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C:\Users\olivia\Documents\EPS_Models by Region\RMI\New Mexico\New_Mexico-EPS\"/>
    </mc:Choice>
  </mc:AlternateContent>
  <xr:revisionPtr revIDLastSave="0" documentId="8_{C140C219-F0E8-4D56-A3D5-A34634541B5A}" xr6:coauthVersionLast="46" xr6:coauthVersionMax="46" xr10:uidLastSave="{00000000-0000-0000-0000-000000000000}"/>
  <bookViews>
    <workbookView xWindow="705" yWindow="630" windowWidth="14085" windowHeight="14205" xr2:uid="{00000000-000D-0000-FFFF-FFFF00000000}"/>
  </bookViews>
  <sheets>
    <sheet name="About" sheetId="1" r:id="rId1"/>
    <sheet name="Unique State Inputs" sheetId="13" r:id="rId2"/>
    <sheet name="Target Calculations" sheetId="10" r:id="rId3"/>
    <sheet name="OutputGraphs" sheetId="7" r:id="rId4"/>
    <sheet name="PolicyLevers" sheetId="18" r:id="rId5"/>
    <sheet name="PolicyLevers Old" sheetId="5" r:id="rId6"/>
    <sheet name="Comparisons" sheetId="15" r:id="rId7"/>
    <sheet name="Supporting Data" sheetId="3" r:id="rId8"/>
    <sheet name="Supporting Data from Scripts" sheetId="4" r:id="rId9"/>
    <sheet name="Repeating Values" sheetId="2" r:id="rId10"/>
    <sheet name="State 2005 Data" sheetId="9" r:id="rId11"/>
    <sheet name="ReferenceScenarios" sheetId="11" r:id="rId12"/>
    <sheet name="UnitControlCenter" sheetId="6" r:id="rId13"/>
    <sheet name="Output Graph Color Key" sheetId="8" r:id="rId14"/>
    <sheet name="MaxBoundCalculations" sheetId="12" r:id="rId15"/>
  </sheets>
  <externalReferences>
    <externalReference r:id="rId16"/>
    <externalReference r:id="rId17"/>
  </externalReferences>
  <definedNames>
    <definedName name="_xlnm._FilterDatabase" localSheetId="5" hidden="1">'PolicyLevers Old'!$W$1:$W$753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561" i="18" l="1"/>
  <c r="B561" i="18"/>
  <c r="C561" i="18"/>
  <c r="J561" i="18"/>
  <c r="K561" i="18"/>
  <c r="L561" i="18"/>
  <c r="M561" i="18"/>
  <c r="N561" i="18"/>
  <c r="O561" i="18"/>
  <c r="P561" i="18"/>
  <c r="Q561" i="18"/>
  <c r="R561" i="18"/>
  <c r="A562" i="18"/>
  <c r="B562" i="18"/>
  <c r="C562" i="18"/>
  <c r="J562" i="18"/>
  <c r="K562" i="18"/>
  <c r="L562" i="18"/>
  <c r="M562" i="18"/>
  <c r="N562" i="18"/>
  <c r="O562" i="18"/>
  <c r="P562" i="18"/>
  <c r="Q562" i="18"/>
  <c r="R562" i="18"/>
  <c r="A563" i="18"/>
  <c r="B563" i="18"/>
  <c r="C563" i="18"/>
  <c r="J563" i="18"/>
  <c r="K563" i="18"/>
  <c r="L563" i="18"/>
  <c r="M563" i="18"/>
  <c r="N563" i="18"/>
  <c r="O563" i="18"/>
  <c r="P563" i="18"/>
  <c r="Q563" i="18"/>
  <c r="R563" i="18"/>
  <c r="A564" i="18"/>
  <c r="B564" i="18"/>
  <c r="C564" i="18"/>
  <c r="J564" i="18"/>
  <c r="K564" i="18"/>
  <c r="L564" i="18"/>
  <c r="M564" i="18"/>
  <c r="N564" i="18"/>
  <c r="O564" i="18"/>
  <c r="P564" i="18"/>
  <c r="Q564" i="18"/>
  <c r="R564" i="18"/>
  <c r="A565" i="18"/>
  <c r="B565" i="18"/>
  <c r="C565" i="18"/>
  <c r="J565" i="18"/>
  <c r="K565" i="18"/>
  <c r="L565" i="18"/>
  <c r="M565" i="18"/>
  <c r="N565" i="18"/>
  <c r="O565" i="18"/>
  <c r="P565" i="18"/>
  <c r="Q565" i="18"/>
  <c r="R565" i="18"/>
  <c r="A566" i="18"/>
  <c r="B566" i="18"/>
  <c r="C566" i="18"/>
  <c r="J566" i="18"/>
  <c r="K566" i="18"/>
  <c r="L566" i="18"/>
  <c r="M566" i="18"/>
  <c r="N566" i="18"/>
  <c r="O566" i="18"/>
  <c r="P566" i="18"/>
  <c r="Q566" i="18"/>
  <c r="R566" i="18"/>
  <c r="A567" i="18"/>
  <c r="B567" i="18"/>
  <c r="C567" i="18"/>
  <c r="J567" i="18"/>
  <c r="K567" i="18"/>
  <c r="L567" i="18"/>
  <c r="M567" i="18"/>
  <c r="N567" i="18"/>
  <c r="O567" i="18"/>
  <c r="P567" i="18"/>
  <c r="Q567" i="18"/>
  <c r="R567" i="18"/>
  <c r="A568" i="18"/>
  <c r="B568" i="18"/>
  <c r="C568" i="18"/>
  <c r="J568" i="18"/>
  <c r="K568" i="18"/>
  <c r="L568" i="18"/>
  <c r="M568" i="18"/>
  <c r="N568" i="18"/>
  <c r="O568" i="18"/>
  <c r="P568" i="18"/>
  <c r="Q568" i="18"/>
  <c r="R568" i="18"/>
  <c r="A569" i="18"/>
  <c r="B569" i="18"/>
  <c r="C569" i="18"/>
  <c r="J569" i="18"/>
  <c r="K569" i="18"/>
  <c r="L569" i="18"/>
  <c r="M569" i="18"/>
  <c r="N569" i="18"/>
  <c r="O569" i="18"/>
  <c r="P569" i="18"/>
  <c r="Q569" i="18"/>
  <c r="R569" i="18"/>
  <c r="A570" i="18"/>
  <c r="B570" i="18"/>
  <c r="C570" i="18"/>
  <c r="J570" i="18"/>
  <c r="K570" i="18"/>
  <c r="L570" i="18"/>
  <c r="M570" i="18"/>
  <c r="N570" i="18"/>
  <c r="O570" i="18"/>
  <c r="P570" i="18"/>
  <c r="Q570" i="18"/>
  <c r="R570" i="18"/>
  <c r="A571" i="18"/>
  <c r="B571" i="18"/>
  <c r="C571" i="18"/>
  <c r="J571" i="18"/>
  <c r="K571" i="18"/>
  <c r="L571" i="18"/>
  <c r="M571" i="18"/>
  <c r="N571" i="18"/>
  <c r="O571" i="18"/>
  <c r="P571" i="18"/>
  <c r="Q571" i="18"/>
  <c r="R571" i="18"/>
  <c r="A572" i="18"/>
  <c r="B572" i="18"/>
  <c r="C572" i="18"/>
  <c r="J572" i="18"/>
  <c r="K572" i="18"/>
  <c r="L572" i="18"/>
  <c r="M572" i="18"/>
  <c r="N572" i="18"/>
  <c r="O572" i="18"/>
  <c r="P572" i="18"/>
  <c r="Q572" i="18"/>
  <c r="R572" i="18"/>
  <c r="A573" i="18"/>
  <c r="B573" i="18"/>
  <c r="C573" i="18"/>
  <c r="J573" i="18"/>
  <c r="K573" i="18"/>
  <c r="L573" i="18"/>
  <c r="M573" i="18"/>
  <c r="N573" i="18"/>
  <c r="O573" i="18"/>
  <c r="P573" i="18"/>
  <c r="Q573" i="18"/>
  <c r="R573" i="18"/>
  <c r="A574" i="18"/>
  <c r="B574" i="18"/>
  <c r="C574" i="18"/>
  <c r="J574" i="18"/>
  <c r="K574" i="18"/>
  <c r="L574" i="18"/>
  <c r="M574" i="18"/>
  <c r="N574" i="18"/>
  <c r="O574" i="18"/>
  <c r="P574" i="18"/>
  <c r="Q574" i="18"/>
  <c r="R574" i="18"/>
  <c r="A575" i="18"/>
  <c r="B575" i="18"/>
  <c r="C575" i="18"/>
  <c r="J575" i="18"/>
  <c r="K575" i="18"/>
  <c r="L575" i="18"/>
  <c r="M575" i="18"/>
  <c r="N575" i="18"/>
  <c r="O575" i="18"/>
  <c r="P575" i="18"/>
  <c r="Q575" i="18"/>
  <c r="R575" i="18"/>
  <c r="A576" i="18"/>
  <c r="B576" i="18"/>
  <c r="C576" i="18"/>
  <c r="J576" i="18"/>
  <c r="K576" i="18"/>
  <c r="L576" i="18"/>
  <c r="M576" i="18"/>
  <c r="N576" i="18"/>
  <c r="O576" i="18"/>
  <c r="P576" i="18"/>
  <c r="Q576" i="18"/>
  <c r="R576" i="18"/>
  <c r="A577" i="18"/>
  <c r="B577" i="18"/>
  <c r="C577" i="18"/>
  <c r="J577" i="18"/>
  <c r="K577" i="18"/>
  <c r="L577" i="18"/>
  <c r="M577" i="18"/>
  <c r="N577" i="18"/>
  <c r="O577" i="18"/>
  <c r="P577" i="18"/>
  <c r="Q577" i="18"/>
  <c r="R577" i="18"/>
  <c r="A578" i="18"/>
  <c r="B578" i="18"/>
  <c r="C578" i="18"/>
  <c r="J578" i="18"/>
  <c r="K578" i="18"/>
  <c r="L578" i="18"/>
  <c r="M578" i="18"/>
  <c r="N578" i="18"/>
  <c r="O578" i="18"/>
  <c r="P578" i="18"/>
  <c r="Q578" i="18"/>
  <c r="R578" i="18"/>
  <c r="A579" i="18"/>
  <c r="B579" i="18"/>
  <c r="C579" i="18"/>
  <c r="J579" i="18"/>
  <c r="K579" i="18"/>
  <c r="L579" i="18"/>
  <c r="M579" i="18"/>
  <c r="N579" i="18"/>
  <c r="O579" i="18"/>
  <c r="P579" i="18"/>
  <c r="Q579" i="18"/>
  <c r="R579" i="18"/>
  <c r="A580" i="18"/>
  <c r="B580" i="18"/>
  <c r="C580" i="18"/>
  <c r="J580" i="18"/>
  <c r="K580" i="18"/>
  <c r="L580" i="18"/>
  <c r="M580" i="18"/>
  <c r="N580" i="18"/>
  <c r="O580" i="18"/>
  <c r="P580" i="18"/>
  <c r="Q580" i="18"/>
  <c r="R580" i="18"/>
  <c r="A581" i="18"/>
  <c r="B581" i="18"/>
  <c r="C581" i="18"/>
  <c r="J581" i="18"/>
  <c r="K581" i="18"/>
  <c r="L581" i="18"/>
  <c r="M581" i="18"/>
  <c r="N581" i="18"/>
  <c r="O581" i="18"/>
  <c r="P581" i="18"/>
  <c r="Q581" i="18"/>
  <c r="R581" i="18"/>
  <c r="A582" i="18"/>
  <c r="B582" i="18"/>
  <c r="C582" i="18"/>
  <c r="J582" i="18"/>
  <c r="K582" i="18"/>
  <c r="L582" i="18"/>
  <c r="M582" i="18"/>
  <c r="N582" i="18"/>
  <c r="O582" i="18"/>
  <c r="P582" i="18"/>
  <c r="Q582" i="18"/>
  <c r="R582" i="18"/>
  <c r="A583" i="18"/>
  <c r="B583" i="18"/>
  <c r="C583" i="18"/>
  <c r="J583" i="18"/>
  <c r="K583" i="18"/>
  <c r="L583" i="18"/>
  <c r="M583" i="18"/>
  <c r="N583" i="18"/>
  <c r="O583" i="18"/>
  <c r="P583" i="18"/>
  <c r="Q583" i="18"/>
  <c r="R583" i="18"/>
  <c r="A584" i="18"/>
  <c r="B584" i="18"/>
  <c r="C584" i="18"/>
  <c r="J584" i="18"/>
  <c r="K584" i="18"/>
  <c r="L584" i="18"/>
  <c r="M584" i="18"/>
  <c r="N584" i="18"/>
  <c r="O584" i="18"/>
  <c r="P584" i="18"/>
  <c r="Q584" i="18"/>
  <c r="R584" i="18"/>
  <c r="A585" i="18"/>
  <c r="B585" i="18"/>
  <c r="C585" i="18"/>
  <c r="J585" i="18"/>
  <c r="K585" i="18"/>
  <c r="L585" i="18"/>
  <c r="M585" i="18"/>
  <c r="N585" i="18"/>
  <c r="O585" i="18"/>
  <c r="P585" i="18"/>
  <c r="Q585" i="18"/>
  <c r="R585" i="18"/>
  <c r="A586" i="18"/>
  <c r="B586" i="18"/>
  <c r="C586" i="18"/>
  <c r="J586" i="18"/>
  <c r="K586" i="18"/>
  <c r="L586" i="18"/>
  <c r="M586" i="18"/>
  <c r="N586" i="18"/>
  <c r="O586" i="18"/>
  <c r="P586" i="18"/>
  <c r="Q586" i="18"/>
  <c r="R586" i="18"/>
  <c r="A587" i="18"/>
  <c r="B587" i="18"/>
  <c r="C587" i="18"/>
  <c r="J587" i="18"/>
  <c r="K587" i="18"/>
  <c r="L587" i="18"/>
  <c r="M587" i="18"/>
  <c r="N587" i="18"/>
  <c r="O587" i="18"/>
  <c r="P587" i="18"/>
  <c r="Q587" i="18"/>
  <c r="R587" i="18"/>
  <c r="A588" i="18"/>
  <c r="B588" i="18"/>
  <c r="C588" i="18"/>
  <c r="J588" i="18"/>
  <c r="K588" i="18"/>
  <c r="L588" i="18"/>
  <c r="M588" i="18"/>
  <c r="N588" i="18"/>
  <c r="O588" i="18"/>
  <c r="P588" i="18"/>
  <c r="Q588" i="18"/>
  <c r="R588" i="18"/>
  <c r="A589" i="18"/>
  <c r="B589" i="18"/>
  <c r="C589" i="18"/>
  <c r="J589" i="18"/>
  <c r="K589" i="18"/>
  <c r="L589" i="18"/>
  <c r="M589" i="18"/>
  <c r="N589" i="18"/>
  <c r="O589" i="18"/>
  <c r="P589" i="18"/>
  <c r="Q589" i="18"/>
  <c r="R589" i="18"/>
  <c r="A590" i="18"/>
  <c r="B590" i="18"/>
  <c r="C590" i="18"/>
  <c r="J590" i="18"/>
  <c r="K590" i="18"/>
  <c r="L590" i="18"/>
  <c r="M590" i="18"/>
  <c r="N590" i="18"/>
  <c r="O590" i="18"/>
  <c r="P590" i="18"/>
  <c r="Q590" i="18"/>
  <c r="R590" i="18"/>
  <c r="A591" i="18"/>
  <c r="B591" i="18"/>
  <c r="C591" i="18"/>
  <c r="J591" i="18"/>
  <c r="K591" i="18"/>
  <c r="L591" i="18"/>
  <c r="M591" i="18"/>
  <c r="N591" i="18"/>
  <c r="O591" i="18"/>
  <c r="P591" i="18"/>
  <c r="Q591" i="18"/>
  <c r="R591" i="18"/>
  <c r="A592" i="18"/>
  <c r="B592" i="18"/>
  <c r="C592" i="18"/>
  <c r="J592" i="18"/>
  <c r="K592" i="18"/>
  <c r="L592" i="18"/>
  <c r="M592" i="18"/>
  <c r="N592" i="18"/>
  <c r="O592" i="18"/>
  <c r="P592" i="18"/>
  <c r="Q592" i="18"/>
  <c r="R592" i="18"/>
  <c r="A593" i="18"/>
  <c r="B593" i="18"/>
  <c r="C593" i="18"/>
  <c r="J593" i="18"/>
  <c r="K593" i="18"/>
  <c r="L593" i="18"/>
  <c r="M593" i="18"/>
  <c r="N593" i="18"/>
  <c r="O593" i="18"/>
  <c r="P593" i="18"/>
  <c r="Q593" i="18"/>
  <c r="R593" i="18"/>
  <c r="A594" i="18"/>
  <c r="B594" i="18"/>
  <c r="C594" i="18"/>
  <c r="J594" i="18"/>
  <c r="K594" i="18"/>
  <c r="L594" i="18"/>
  <c r="M594" i="18"/>
  <c r="N594" i="18"/>
  <c r="O594" i="18"/>
  <c r="P594" i="18"/>
  <c r="Q594" i="18"/>
  <c r="R594" i="18"/>
  <c r="A595" i="18"/>
  <c r="B595" i="18"/>
  <c r="C595" i="18"/>
  <c r="J595" i="18"/>
  <c r="K595" i="18"/>
  <c r="L595" i="18"/>
  <c r="M595" i="18"/>
  <c r="N595" i="18"/>
  <c r="O595" i="18"/>
  <c r="P595" i="18"/>
  <c r="Q595" i="18"/>
  <c r="R595" i="18"/>
  <c r="A596" i="18"/>
  <c r="B596" i="18"/>
  <c r="C596" i="18"/>
  <c r="J596" i="18"/>
  <c r="K596" i="18"/>
  <c r="L596" i="18"/>
  <c r="M596" i="18"/>
  <c r="N596" i="18"/>
  <c r="O596" i="18"/>
  <c r="P596" i="18"/>
  <c r="Q596" i="18"/>
  <c r="R596" i="18"/>
  <c r="A597" i="18"/>
  <c r="B597" i="18"/>
  <c r="C597" i="18"/>
  <c r="J597" i="18"/>
  <c r="K597" i="18"/>
  <c r="L597" i="18"/>
  <c r="M597" i="18"/>
  <c r="N597" i="18"/>
  <c r="O597" i="18"/>
  <c r="P597" i="18"/>
  <c r="Q597" i="18"/>
  <c r="R597" i="18"/>
  <c r="A598" i="18"/>
  <c r="B598" i="18"/>
  <c r="C598" i="18"/>
  <c r="J598" i="18"/>
  <c r="K598" i="18"/>
  <c r="L598" i="18"/>
  <c r="M598" i="18"/>
  <c r="N598" i="18"/>
  <c r="O598" i="18"/>
  <c r="P598" i="18"/>
  <c r="Q598" i="18"/>
  <c r="R598" i="18"/>
  <c r="A599" i="18"/>
  <c r="B599" i="18"/>
  <c r="C599" i="18"/>
  <c r="J599" i="18"/>
  <c r="K599" i="18"/>
  <c r="L599" i="18"/>
  <c r="M599" i="18"/>
  <c r="N599" i="18"/>
  <c r="O599" i="18"/>
  <c r="P599" i="18"/>
  <c r="Q599" i="18"/>
  <c r="R599" i="18"/>
  <c r="A600" i="18"/>
  <c r="B600" i="18"/>
  <c r="C600" i="18"/>
  <c r="J600" i="18"/>
  <c r="K600" i="18"/>
  <c r="L600" i="18"/>
  <c r="M600" i="18"/>
  <c r="N600" i="18"/>
  <c r="O600" i="18"/>
  <c r="P600" i="18"/>
  <c r="Q600" i="18"/>
  <c r="R600" i="18"/>
  <c r="A601" i="18"/>
  <c r="B601" i="18"/>
  <c r="C601" i="18"/>
  <c r="J601" i="18"/>
  <c r="K601" i="18"/>
  <c r="L601" i="18"/>
  <c r="M601" i="18"/>
  <c r="N601" i="18"/>
  <c r="O601" i="18"/>
  <c r="P601" i="18"/>
  <c r="Q601" i="18"/>
  <c r="R601" i="18"/>
  <c r="A602" i="18"/>
  <c r="B602" i="18"/>
  <c r="C602" i="18"/>
  <c r="J602" i="18"/>
  <c r="K602" i="18"/>
  <c r="L602" i="18"/>
  <c r="M602" i="18"/>
  <c r="N602" i="18"/>
  <c r="O602" i="18"/>
  <c r="P602" i="18"/>
  <c r="Q602" i="18"/>
  <c r="R602" i="18"/>
  <c r="A603" i="18"/>
  <c r="B603" i="18"/>
  <c r="C603" i="18"/>
  <c r="J603" i="18"/>
  <c r="K603" i="18"/>
  <c r="L603" i="18"/>
  <c r="M603" i="18"/>
  <c r="N603" i="18"/>
  <c r="O603" i="18"/>
  <c r="P603" i="18"/>
  <c r="Q603" i="18"/>
  <c r="R603" i="18"/>
  <c r="A604" i="18"/>
  <c r="B604" i="18"/>
  <c r="C604" i="18"/>
  <c r="J604" i="18"/>
  <c r="K604" i="18"/>
  <c r="L604" i="18"/>
  <c r="M604" i="18"/>
  <c r="N604" i="18"/>
  <c r="O604" i="18"/>
  <c r="P604" i="18"/>
  <c r="Q604" i="18"/>
  <c r="R604" i="18"/>
  <c r="A605" i="18"/>
  <c r="B605" i="18"/>
  <c r="C605" i="18"/>
  <c r="J605" i="18"/>
  <c r="K605" i="18"/>
  <c r="L605" i="18"/>
  <c r="M605" i="18"/>
  <c r="N605" i="18"/>
  <c r="O605" i="18"/>
  <c r="P605" i="18"/>
  <c r="Q605" i="18"/>
  <c r="R605" i="18"/>
  <c r="A606" i="18"/>
  <c r="B606" i="18"/>
  <c r="C606" i="18"/>
  <c r="J606" i="18"/>
  <c r="K606" i="18"/>
  <c r="L606" i="18"/>
  <c r="M606" i="18"/>
  <c r="N606" i="18"/>
  <c r="O606" i="18"/>
  <c r="P606" i="18"/>
  <c r="Q606" i="18"/>
  <c r="R606" i="18"/>
  <c r="A607" i="18"/>
  <c r="B607" i="18"/>
  <c r="C607" i="18"/>
  <c r="J607" i="18"/>
  <c r="K607" i="18"/>
  <c r="L607" i="18"/>
  <c r="M607" i="18"/>
  <c r="N607" i="18"/>
  <c r="O607" i="18"/>
  <c r="P607" i="18"/>
  <c r="Q607" i="18"/>
  <c r="R607" i="18"/>
  <c r="A608" i="18"/>
  <c r="B608" i="18"/>
  <c r="C608" i="18"/>
  <c r="J608" i="18"/>
  <c r="K608" i="18"/>
  <c r="L608" i="18"/>
  <c r="M608" i="18"/>
  <c r="N608" i="18"/>
  <c r="O608" i="18"/>
  <c r="P608" i="18"/>
  <c r="Q608" i="18"/>
  <c r="R608" i="18"/>
  <c r="A609" i="18"/>
  <c r="B609" i="18"/>
  <c r="C609" i="18"/>
  <c r="J609" i="18"/>
  <c r="K609" i="18"/>
  <c r="L609" i="18"/>
  <c r="M609" i="18"/>
  <c r="N609" i="18"/>
  <c r="O609" i="18"/>
  <c r="P609" i="18"/>
  <c r="Q609" i="18"/>
  <c r="R609" i="18"/>
  <c r="A611" i="18"/>
  <c r="B611" i="18"/>
  <c r="C611" i="18"/>
  <c r="J611" i="18"/>
  <c r="K611" i="18"/>
  <c r="L611" i="18"/>
  <c r="M611" i="18"/>
  <c r="N611" i="18"/>
  <c r="O611" i="18"/>
  <c r="P611" i="18"/>
  <c r="Q611" i="18"/>
  <c r="R611" i="18"/>
  <c r="S611" i="18"/>
  <c r="T611" i="18"/>
  <c r="A612" i="18"/>
  <c r="B612" i="18"/>
  <c r="C612" i="18"/>
  <c r="J612" i="18"/>
  <c r="K612" i="18"/>
  <c r="L612" i="18"/>
  <c r="M612" i="18"/>
  <c r="N612" i="18"/>
  <c r="O612" i="18"/>
  <c r="P612" i="18"/>
  <c r="Q612" i="18"/>
  <c r="R612" i="18"/>
  <c r="S612" i="18"/>
  <c r="T612" i="18"/>
  <c r="A613" i="18"/>
  <c r="B613" i="18"/>
  <c r="C613" i="18"/>
  <c r="J613" i="18"/>
  <c r="K613" i="18"/>
  <c r="L613" i="18"/>
  <c r="M613" i="18"/>
  <c r="N613" i="18"/>
  <c r="O613" i="18"/>
  <c r="P613" i="18"/>
  <c r="Q613" i="18"/>
  <c r="R613" i="18"/>
  <c r="S613" i="18"/>
  <c r="T613" i="18"/>
  <c r="A614" i="18"/>
  <c r="B614" i="18"/>
  <c r="C614" i="18"/>
  <c r="J614" i="18"/>
  <c r="K614" i="18"/>
  <c r="L614" i="18"/>
  <c r="M614" i="18"/>
  <c r="N614" i="18"/>
  <c r="O614" i="18"/>
  <c r="P614" i="18"/>
  <c r="Q614" i="18"/>
  <c r="R614" i="18"/>
  <c r="S614" i="18"/>
  <c r="T614" i="18"/>
  <c r="A615" i="18"/>
  <c r="B615" i="18"/>
  <c r="C615" i="18"/>
  <c r="J615" i="18"/>
  <c r="K615" i="18"/>
  <c r="L615" i="18"/>
  <c r="M615" i="18"/>
  <c r="N615" i="18"/>
  <c r="O615" i="18"/>
  <c r="P615" i="18"/>
  <c r="Q615" i="18"/>
  <c r="R615" i="18"/>
  <c r="S615" i="18"/>
  <c r="T615" i="18"/>
  <c r="A616" i="18"/>
  <c r="B616" i="18"/>
  <c r="C616" i="18"/>
  <c r="J616" i="18"/>
  <c r="K616" i="18"/>
  <c r="L616" i="18"/>
  <c r="M616" i="18"/>
  <c r="N616" i="18"/>
  <c r="O616" i="18"/>
  <c r="P616" i="18"/>
  <c r="Q616" i="18"/>
  <c r="R616" i="18"/>
  <c r="S616" i="18"/>
  <c r="T616" i="18"/>
  <c r="A617" i="18"/>
  <c r="B617" i="18"/>
  <c r="C617" i="18"/>
  <c r="J617" i="18"/>
  <c r="K617" i="18"/>
  <c r="L617" i="18"/>
  <c r="M617" i="18"/>
  <c r="N617" i="18"/>
  <c r="O617" i="18"/>
  <c r="P617" i="18"/>
  <c r="Q617" i="18"/>
  <c r="R617" i="18"/>
  <c r="S617" i="18"/>
  <c r="T617" i="18"/>
  <c r="A618" i="18"/>
  <c r="B618" i="18"/>
  <c r="C618" i="18"/>
  <c r="J618" i="18"/>
  <c r="K618" i="18"/>
  <c r="L618" i="18"/>
  <c r="M618" i="18"/>
  <c r="N618" i="18"/>
  <c r="O618" i="18"/>
  <c r="P618" i="18"/>
  <c r="Q618" i="18"/>
  <c r="R618" i="18"/>
  <c r="S618" i="18"/>
  <c r="T618" i="18"/>
  <c r="A619" i="18"/>
  <c r="B619" i="18"/>
  <c r="C619" i="18"/>
  <c r="J619" i="18"/>
  <c r="K619" i="18"/>
  <c r="L619" i="18"/>
  <c r="M619" i="18"/>
  <c r="N619" i="18"/>
  <c r="O619" i="18"/>
  <c r="P619" i="18"/>
  <c r="Q619" i="18"/>
  <c r="R619" i="18"/>
  <c r="S619" i="18"/>
  <c r="T619" i="18"/>
  <c r="A620" i="18"/>
  <c r="B620" i="18"/>
  <c r="C620" i="18"/>
  <c r="J620" i="18"/>
  <c r="K620" i="18"/>
  <c r="L620" i="18"/>
  <c r="M620" i="18"/>
  <c r="N620" i="18"/>
  <c r="O620" i="18"/>
  <c r="P620" i="18"/>
  <c r="Q620" i="18"/>
  <c r="R620" i="18"/>
  <c r="S620" i="18"/>
  <c r="T620" i="18"/>
  <c r="A621" i="18"/>
  <c r="B621" i="18"/>
  <c r="C621" i="18"/>
  <c r="J621" i="18"/>
  <c r="K621" i="18"/>
  <c r="L621" i="18"/>
  <c r="M621" i="18"/>
  <c r="N621" i="18"/>
  <c r="O621" i="18"/>
  <c r="P621" i="18"/>
  <c r="Q621" i="18"/>
  <c r="R621" i="18"/>
  <c r="S621" i="18"/>
  <c r="T621" i="18"/>
  <c r="A622" i="18"/>
  <c r="B622" i="18"/>
  <c r="C622" i="18"/>
  <c r="J622" i="18"/>
  <c r="K622" i="18"/>
  <c r="L622" i="18"/>
  <c r="M622" i="18"/>
  <c r="N622" i="18"/>
  <c r="O622" i="18"/>
  <c r="P622" i="18"/>
  <c r="Q622" i="18"/>
  <c r="R622" i="18"/>
  <c r="S622" i="18"/>
  <c r="T622" i="18"/>
  <c r="A623" i="18"/>
  <c r="B623" i="18"/>
  <c r="C623" i="18"/>
  <c r="J623" i="18"/>
  <c r="K623" i="18"/>
  <c r="L623" i="18"/>
  <c r="M623" i="18"/>
  <c r="N623" i="18"/>
  <c r="O623" i="18"/>
  <c r="P623" i="18"/>
  <c r="Q623" i="18"/>
  <c r="R623" i="18"/>
  <c r="S623" i="18"/>
  <c r="T623" i="18"/>
  <c r="A624" i="18"/>
  <c r="B624" i="18"/>
  <c r="C624" i="18"/>
  <c r="J624" i="18"/>
  <c r="K624" i="18"/>
  <c r="L624" i="18"/>
  <c r="M624" i="18"/>
  <c r="N624" i="18"/>
  <c r="O624" i="18"/>
  <c r="P624" i="18"/>
  <c r="Q624" i="18"/>
  <c r="R624" i="18"/>
  <c r="S624" i="18"/>
  <c r="T624" i="18"/>
  <c r="A625" i="18"/>
  <c r="B625" i="18"/>
  <c r="C625" i="18"/>
  <c r="J625" i="18"/>
  <c r="K625" i="18"/>
  <c r="L625" i="18"/>
  <c r="M625" i="18"/>
  <c r="N625" i="18"/>
  <c r="O625" i="18"/>
  <c r="P625" i="18"/>
  <c r="Q625" i="18"/>
  <c r="R625" i="18"/>
  <c r="S625" i="18"/>
  <c r="T625" i="18"/>
  <c r="A626" i="18"/>
  <c r="B626" i="18"/>
  <c r="C626" i="18"/>
  <c r="J626" i="18"/>
  <c r="K626" i="18"/>
  <c r="L626" i="18"/>
  <c r="M626" i="18"/>
  <c r="N626" i="18"/>
  <c r="O626" i="18"/>
  <c r="P626" i="18"/>
  <c r="Q626" i="18"/>
  <c r="R626" i="18"/>
  <c r="S626" i="18"/>
  <c r="T626" i="18"/>
  <c r="A627" i="18"/>
  <c r="B627" i="18"/>
  <c r="C627" i="18"/>
  <c r="J627" i="18"/>
  <c r="K627" i="18"/>
  <c r="L627" i="18"/>
  <c r="M627" i="18"/>
  <c r="N627" i="18"/>
  <c r="O627" i="18"/>
  <c r="P627" i="18"/>
  <c r="Q627" i="18"/>
  <c r="R627" i="18"/>
  <c r="S627" i="18"/>
  <c r="T627" i="18"/>
  <c r="A628" i="18"/>
  <c r="B628" i="18"/>
  <c r="C628" i="18"/>
  <c r="J628" i="18"/>
  <c r="K628" i="18"/>
  <c r="L628" i="18"/>
  <c r="M628" i="18"/>
  <c r="N628" i="18"/>
  <c r="O628" i="18"/>
  <c r="P628" i="18"/>
  <c r="Q628" i="18"/>
  <c r="R628" i="18"/>
  <c r="S628" i="18"/>
  <c r="T628" i="18"/>
  <c r="A629" i="18"/>
  <c r="B629" i="18"/>
  <c r="C629" i="18"/>
  <c r="J629" i="18"/>
  <c r="K629" i="18"/>
  <c r="L629" i="18"/>
  <c r="M629" i="18"/>
  <c r="N629" i="18"/>
  <c r="O629" i="18"/>
  <c r="P629" i="18"/>
  <c r="Q629" i="18"/>
  <c r="R629" i="18"/>
  <c r="S629" i="18"/>
  <c r="T629" i="18"/>
  <c r="A630" i="18"/>
  <c r="B630" i="18"/>
  <c r="C630" i="18"/>
  <c r="J630" i="18"/>
  <c r="K630" i="18"/>
  <c r="L630" i="18"/>
  <c r="M630" i="18"/>
  <c r="N630" i="18"/>
  <c r="O630" i="18"/>
  <c r="P630" i="18"/>
  <c r="Q630" i="18"/>
  <c r="R630" i="18"/>
  <c r="S630" i="18"/>
  <c r="T630" i="18"/>
  <c r="A631" i="18"/>
  <c r="B631" i="18"/>
  <c r="C631" i="18"/>
  <c r="J631" i="18"/>
  <c r="K631" i="18"/>
  <c r="L631" i="18"/>
  <c r="M631" i="18"/>
  <c r="N631" i="18"/>
  <c r="O631" i="18"/>
  <c r="P631" i="18"/>
  <c r="Q631" i="18"/>
  <c r="R631" i="18"/>
  <c r="S631" i="18"/>
  <c r="T631" i="18"/>
  <c r="A632" i="18"/>
  <c r="B632" i="18"/>
  <c r="C632" i="18"/>
  <c r="J632" i="18"/>
  <c r="K632" i="18"/>
  <c r="L632" i="18"/>
  <c r="M632" i="18"/>
  <c r="N632" i="18"/>
  <c r="O632" i="18"/>
  <c r="P632" i="18"/>
  <c r="Q632" i="18"/>
  <c r="R632" i="18"/>
  <c r="S632" i="18"/>
  <c r="T632" i="18"/>
  <c r="A633" i="18"/>
  <c r="B633" i="18"/>
  <c r="C633" i="18"/>
  <c r="J633" i="18"/>
  <c r="K633" i="18"/>
  <c r="L633" i="18"/>
  <c r="M633" i="18"/>
  <c r="N633" i="18"/>
  <c r="O633" i="18"/>
  <c r="P633" i="18"/>
  <c r="Q633" i="18"/>
  <c r="R633" i="18"/>
  <c r="S633" i="18"/>
  <c r="T633" i="18"/>
  <c r="A634" i="18"/>
  <c r="B634" i="18"/>
  <c r="C634" i="18"/>
  <c r="J634" i="18"/>
  <c r="K634" i="18"/>
  <c r="L634" i="18"/>
  <c r="M634" i="18"/>
  <c r="N634" i="18"/>
  <c r="O634" i="18"/>
  <c r="P634" i="18"/>
  <c r="Q634" i="18"/>
  <c r="R634" i="18"/>
  <c r="S634" i="18"/>
  <c r="T634" i="18"/>
  <c r="A635" i="18"/>
  <c r="B635" i="18"/>
  <c r="C635" i="18"/>
  <c r="J635" i="18"/>
  <c r="K635" i="18"/>
  <c r="L635" i="18"/>
  <c r="M635" i="18"/>
  <c r="N635" i="18"/>
  <c r="O635" i="18"/>
  <c r="P635" i="18"/>
  <c r="Q635" i="18"/>
  <c r="R635" i="18"/>
  <c r="S635" i="18"/>
  <c r="T635" i="18"/>
  <c r="A636" i="18"/>
  <c r="B636" i="18"/>
  <c r="C636" i="18"/>
  <c r="J636" i="18"/>
  <c r="K636" i="18"/>
  <c r="L636" i="18"/>
  <c r="M636" i="18"/>
  <c r="N636" i="18"/>
  <c r="O636" i="18"/>
  <c r="P636" i="18"/>
  <c r="Q636" i="18"/>
  <c r="R636" i="18"/>
  <c r="S636" i="18"/>
  <c r="T636" i="18"/>
  <c r="A637" i="18"/>
  <c r="B637" i="18"/>
  <c r="C637" i="18"/>
  <c r="J637" i="18"/>
  <c r="K637" i="18"/>
  <c r="L637" i="18"/>
  <c r="M637" i="18"/>
  <c r="N637" i="18"/>
  <c r="O637" i="18"/>
  <c r="P637" i="18"/>
  <c r="Q637" i="18"/>
  <c r="R637" i="18"/>
  <c r="S637" i="18"/>
  <c r="T637" i="18"/>
  <c r="A638" i="18"/>
  <c r="B638" i="18"/>
  <c r="C638" i="18"/>
  <c r="J638" i="18"/>
  <c r="K638" i="18"/>
  <c r="L638" i="18"/>
  <c r="M638" i="18"/>
  <c r="N638" i="18"/>
  <c r="O638" i="18"/>
  <c r="P638" i="18"/>
  <c r="Q638" i="18"/>
  <c r="R638" i="18"/>
  <c r="S638" i="18"/>
  <c r="T638" i="18"/>
  <c r="A639" i="18"/>
  <c r="B639" i="18"/>
  <c r="C639" i="18"/>
  <c r="J639" i="18"/>
  <c r="K639" i="18"/>
  <c r="L639" i="18"/>
  <c r="M639" i="18"/>
  <c r="N639" i="18"/>
  <c r="O639" i="18"/>
  <c r="P639" i="18"/>
  <c r="Q639" i="18"/>
  <c r="R639" i="18"/>
  <c r="S639" i="18"/>
  <c r="T639" i="18"/>
  <c r="A640" i="18"/>
  <c r="B640" i="18"/>
  <c r="C640" i="18"/>
  <c r="J640" i="18"/>
  <c r="K640" i="18"/>
  <c r="L640" i="18"/>
  <c r="M640" i="18"/>
  <c r="N640" i="18"/>
  <c r="O640" i="18"/>
  <c r="P640" i="18"/>
  <c r="Q640" i="18"/>
  <c r="R640" i="18"/>
  <c r="S640" i="18"/>
  <c r="T640" i="18"/>
  <c r="A641" i="18"/>
  <c r="B641" i="18"/>
  <c r="C641" i="18"/>
  <c r="J641" i="18"/>
  <c r="K641" i="18"/>
  <c r="L641" i="18"/>
  <c r="M641" i="18"/>
  <c r="N641" i="18"/>
  <c r="O641" i="18"/>
  <c r="P641" i="18"/>
  <c r="Q641" i="18"/>
  <c r="R641" i="18"/>
  <c r="S641" i="18"/>
  <c r="T641" i="18"/>
  <c r="A642" i="18"/>
  <c r="B642" i="18"/>
  <c r="C642" i="18"/>
  <c r="J642" i="18"/>
  <c r="K642" i="18"/>
  <c r="L642" i="18"/>
  <c r="M642" i="18"/>
  <c r="N642" i="18"/>
  <c r="O642" i="18"/>
  <c r="P642" i="18"/>
  <c r="Q642" i="18"/>
  <c r="R642" i="18"/>
  <c r="S642" i="18"/>
  <c r="T642" i="18"/>
  <c r="A643" i="18"/>
  <c r="B643" i="18"/>
  <c r="C643" i="18"/>
  <c r="J643" i="18"/>
  <c r="K643" i="18"/>
  <c r="L643" i="18"/>
  <c r="M643" i="18"/>
  <c r="N643" i="18"/>
  <c r="O643" i="18"/>
  <c r="P643" i="18"/>
  <c r="Q643" i="18"/>
  <c r="R643" i="18"/>
  <c r="S643" i="18"/>
  <c r="T643" i="18"/>
  <c r="A644" i="18"/>
  <c r="B644" i="18"/>
  <c r="C644" i="18"/>
  <c r="J644" i="18"/>
  <c r="K644" i="18"/>
  <c r="L644" i="18"/>
  <c r="M644" i="18"/>
  <c r="N644" i="18"/>
  <c r="O644" i="18"/>
  <c r="P644" i="18"/>
  <c r="Q644" i="18"/>
  <c r="R644" i="18"/>
  <c r="S644" i="18"/>
  <c r="T644" i="18"/>
  <c r="A645" i="18"/>
  <c r="B645" i="18"/>
  <c r="C645" i="18"/>
  <c r="J645" i="18"/>
  <c r="K645" i="18"/>
  <c r="L645" i="18"/>
  <c r="M645" i="18"/>
  <c r="N645" i="18"/>
  <c r="O645" i="18"/>
  <c r="P645" i="18"/>
  <c r="Q645" i="18"/>
  <c r="R645" i="18"/>
  <c r="S645" i="18"/>
  <c r="T645" i="18"/>
  <c r="A646" i="18"/>
  <c r="B646" i="18"/>
  <c r="C646" i="18"/>
  <c r="J646" i="18"/>
  <c r="K646" i="18"/>
  <c r="L646" i="18"/>
  <c r="M646" i="18"/>
  <c r="N646" i="18"/>
  <c r="O646" i="18"/>
  <c r="P646" i="18"/>
  <c r="Q646" i="18"/>
  <c r="R646" i="18"/>
  <c r="S646" i="18"/>
  <c r="T646" i="18"/>
  <c r="A647" i="18"/>
  <c r="B647" i="18"/>
  <c r="C647" i="18"/>
  <c r="J647" i="18"/>
  <c r="K647" i="18"/>
  <c r="L647" i="18"/>
  <c r="M647" i="18"/>
  <c r="N647" i="18"/>
  <c r="O647" i="18"/>
  <c r="P647" i="18"/>
  <c r="Q647" i="18"/>
  <c r="R647" i="18"/>
  <c r="S647" i="18"/>
  <c r="T647" i="18"/>
  <c r="A648" i="18"/>
  <c r="B648" i="18"/>
  <c r="C648" i="18"/>
  <c r="J648" i="18"/>
  <c r="K648" i="18"/>
  <c r="L648" i="18"/>
  <c r="M648" i="18"/>
  <c r="N648" i="18"/>
  <c r="O648" i="18"/>
  <c r="P648" i="18"/>
  <c r="Q648" i="18"/>
  <c r="R648" i="18"/>
  <c r="S648" i="18"/>
  <c r="T648" i="18"/>
  <c r="A649" i="18"/>
  <c r="B649" i="18"/>
  <c r="C649" i="18"/>
  <c r="J649" i="18"/>
  <c r="K649" i="18"/>
  <c r="L649" i="18"/>
  <c r="M649" i="18"/>
  <c r="N649" i="18"/>
  <c r="O649" i="18"/>
  <c r="P649" i="18"/>
  <c r="Q649" i="18"/>
  <c r="R649" i="18"/>
  <c r="S649" i="18"/>
  <c r="T649" i="18"/>
  <c r="A650" i="18"/>
  <c r="B650" i="18"/>
  <c r="C650" i="18"/>
  <c r="J650" i="18"/>
  <c r="K650" i="18"/>
  <c r="L650" i="18"/>
  <c r="M650" i="18"/>
  <c r="N650" i="18"/>
  <c r="O650" i="18"/>
  <c r="P650" i="18"/>
  <c r="Q650" i="18"/>
  <c r="R650" i="18"/>
  <c r="S650" i="18"/>
  <c r="T650" i="18"/>
  <c r="A651" i="18"/>
  <c r="B651" i="18"/>
  <c r="C651" i="18"/>
  <c r="J651" i="18"/>
  <c r="K651" i="18"/>
  <c r="L651" i="18"/>
  <c r="M651" i="18"/>
  <c r="N651" i="18"/>
  <c r="O651" i="18"/>
  <c r="P651" i="18"/>
  <c r="Q651" i="18"/>
  <c r="R651" i="18"/>
  <c r="S651" i="18"/>
  <c r="T651" i="18"/>
  <c r="A652" i="18"/>
  <c r="B652" i="18"/>
  <c r="C652" i="18"/>
  <c r="J652" i="18"/>
  <c r="K652" i="18"/>
  <c r="L652" i="18"/>
  <c r="M652" i="18"/>
  <c r="N652" i="18"/>
  <c r="O652" i="18"/>
  <c r="P652" i="18"/>
  <c r="Q652" i="18"/>
  <c r="R652" i="18"/>
  <c r="S652" i="18"/>
  <c r="T652" i="18"/>
  <c r="A653" i="18"/>
  <c r="B653" i="18"/>
  <c r="C653" i="18"/>
  <c r="J653" i="18"/>
  <c r="K653" i="18"/>
  <c r="L653" i="18"/>
  <c r="M653" i="18"/>
  <c r="N653" i="18"/>
  <c r="O653" i="18"/>
  <c r="P653" i="18"/>
  <c r="Q653" i="18"/>
  <c r="R653" i="18"/>
  <c r="S653" i="18"/>
  <c r="T653" i="18"/>
  <c r="A654" i="18"/>
  <c r="B654" i="18"/>
  <c r="C654" i="18"/>
  <c r="J654" i="18"/>
  <c r="K654" i="18"/>
  <c r="L654" i="18"/>
  <c r="M654" i="18"/>
  <c r="N654" i="18"/>
  <c r="O654" i="18"/>
  <c r="P654" i="18"/>
  <c r="Q654" i="18"/>
  <c r="R654" i="18"/>
  <c r="S654" i="18"/>
  <c r="T654" i="18"/>
  <c r="A655" i="18"/>
  <c r="B655" i="18"/>
  <c r="C655" i="18"/>
  <c r="J655" i="18"/>
  <c r="K655" i="18"/>
  <c r="L655" i="18"/>
  <c r="M655" i="18"/>
  <c r="N655" i="18"/>
  <c r="O655" i="18"/>
  <c r="P655" i="18"/>
  <c r="Q655" i="18"/>
  <c r="R655" i="18"/>
  <c r="S655" i="18"/>
  <c r="T655" i="18"/>
  <c r="A656" i="18"/>
  <c r="B656" i="18"/>
  <c r="C656" i="18"/>
  <c r="J656" i="18"/>
  <c r="K656" i="18"/>
  <c r="L656" i="18"/>
  <c r="M656" i="18"/>
  <c r="N656" i="18"/>
  <c r="O656" i="18"/>
  <c r="P656" i="18"/>
  <c r="Q656" i="18"/>
  <c r="R656" i="18"/>
  <c r="S656" i="18"/>
  <c r="T656" i="18"/>
  <c r="A657" i="18"/>
  <c r="B657" i="18"/>
  <c r="C657" i="18"/>
  <c r="J657" i="18"/>
  <c r="K657" i="18"/>
  <c r="L657" i="18"/>
  <c r="M657" i="18"/>
  <c r="N657" i="18"/>
  <c r="O657" i="18"/>
  <c r="P657" i="18"/>
  <c r="Q657" i="18"/>
  <c r="R657" i="18"/>
  <c r="S657" i="18"/>
  <c r="T657" i="18"/>
  <c r="A658" i="18"/>
  <c r="B658" i="18"/>
  <c r="C658" i="18"/>
  <c r="J658" i="18"/>
  <c r="K658" i="18"/>
  <c r="L658" i="18"/>
  <c r="M658" i="18"/>
  <c r="N658" i="18"/>
  <c r="O658" i="18"/>
  <c r="P658" i="18"/>
  <c r="Q658" i="18"/>
  <c r="R658" i="18"/>
  <c r="S658" i="18"/>
  <c r="T658" i="18"/>
  <c r="A659" i="18"/>
  <c r="B659" i="18"/>
  <c r="C659" i="18"/>
  <c r="J659" i="18"/>
  <c r="K659" i="18"/>
  <c r="L659" i="18"/>
  <c r="M659" i="18"/>
  <c r="N659" i="18"/>
  <c r="O659" i="18"/>
  <c r="P659" i="18"/>
  <c r="Q659" i="18"/>
  <c r="R659" i="18"/>
  <c r="S659" i="18"/>
  <c r="T659" i="18"/>
  <c r="A660" i="18"/>
  <c r="B660" i="18"/>
  <c r="C660" i="18"/>
  <c r="J660" i="18"/>
  <c r="K660" i="18"/>
  <c r="L660" i="18"/>
  <c r="M660" i="18"/>
  <c r="N660" i="18"/>
  <c r="O660" i="18"/>
  <c r="P660" i="18"/>
  <c r="Q660" i="18"/>
  <c r="R660" i="18"/>
  <c r="S660" i="18"/>
  <c r="T660" i="18"/>
  <c r="A661" i="18"/>
  <c r="B661" i="18"/>
  <c r="C661" i="18"/>
  <c r="J661" i="18"/>
  <c r="K661" i="18"/>
  <c r="L661" i="18"/>
  <c r="M661" i="18"/>
  <c r="N661" i="18"/>
  <c r="O661" i="18"/>
  <c r="P661" i="18"/>
  <c r="Q661" i="18"/>
  <c r="R661" i="18"/>
  <c r="S661" i="18"/>
  <c r="T661" i="18"/>
  <c r="A662" i="18"/>
  <c r="B662" i="18"/>
  <c r="C662" i="18"/>
  <c r="J662" i="18"/>
  <c r="K662" i="18"/>
  <c r="L662" i="18"/>
  <c r="M662" i="18"/>
  <c r="N662" i="18"/>
  <c r="O662" i="18"/>
  <c r="P662" i="18"/>
  <c r="Q662" i="18"/>
  <c r="R662" i="18"/>
  <c r="S662" i="18"/>
  <c r="T662" i="18"/>
  <c r="A663" i="18"/>
  <c r="B663" i="18"/>
  <c r="C663" i="18"/>
  <c r="J663" i="18"/>
  <c r="K663" i="18"/>
  <c r="L663" i="18"/>
  <c r="M663" i="18"/>
  <c r="N663" i="18"/>
  <c r="O663" i="18"/>
  <c r="P663" i="18"/>
  <c r="Q663" i="18"/>
  <c r="R663" i="18"/>
  <c r="S663" i="18"/>
  <c r="T663" i="18"/>
  <c r="A664" i="18"/>
  <c r="B664" i="18"/>
  <c r="C664" i="18"/>
  <c r="J664" i="18"/>
  <c r="K664" i="18"/>
  <c r="L664" i="18"/>
  <c r="M664" i="18"/>
  <c r="N664" i="18"/>
  <c r="O664" i="18"/>
  <c r="P664" i="18"/>
  <c r="Q664" i="18"/>
  <c r="R664" i="18"/>
  <c r="S664" i="18"/>
  <c r="T664" i="18"/>
  <c r="A665" i="18"/>
  <c r="B665" i="18"/>
  <c r="C665" i="18"/>
  <c r="J665" i="18"/>
  <c r="K665" i="18"/>
  <c r="L665" i="18"/>
  <c r="M665" i="18"/>
  <c r="N665" i="18"/>
  <c r="O665" i="18"/>
  <c r="P665" i="18"/>
  <c r="Q665" i="18"/>
  <c r="R665" i="18"/>
  <c r="S665" i="18"/>
  <c r="T665" i="18"/>
  <c r="A666" i="18"/>
  <c r="B666" i="18"/>
  <c r="C666" i="18"/>
  <c r="J666" i="18"/>
  <c r="K666" i="18"/>
  <c r="L666" i="18"/>
  <c r="M666" i="18"/>
  <c r="N666" i="18"/>
  <c r="O666" i="18"/>
  <c r="P666" i="18"/>
  <c r="Q666" i="18"/>
  <c r="R666" i="18"/>
  <c r="S666" i="18"/>
  <c r="T666" i="18"/>
  <c r="A667" i="18"/>
  <c r="B667" i="18"/>
  <c r="C667" i="18"/>
  <c r="J667" i="18"/>
  <c r="K667" i="18"/>
  <c r="L667" i="18"/>
  <c r="M667" i="18"/>
  <c r="N667" i="18"/>
  <c r="O667" i="18"/>
  <c r="P667" i="18"/>
  <c r="Q667" i="18"/>
  <c r="R667" i="18"/>
  <c r="S667" i="18"/>
  <c r="T667" i="18"/>
  <c r="A668" i="18"/>
  <c r="B668" i="18"/>
  <c r="C668" i="18"/>
  <c r="J668" i="18"/>
  <c r="K668" i="18"/>
  <c r="L668" i="18"/>
  <c r="M668" i="18"/>
  <c r="N668" i="18"/>
  <c r="O668" i="18"/>
  <c r="P668" i="18"/>
  <c r="Q668" i="18"/>
  <c r="R668" i="18"/>
  <c r="S668" i="18"/>
  <c r="T668" i="18"/>
  <c r="A669" i="18"/>
  <c r="B669" i="18"/>
  <c r="C669" i="18"/>
  <c r="J669" i="18"/>
  <c r="K669" i="18"/>
  <c r="L669" i="18"/>
  <c r="M669" i="18"/>
  <c r="N669" i="18"/>
  <c r="O669" i="18"/>
  <c r="P669" i="18"/>
  <c r="Q669" i="18"/>
  <c r="R669" i="18"/>
  <c r="S669" i="18"/>
  <c r="T669" i="18"/>
  <c r="A670" i="18"/>
  <c r="B670" i="18"/>
  <c r="C670" i="18"/>
  <c r="J670" i="18"/>
  <c r="K670" i="18"/>
  <c r="L670" i="18"/>
  <c r="M670" i="18"/>
  <c r="N670" i="18"/>
  <c r="O670" i="18"/>
  <c r="P670" i="18"/>
  <c r="Q670" i="18"/>
  <c r="R670" i="18"/>
  <c r="S670" i="18"/>
  <c r="T670" i="18"/>
  <c r="A671" i="18"/>
  <c r="B671" i="18"/>
  <c r="C671" i="18"/>
  <c r="J671" i="18"/>
  <c r="K671" i="18"/>
  <c r="L671" i="18"/>
  <c r="M671" i="18"/>
  <c r="N671" i="18"/>
  <c r="O671" i="18"/>
  <c r="P671" i="18"/>
  <c r="Q671" i="18"/>
  <c r="R671" i="18"/>
  <c r="S671" i="18"/>
  <c r="T671" i="18"/>
  <c r="A672" i="18"/>
  <c r="B672" i="18"/>
  <c r="C672" i="18"/>
  <c r="J672" i="18"/>
  <c r="K672" i="18"/>
  <c r="L672" i="18"/>
  <c r="M672" i="18"/>
  <c r="N672" i="18"/>
  <c r="O672" i="18"/>
  <c r="P672" i="18"/>
  <c r="Q672" i="18"/>
  <c r="R672" i="18"/>
  <c r="S672" i="18"/>
  <c r="T672" i="18"/>
  <c r="A673" i="18"/>
  <c r="B673" i="18"/>
  <c r="C673" i="18"/>
  <c r="J673" i="18"/>
  <c r="K673" i="18"/>
  <c r="L673" i="18"/>
  <c r="M673" i="18"/>
  <c r="N673" i="18"/>
  <c r="O673" i="18"/>
  <c r="P673" i="18"/>
  <c r="Q673" i="18"/>
  <c r="R673" i="18"/>
  <c r="S673" i="18"/>
  <c r="T673" i="18"/>
  <c r="A674" i="18"/>
  <c r="B674" i="18"/>
  <c r="C674" i="18"/>
  <c r="J674" i="18"/>
  <c r="K674" i="18"/>
  <c r="L674" i="18"/>
  <c r="M674" i="18"/>
  <c r="N674" i="18"/>
  <c r="O674" i="18"/>
  <c r="P674" i="18"/>
  <c r="Q674" i="18"/>
  <c r="R674" i="18"/>
  <c r="S674" i="18"/>
  <c r="T674" i="18"/>
  <c r="A675" i="18"/>
  <c r="B675" i="18"/>
  <c r="C675" i="18"/>
  <c r="J675" i="18"/>
  <c r="K675" i="18"/>
  <c r="L675" i="18"/>
  <c r="M675" i="18"/>
  <c r="N675" i="18"/>
  <c r="O675" i="18"/>
  <c r="P675" i="18"/>
  <c r="Q675" i="18"/>
  <c r="R675" i="18"/>
  <c r="S675" i="18"/>
  <c r="T675" i="18"/>
  <c r="A676" i="18"/>
  <c r="B676" i="18"/>
  <c r="C676" i="18"/>
  <c r="J676" i="18"/>
  <c r="K676" i="18"/>
  <c r="L676" i="18"/>
  <c r="M676" i="18"/>
  <c r="N676" i="18"/>
  <c r="O676" i="18"/>
  <c r="P676" i="18"/>
  <c r="Q676" i="18"/>
  <c r="R676" i="18"/>
  <c r="S676" i="18"/>
  <c r="T676" i="18"/>
  <c r="A677" i="18"/>
  <c r="B677" i="18"/>
  <c r="C677" i="18"/>
  <c r="J677" i="18"/>
  <c r="K677" i="18"/>
  <c r="L677" i="18"/>
  <c r="M677" i="18"/>
  <c r="N677" i="18"/>
  <c r="O677" i="18"/>
  <c r="P677" i="18"/>
  <c r="Q677" i="18"/>
  <c r="R677" i="18"/>
  <c r="S677" i="18"/>
  <c r="T677" i="18"/>
  <c r="A678" i="18"/>
  <c r="B678" i="18"/>
  <c r="C678" i="18"/>
  <c r="J678" i="18"/>
  <c r="K678" i="18"/>
  <c r="L678" i="18"/>
  <c r="M678" i="18"/>
  <c r="N678" i="18"/>
  <c r="O678" i="18"/>
  <c r="P678" i="18"/>
  <c r="Q678" i="18"/>
  <c r="R678" i="18"/>
  <c r="S678" i="18"/>
  <c r="T678" i="18"/>
  <c r="A679" i="18"/>
  <c r="B679" i="18"/>
  <c r="C679" i="18"/>
  <c r="J679" i="18"/>
  <c r="K679" i="18"/>
  <c r="L679" i="18"/>
  <c r="M679" i="18"/>
  <c r="N679" i="18"/>
  <c r="O679" i="18"/>
  <c r="P679" i="18"/>
  <c r="Q679" i="18"/>
  <c r="R679" i="18"/>
  <c r="S679" i="18"/>
  <c r="T679" i="18"/>
  <c r="A680" i="18"/>
  <c r="B680" i="18"/>
  <c r="C680" i="18"/>
  <c r="J680" i="18"/>
  <c r="K680" i="18"/>
  <c r="L680" i="18"/>
  <c r="M680" i="18"/>
  <c r="N680" i="18"/>
  <c r="O680" i="18"/>
  <c r="P680" i="18"/>
  <c r="Q680" i="18"/>
  <c r="R680" i="18"/>
  <c r="S680" i="18"/>
  <c r="T680" i="18"/>
  <c r="A681" i="18"/>
  <c r="B681" i="18"/>
  <c r="C681" i="18"/>
  <c r="J681" i="18"/>
  <c r="K681" i="18"/>
  <c r="L681" i="18"/>
  <c r="M681" i="18"/>
  <c r="N681" i="18"/>
  <c r="O681" i="18"/>
  <c r="P681" i="18"/>
  <c r="Q681" i="18"/>
  <c r="R681" i="18"/>
  <c r="S681" i="18"/>
  <c r="T681" i="18"/>
  <c r="A682" i="18"/>
  <c r="B682" i="18"/>
  <c r="C682" i="18"/>
  <c r="J682" i="18"/>
  <c r="K682" i="18"/>
  <c r="L682" i="18"/>
  <c r="M682" i="18"/>
  <c r="N682" i="18"/>
  <c r="O682" i="18"/>
  <c r="P682" i="18"/>
  <c r="Q682" i="18"/>
  <c r="R682" i="18"/>
  <c r="S682" i="18"/>
  <c r="T682" i="18"/>
  <c r="A683" i="18"/>
  <c r="B683" i="18"/>
  <c r="C683" i="18"/>
  <c r="J683" i="18"/>
  <c r="K683" i="18"/>
  <c r="L683" i="18"/>
  <c r="M683" i="18"/>
  <c r="N683" i="18"/>
  <c r="O683" i="18"/>
  <c r="P683" i="18"/>
  <c r="Q683" i="18"/>
  <c r="R683" i="18"/>
  <c r="S683" i="18"/>
  <c r="T683" i="18"/>
  <c r="A684" i="18"/>
  <c r="B684" i="18"/>
  <c r="C684" i="18"/>
  <c r="J684" i="18"/>
  <c r="K684" i="18"/>
  <c r="L684" i="18"/>
  <c r="M684" i="18"/>
  <c r="N684" i="18"/>
  <c r="O684" i="18"/>
  <c r="P684" i="18"/>
  <c r="Q684" i="18"/>
  <c r="R684" i="18"/>
  <c r="S684" i="18"/>
  <c r="T684" i="18"/>
  <c r="A685" i="18"/>
  <c r="B685" i="18"/>
  <c r="C685" i="18"/>
  <c r="J685" i="18"/>
  <c r="K685" i="18"/>
  <c r="L685" i="18"/>
  <c r="M685" i="18"/>
  <c r="N685" i="18"/>
  <c r="O685" i="18"/>
  <c r="P685" i="18"/>
  <c r="Q685" i="18"/>
  <c r="R685" i="18"/>
  <c r="S685" i="18"/>
  <c r="T685" i="18"/>
  <c r="A686" i="18"/>
  <c r="B686" i="18"/>
  <c r="C686" i="18"/>
  <c r="J686" i="18"/>
  <c r="K686" i="18"/>
  <c r="L686" i="18"/>
  <c r="M686" i="18"/>
  <c r="N686" i="18"/>
  <c r="O686" i="18"/>
  <c r="P686" i="18"/>
  <c r="Q686" i="18"/>
  <c r="R686" i="18"/>
  <c r="S686" i="18"/>
  <c r="T686" i="18"/>
  <c r="A687" i="18"/>
  <c r="B687" i="18"/>
  <c r="C687" i="18"/>
  <c r="J687" i="18"/>
  <c r="K687" i="18"/>
  <c r="L687" i="18"/>
  <c r="M687" i="18"/>
  <c r="N687" i="18"/>
  <c r="O687" i="18"/>
  <c r="P687" i="18"/>
  <c r="Q687" i="18"/>
  <c r="R687" i="18"/>
  <c r="S687" i="18"/>
  <c r="T687" i="18"/>
  <c r="A688" i="18"/>
  <c r="B688" i="18"/>
  <c r="C688" i="18"/>
  <c r="J688" i="18"/>
  <c r="K688" i="18"/>
  <c r="L688" i="18"/>
  <c r="M688" i="18"/>
  <c r="N688" i="18"/>
  <c r="O688" i="18"/>
  <c r="P688" i="18"/>
  <c r="Q688" i="18"/>
  <c r="R688" i="18"/>
  <c r="S688" i="18"/>
  <c r="T688" i="18"/>
  <c r="A689" i="18"/>
  <c r="B689" i="18"/>
  <c r="C689" i="18"/>
  <c r="J689" i="18"/>
  <c r="K689" i="18"/>
  <c r="L689" i="18"/>
  <c r="M689" i="18"/>
  <c r="N689" i="18"/>
  <c r="O689" i="18"/>
  <c r="P689" i="18"/>
  <c r="Q689" i="18"/>
  <c r="R689" i="18"/>
  <c r="S689" i="18"/>
  <c r="T689" i="18"/>
  <c r="A690" i="18"/>
  <c r="B690" i="18"/>
  <c r="C690" i="18"/>
  <c r="J690" i="18"/>
  <c r="K690" i="18"/>
  <c r="L690" i="18"/>
  <c r="M690" i="18"/>
  <c r="N690" i="18"/>
  <c r="O690" i="18"/>
  <c r="P690" i="18"/>
  <c r="Q690" i="18"/>
  <c r="R690" i="18"/>
  <c r="S690" i="18"/>
  <c r="T690" i="18"/>
  <c r="A691" i="18"/>
  <c r="B691" i="18"/>
  <c r="C691" i="18"/>
  <c r="J691" i="18"/>
  <c r="K691" i="18"/>
  <c r="L691" i="18"/>
  <c r="M691" i="18"/>
  <c r="N691" i="18"/>
  <c r="O691" i="18"/>
  <c r="P691" i="18"/>
  <c r="Q691" i="18"/>
  <c r="R691" i="18"/>
  <c r="S691" i="18"/>
  <c r="T691" i="18"/>
  <c r="A692" i="18"/>
  <c r="B692" i="18"/>
  <c r="C692" i="18"/>
  <c r="J692" i="18"/>
  <c r="K692" i="18"/>
  <c r="L692" i="18"/>
  <c r="M692" i="18"/>
  <c r="N692" i="18"/>
  <c r="O692" i="18"/>
  <c r="P692" i="18"/>
  <c r="Q692" i="18"/>
  <c r="R692" i="18"/>
  <c r="S692" i="18"/>
  <c r="T692" i="18"/>
  <c r="A693" i="18"/>
  <c r="B693" i="18"/>
  <c r="C693" i="18"/>
  <c r="J693" i="18"/>
  <c r="K693" i="18"/>
  <c r="L693" i="18"/>
  <c r="M693" i="18"/>
  <c r="N693" i="18"/>
  <c r="O693" i="18"/>
  <c r="P693" i="18"/>
  <c r="Q693" i="18"/>
  <c r="R693" i="18"/>
  <c r="S693" i="18"/>
  <c r="T693" i="18"/>
  <c r="A694" i="18"/>
  <c r="B694" i="18"/>
  <c r="C694" i="18"/>
  <c r="J694" i="18"/>
  <c r="K694" i="18"/>
  <c r="L694" i="18"/>
  <c r="M694" i="18"/>
  <c r="N694" i="18"/>
  <c r="O694" i="18"/>
  <c r="P694" i="18"/>
  <c r="Q694" i="18"/>
  <c r="R694" i="18"/>
  <c r="S694" i="18"/>
  <c r="T694" i="18"/>
  <c r="A695" i="18"/>
  <c r="B695" i="18"/>
  <c r="C695" i="18"/>
  <c r="J695" i="18"/>
  <c r="K695" i="18"/>
  <c r="L695" i="18"/>
  <c r="M695" i="18"/>
  <c r="N695" i="18"/>
  <c r="O695" i="18"/>
  <c r="P695" i="18"/>
  <c r="Q695" i="18"/>
  <c r="R695" i="18"/>
  <c r="S695" i="18"/>
  <c r="T695" i="18"/>
  <c r="A696" i="18"/>
  <c r="B696" i="18"/>
  <c r="C696" i="18"/>
  <c r="J696" i="18"/>
  <c r="K696" i="18"/>
  <c r="L696" i="18"/>
  <c r="M696" i="18"/>
  <c r="N696" i="18"/>
  <c r="O696" i="18"/>
  <c r="P696" i="18"/>
  <c r="Q696" i="18"/>
  <c r="R696" i="18"/>
  <c r="S696" i="18"/>
  <c r="T696" i="18"/>
  <c r="A697" i="18"/>
  <c r="B697" i="18"/>
  <c r="C697" i="18"/>
  <c r="J697" i="18"/>
  <c r="K697" i="18"/>
  <c r="L697" i="18"/>
  <c r="M697" i="18"/>
  <c r="N697" i="18"/>
  <c r="O697" i="18"/>
  <c r="P697" i="18"/>
  <c r="Q697" i="18"/>
  <c r="R697" i="18"/>
  <c r="S697" i="18"/>
  <c r="T697" i="18"/>
  <c r="A698" i="18"/>
  <c r="B698" i="18"/>
  <c r="C698" i="18"/>
  <c r="J698" i="18"/>
  <c r="K698" i="18"/>
  <c r="L698" i="18"/>
  <c r="M698" i="18"/>
  <c r="N698" i="18"/>
  <c r="O698" i="18"/>
  <c r="P698" i="18"/>
  <c r="Q698" i="18"/>
  <c r="R698" i="18"/>
  <c r="S698" i="18"/>
  <c r="T698" i="18"/>
  <c r="A699" i="18"/>
  <c r="B699" i="18"/>
  <c r="C699" i="18"/>
  <c r="J699" i="18"/>
  <c r="K699" i="18"/>
  <c r="L699" i="18"/>
  <c r="M699" i="18"/>
  <c r="N699" i="18"/>
  <c r="O699" i="18"/>
  <c r="P699" i="18"/>
  <c r="Q699" i="18"/>
  <c r="R699" i="18"/>
  <c r="S699" i="18"/>
  <c r="T699" i="18"/>
  <c r="A700" i="18"/>
  <c r="B700" i="18"/>
  <c r="C700" i="18"/>
  <c r="J700" i="18"/>
  <c r="K700" i="18"/>
  <c r="L700" i="18"/>
  <c r="M700" i="18"/>
  <c r="N700" i="18"/>
  <c r="O700" i="18"/>
  <c r="P700" i="18"/>
  <c r="Q700" i="18"/>
  <c r="R700" i="18"/>
  <c r="S700" i="18"/>
  <c r="T700" i="18"/>
  <c r="A701" i="18"/>
  <c r="B701" i="18"/>
  <c r="C701" i="18"/>
  <c r="J701" i="18"/>
  <c r="K701" i="18"/>
  <c r="L701" i="18"/>
  <c r="M701" i="18"/>
  <c r="N701" i="18"/>
  <c r="O701" i="18"/>
  <c r="P701" i="18"/>
  <c r="Q701" i="18"/>
  <c r="R701" i="18"/>
  <c r="S701" i="18"/>
  <c r="T701" i="18"/>
  <c r="A702" i="18"/>
  <c r="B702" i="18"/>
  <c r="C702" i="18"/>
  <c r="J702" i="18"/>
  <c r="K702" i="18"/>
  <c r="L702" i="18"/>
  <c r="M702" i="18"/>
  <c r="N702" i="18"/>
  <c r="O702" i="18"/>
  <c r="P702" i="18"/>
  <c r="Q702" i="18"/>
  <c r="R702" i="18"/>
  <c r="S702" i="18"/>
  <c r="T702" i="18"/>
  <c r="A703" i="18"/>
  <c r="B703" i="18"/>
  <c r="C703" i="18"/>
  <c r="J703" i="18"/>
  <c r="K703" i="18"/>
  <c r="L703" i="18"/>
  <c r="M703" i="18"/>
  <c r="N703" i="18"/>
  <c r="O703" i="18"/>
  <c r="P703" i="18"/>
  <c r="Q703" i="18"/>
  <c r="R703" i="18"/>
  <c r="S703" i="18"/>
  <c r="T703" i="18"/>
  <c r="A704" i="18"/>
  <c r="B704" i="18"/>
  <c r="C704" i="18"/>
  <c r="J704" i="18"/>
  <c r="K704" i="18"/>
  <c r="L704" i="18"/>
  <c r="M704" i="18"/>
  <c r="N704" i="18"/>
  <c r="O704" i="18"/>
  <c r="P704" i="18"/>
  <c r="Q704" i="18"/>
  <c r="R704" i="18"/>
  <c r="S704" i="18"/>
  <c r="T704" i="18"/>
  <c r="A705" i="18"/>
  <c r="B705" i="18"/>
  <c r="C705" i="18"/>
  <c r="J705" i="18"/>
  <c r="K705" i="18"/>
  <c r="L705" i="18"/>
  <c r="M705" i="18"/>
  <c r="N705" i="18"/>
  <c r="O705" i="18"/>
  <c r="P705" i="18"/>
  <c r="Q705" i="18"/>
  <c r="R705" i="18"/>
  <c r="S705" i="18"/>
  <c r="T705" i="18"/>
  <c r="A706" i="18"/>
  <c r="B706" i="18"/>
  <c r="C706" i="18"/>
  <c r="J706" i="18"/>
  <c r="K706" i="18"/>
  <c r="L706" i="18"/>
  <c r="M706" i="18"/>
  <c r="N706" i="18"/>
  <c r="O706" i="18"/>
  <c r="P706" i="18"/>
  <c r="Q706" i="18"/>
  <c r="R706" i="18"/>
  <c r="S706" i="18"/>
  <c r="T706" i="18"/>
  <c r="A707" i="18"/>
  <c r="B707" i="18"/>
  <c r="C707" i="18"/>
  <c r="J707" i="18"/>
  <c r="K707" i="18"/>
  <c r="L707" i="18"/>
  <c r="M707" i="18"/>
  <c r="N707" i="18"/>
  <c r="O707" i="18"/>
  <c r="P707" i="18"/>
  <c r="Q707" i="18"/>
  <c r="R707" i="18"/>
  <c r="S707" i="18"/>
  <c r="T707" i="18"/>
  <c r="A708" i="18"/>
  <c r="B708" i="18"/>
  <c r="C708" i="18"/>
  <c r="J708" i="18"/>
  <c r="K708" i="18"/>
  <c r="L708" i="18"/>
  <c r="M708" i="18"/>
  <c r="N708" i="18"/>
  <c r="O708" i="18"/>
  <c r="P708" i="18"/>
  <c r="Q708" i="18"/>
  <c r="R708" i="18"/>
  <c r="S708" i="18"/>
  <c r="T708" i="18"/>
  <c r="A709" i="18"/>
  <c r="B709" i="18"/>
  <c r="C709" i="18"/>
  <c r="J709" i="18"/>
  <c r="K709" i="18"/>
  <c r="L709" i="18"/>
  <c r="M709" i="18"/>
  <c r="N709" i="18"/>
  <c r="O709" i="18"/>
  <c r="P709" i="18"/>
  <c r="Q709" i="18"/>
  <c r="R709" i="18"/>
  <c r="S709" i="18"/>
  <c r="T709" i="18"/>
  <c r="A710" i="18"/>
  <c r="B710" i="18"/>
  <c r="C710" i="18"/>
  <c r="J710" i="18"/>
  <c r="K710" i="18"/>
  <c r="L710" i="18"/>
  <c r="M710" i="18"/>
  <c r="N710" i="18"/>
  <c r="O710" i="18"/>
  <c r="P710" i="18"/>
  <c r="Q710" i="18"/>
  <c r="R710" i="18"/>
  <c r="S710" i="18"/>
  <c r="T710" i="18"/>
  <c r="A711" i="18"/>
  <c r="B711" i="18"/>
  <c r="C711" i="18"/>
  <c r="J711" i="18"/>
  <c r="K711" i="18"/>
  <c r="L711" i="18"/>
  <c r="M711" i="18"/>
  <c r="N711" i="18"/>
  <c r="O711" i="18"/>
  <c r="P711" i="18"/>
  <c r="Q711" i="18"/>
  <c r="R711" i="18"/>
  <c r="S711" i="18"/>
  <c r="T711" i="18"/>
  <c r="A712" i="18"/>
  <c r="B712" i="18"/>
  <c r="C712" i="18"/>
  <c r="J712" i="18"/>
  <c r="K712" i="18"/>
  <c r="L712" i="18"/>
  <c r="M712" i="18"/>
  <c r="N712" i="18"/>
  <c r="O712" i="18"/>
  <c r="P712" i="18"/>
  <c r="Q712" i="18"/>
  <c r="R712" i="18"/>
  <c r="S712" i="18"/>
  <c r="T712" i="18"/>
  <c r="A713" i="18"/>
  <c r="B713" i="18"/>
  <c r="C713" i="18"/>
  <c r="J713" i="18"/>
  <c r="K713" i="18"/>
  <c r="L713" i="18"/>
  <c r="M713" i="18"/>
  <c r="N713" i="18"/>
  <c r="O713" i="18"/>
  <c r="P713" i="18"/>
  <c r="Q713" i="18"/>
  <c r="R713" i="18"/>
  <c r="S713" i="18"/>
  <c r="T713" i="18"/>
  <c r="A714" i="18"/>
  <c r="B714" i="18"/>
  <c r="C714" i="18"/>
  <c r="J714" i="18"/>
  <c r="K714" i="18"/>
  <c r="L714" i="18"/>
  <c r="M714" i="18"/>
  <c r="N714" i="18"/>
  <c r="O714" i="18"/>
  <c r="P714" i="18"/>
  <c r="Q714" i="18"/>
  <c r="R714" i="18"/>
  <c r="S714" i="18"/>
  <c r="T714" i="18"/>
  <c r="A715" i="18"/>
  <c r="B715" i="18"/>
  <c r="C715" i="18"/>
  <c r="J715" i="18"/>
  <c r="K715" i="18"/>
  <c r="L715" i="18"/>
  <c r="M715" i="18"/>
  <c r="N715" i="18"/>
  <c r="O715" i="18"/>
  <c r="P715" i="18"/>
  <c r="Q715" i="18"/>
  <c r="R715" i="18"/>
  <c r="S715" i="18"/>
  <c r="T715" i="18"/>
  <c r="A716" i="18"/>
  <c r="B716" i="18"/>
  <c r="C716" i="18"/>
  <c r="J716" i="18"/>
  <c r="K716" i="18"/>
  <c r="L716" i="18"/>
  <c r="M716" i="18"/>
  <c r="N716" i="18"/>
  <c r="O716" i="18"/>
  <c r="P716" i="18"/>
  <c r="Q716" i="18"/>
  <c r="R716" i="18"/>
  <c r="S716" i="18"/>
  <c r="T716" i="18"/>
  <c r="A717" i="18"/>
  <c r="B717" i="18"/>
  <c r="C717" i="18"/>
  <c r="J717" i="18"/>
  <c r="K717" i="18"/>
  <c r="L717" i="18"/>
  <c r="M717" i="18"/>
  <c r="N717" i="18"/>
  <c r="O717" i="18"/>
  <c r="P717" i="18"/>
  <c r="Q717" i="18"/>
  <c r="R717" i="18"/>
  <c r="S717" i="18"/>
  <c r="T717" i="18"/>
  <c r="A718" i="18"/>
  <c r="B718" i="18"/>
  <c r="C718" i="18"/>
  <c r="J718" i="18"/>
  <c r="K718" i="18"/>
  <c r="L718" i="18"/>
  <c r="M718" i="18"/>
  <c r="N718" i="18"/>
  <c r="O718" i="18"/>
  <c r="P718" i="18"/>
  <c r="Q718" i="18"/>
  <c r="R718" i="18"/>
  <c r="S718" i="18"/>
  <c r="T718" i="18"/>
  <c r="A719" i="18"/>
  <c r="B719" i="18"/>
  <c r="C719" i="18"/>
  <c r="J719" i="18"/>
  <c r="K719" i="18"/>
  <c r="L719" i="18"/>
  <c r="M719" i="18"/>
  <c r="N719" i="18"/>
  <c r="O719" i="18"/>
  <c r="P719" i="18"/>
  <c r="Q719" i="18"/>
  <c r="R719" i="18"/>
  <c r="S719" i="18"/>
  <c r="T719" i="18"/>
  <c r="A720" i="18"/>
  <c r="B720" i="18"/>
  <c r="C720" i="18"/>
  <c r="J720" i="18"/>
  <c r="K720" i="18"/>
  <c r="L720" i="18"/>
  <c r="M720" i="18"/>
  <c r="N720" i="18"/>
  <c r="O720" i="18"/>
  <c r="P720" i="18"/>
  <c r="Q720" i="18"/>
  <c r="R720" i="18"/>
  <c r="S720" i="18"/>
  <c r="T720" i="18"/>
  <c r="A721" i="18"/>
  <c r="B721" i="18"/>
  <c r="C721" i="18"/>
  <c r="J721" i="18"/>
  <c r="K721" i="18"/>
  <c r="L721" i="18"/>
  <c r="M721" i="18"/>
  <c r="N721" i="18"/>
  <c r="O721" i="18"/>
  <c r="P721" i="18"/>
  <c r="Q721" i="18"/>
  <c r="R721" i="18"/>
  <c r="S721" i="18"/>
  <c r="T721" i="18"/>
  <c r="A722" i="18"/>
  <c r="B722" i="18"/>
  <c r="C722" i="18"/>
  <c r="J722" i="18"/>
  <c r="K722" i="18"/>
  <c r="L722" i="18"/>
  <c r="M722" i="18"/>
  <c r="N722" i="18"/>
  <c r="O722" i="18"/>
  <c r="P722" i="18"/>
  <c r="Q722" i="18"/>
  <c r="R722" i="18"/>
  <c r="S722" i="18"/>
  <c r="T722" i="18"/>
  <c r="A723" i="18"/>
  <c r="B723" i="18"/>
  <c r="C723" i="18"/>
  <c r="J723" i="18"/>
  <c r="K723" i="18"/>
  <c r="L723" i="18"/>
  <c r="M723" i="18"/>
  <c r="N723" i="18"/>
  <c r="O723" i="18"/>
  <c r="P723" i="18"/>
  <c r="Q723" i="18"/>
  <c r="R723" i="18"/>
  <c r="S723" i="18"/>
  <c r="T723" i="18"/>
  <c r="A724" i="18"/>
  <c r="B724" i="18"/>
  <c r="C724" i="18"/>
  <c r="J724" i="18"/>
  <c r="K724" i="18"/>
  <c r="L724" i="18"/>
  <c r="M724" i="18"/>
  <c r="N724" i="18"/>
  <c r="O724" i="18"/>
  <c r="P724" i="18"/>
  <c r="Q724" i="18"/>
  <c r="R724" i="18"/>
  <c r="S724" i="18"/>
  <c r="T724" i="18"/>
  <c r="A725" i="18"/>
  <c r="B725" i="18"/>
  <c r="C725" i="18"/>
  <c r="J725" i="18"/>
  <c r="K725" i="18"/>
  <c r="L725" i="18"/>
  <c r="M725" i="18"/>
  <c r="N725" i="18"/>
  <c r="O725" i="18"/>
  <c r="P725" i="18"/>
  <c r="Q725" i="18"/>
  <c r="R725" i="18"/>
  <c r="S725" i="18"/>
  <c r="T725" i="18"/>
  <c r="A726" i="18"/>
  <c r="B726" i="18"/>
  <c r="C726" i="18"/>
  <c r="J726" i="18"/>
  <c r="K726" i="18"/>
  <c r="L726" i="18"/>
  <c r="M726" i="18"/>
  <c r="N726" i="18"/>
  <c r="O726" i="18"/>
  <c r="P726" i="18"/>
  <c r="Q726" i="18"/>
  <c r="R726" i="18"/>
  <c r="S726" i="18"/>
  <c r="T726" i="18"/>
  <c r="A727" i="18"/>
  <c r="B727" i="18"/>
  <c r="C727" i="18"/>
  <c r="J727" i="18"/>
  <c r="K727" i="18"/>
  <c r="L727" i="18"/>
  <c r="M727" i="18"/>
  <c r="N727" i="18"/>
  <c r="O727" i="18"/>
  <c r="P727" i="18"/>
  <c r="Q727" i="18"/>
  <c r="R727" i="18"/>
  <c r="S727" i="18"/>
  <c r="T727" i="18"/>
  <c r="A728" i="18"/>
  <c r="B728" i="18"/>
  <c r="C728" i="18"/>
  <c r="J728" i="18"/>
  <c r="K728" i="18"/>
  <c r="L728" i="18"/>
  <c r="M728" i="18"/>
  <c r="N728" i="18"/>
  <c r="O728" i="18"/>
  <c r="P728" i="18"/>
  <c r="Q728" i="18"/>
  <c r="R728" i="18"/>
  <c r="S728" i="18"/>
  <c r="T728" i="18"/>
  <c r="A729" i="18"/>
  <c r="B729" i="18"/>
  <c r="C729" i="18"/>
  <c r="J729" i="18"/>
  <c r="K729" i="18"/>
  <c r="L729" i="18"/>
  <c r="M729" i="18"/>
  <c r="N729" i="18"/>
  <c r="O729" i="18"/>
  <c r="P729" i="18"/>
  <c r="Q729" i="18"/>
  <c r="R729" i="18"/>
  <c r="S729" i="18"/>
  <c r="T729" i="18"/>
  <c r="A730" i="18"/>
  <c r="B730" i="18"/>
  <c r="C730" i="18"/>
  <c r="J730" i="18"/>
  <c r="K730" i="18"/>
  <c r="L730" i="18"/>
  <c r="M730" i="18"/>
  <c r="N730" i="18"/>
  <c r="O730" i="18"/>
  <c r="P730" i="18"/>
  <c r="Q730" i="18"/>
  <c r="R730" i="18"/>
  <c r="S730" i="18"/>
  <c r="T730" i="18"/>
  <c r="A731" i="18"/>
  <c r="B731" i="18"/>
  <c r="C731" i="18"/>
  <c r="J731" i="18"/>
  <c r="K731" i="18"/>
  <c r="L731" i="18"/>
  <c r="M731" i="18"/>
  <c r="N731" i="18"/>
  <c r="O731" i="18"/>
  <c r="P731" i="18"/>
  <c r="Q731" i="18"/>
  <c r="R731" i="18"/>
  <c r="S731" i="18"/>
  <c r="T731" i="18"/>
  <c r="A732" i="18"/>
  <c r="B732" i="18"/>
  <c r="C732" i="18"/>
  <c r="J732" i="18"/>
  <c r="K732" i="18"/>
  <c r="L732" i="18"/>
  <c r="M732" i="18"/>
  <c r="N732" i="18"/>
  <c r="O732" i="18"/>
  <c r="P732" i="18"/>
  <c r="Q732" i="18"/>
  <c r="R732" i="18"/>
  <c r="S732" i="18"/>
  <c r="T732" i="18"/>
  <c r="A733" i="18"/>
  <c r="B733" i="18"/>
  <c r="C733" i="18"/>
  <c r="J733" i="18"/>
  <c r="K733" i="18"/>
  <c r="L733" i="18"/>
  <c r="M733" i="18"/>
  <c r="N733" i="18"/>
  <c r="O733" i="18"/>
  <c r="P733" i="18"/>
  <c r="Q733" i="18"/>
  <c r="R733" i="18"/>
  <c r="S733" i="18"/>
  <c r="T733" i="18"/>
  <c r="A734" i="18"/>
  <c r="B734" i="18"/>
  <c r="C734" i="18"/>
  <c r="J734" i="18"/>
  <c r="K734" i="18"/>
  <c r="L734" i="18"/>
  <c r="M734" i="18"/>
  <c r="N734" i="18"/>
  <c r="O734" i="18"/>
  <c r="P734" i="18"/>
  <c r="Q734" i="18"/>
  <c r="R734" i="18"/>
  <c r="S734" i="18"/>
  <c r="T734" i="18"/>
  <c r="A735" i="18"/>
  <c r="B735" i="18"/>
  <c r="C735" i="18"/>
  <c r="J735" i="18"/>
  <c r="K735" i="18"/>
  <c r="L735" i="18"/>
  <c r="M735" i="18"/>
  <c r="N735" i="18"/>
  <c r="O735" i="18"/>
  <c r="P735" i="18"/>
  <c r="Q735" i="18"/>
  <c r="R735" i="18"/>
  <c r="S735" i="18"/>
  <c r="T735" i="18"/>
  <c r="A736" i="18"/>
  <c r="B736" i="18"/>
  <c r="C736" i="18"/>
  <c r="J736" i="18"/>
  <c r="K736" i="18"/>
  <c r="L736" i="18"/>
  <c r="M736" i="18"/>
  <c r="N736" i="18"/>
  <c r="O736" i="18"/>
  <c r="P736" i="18"/>
  <c r="Q736" i="18"/>
  <c r="R736" i="18"/>
  <c r="S736" i="18"/>
  <c r="T736" i="18"/>
  <c r="A737" i="18"/>
  <c r="B737" i="18"/>
  <c r="C737" i="18"/>
  <c r="J737" i="18"/>
  <c r="K737" i="18"/>
  <c r="L737" i="18"/>
  <c r="M737" i="18"/>
  <c r="N737" i="18"/>
  <c r="O737" i="18"/>
  <c r="P737" i="18"/>
  <c r="Q737" i="18"/>
  <c r="R737" i="18"/>
  <c r="S737" i="18"/>
  <c r="T737" i="18"/>
  <c r="A738" i="18"/>
  <c r="B738" i="18"/>
  <c r="C738" i="18"/>
  <c r="J738" i="18"/>
  <c r="K738" i="18"/>
  <c r="L738" i="18"/>
  <c r="M738" i="18"/>
  <c r="N738" i="18"/>
  <c r="O738" i="18"/>
  <c r="P738" i="18"/>
  <c r="Q738" i="18"/>
  <c r="R738" i="18"/>
  <c r="S738" i="18"/>
  <c r="T738" i="18"/>
  <c r="A739" i="18"/>
  <c r="B739" i="18"/>
  <c r="C739" i="18"/>
  <c r="J739" i="18"/>
  <c r="K739" i="18"/>
  <c r="L739" i="18"/>
  <c r="M739" i="18"/>
  <c r="N739" i="18"/>
  <c r="O739" i="18"/>
  <c r="P739" i="18"/>
  <c r="Q739" i="18"/>
  <c r="R739" i="18"/>
  <c r="S739" i="18"/>
  <c r="T739" i="18"/>
  <c r="A740" i="18"/>
  <c r="B740" i="18"/>
  <c r="C740" i="18"/>
  <c r="J740" i="18"/>
  <c r="K740" i="18"/>
  <c r="L740" i="18"/>
  <c r="M740" i="18"/>
  <c r="N740" i="18"/>
  <c r="O740" i="18"/>
  <c r="P740" i="18"/>
  <c r="Q740" i="18"/>
  <c r="R740" i="18"/>
  <c r="S740" i="18"/>
  <c r="T740" i="18"/>
  <c r="A741" i="18"/>
  <c r="B741" i="18"/>
  <c r="C741" i="18"/>
  <c r="J741" i="18"/>
  <c r="K741" i="18"/>
  <c r="L741" i="18"/>
  <c r="M741" i="18"/>
  <c r="N741" i="18"/>
  <c r="O741" i="18"/>
  <c r="P741" i="18"/>
  <c r="Q741" i="18"/>
  <c r="R741" i="18"/>
  <c r="S741" i="18"/>
  <c r="T741" i="18"/>
  <c r="A742" i="18"/>
  <c r="B742" i="18"/>
  <c r="C742" i="18"/>
  <c r="J742" i="18"/>
  <c r="K742" i="18"/>
  <c r="L742" i="18"/>
  <c r="M742" i="18"/>
  <c r="N742" i="18"/>
  <c r="O742" i="18"/>
  <c r="P742" i="18"/>
  <c r="Q742" i="18"/>
  <c r="R742" i="18"/>
  <c r="S742" i="18"/>
  <c r="T742" i="18"/>
  <c r="A743" i="18"/>
  <c r="B743" i="18"/>
  <c r="C743" i="18"/>
  <c r="J743" i="18"/>
  <c r="K743" i="18"/>
  <c r="L743" i="18"/>
  <c r="M743" i="18"/>
  <c r="N743" i="18"/>
  <c r="O743" i="18"/>
  <c r="P743" i="18"/>
  <c r="Q743" i="18"/>
  <c r="R743" i="18"/>
  <c r="S743" i="18"/>
  <c r="T743" i="18"/>
  <c r="A744" i="18"/>
  <c r="B744" i="18"/>
  <c r="C744" i="18"/>
  <c r="J744" i="18"/>
  <c r="K744" i="18"/>
  <c r="L744" i="18"/>
  <c r="M744" i="18"/>
  <c r="N744" i="18"/>
  <c r="O744" i="18"/>
  <c r="P744" i="18"/>
  <c r="Q744" i="18"/>
  <c r="R744" i="18"/>
  <c r="S744" i="18"/>
  <c r="T744" i="18"/>
  <c r="A745" i="18"/>
  <c r="B745" i="18"/>
  <c r="C745" i="18"/>
  <c r="J745" i="18"/>
  <c r="K745" i="18"/>
  <c r="L745" i="18"/>
  <c r="M745" i="18"/>
  <c r="N745" i="18"/>
  <c r="O745" i="18"/>
  <c r="P745" i="18"/>
  <c r="Q745" i="18"/>
  <c r="R745" i="18"/>
  <c r="S745" i="18"/>
  <c r="T745" i="18"/>
  <c r="A746" i="18"/>
  <c r="B746" i="18"/>
  <c r="C746" i="18"/>
  <c r="J746" i="18"/>
  <c r="K746" i="18"/>
  <c r="L746" i="18"/>
  <c r="M746" i="18"/>
  <c r="N746" i="18"/>
  <c r="O746" i="18"/>
  <c r="P746" i="18"/>
  <c r="Q746" i="18"/>
  <c r="R746" i="18"/>
  <c r="S746" i="18"/>
  <c r="T746" i="18"/>
  <c r="A747" i="18"/>
  <c r="B747" i="18"/>
  <c r="C747" i="18"/>
  <c r="J747" i="18"/>
  <c r="K747" i="18"/>
  <c r="L747" i="18"/>
  <c r="M747" i="18"/>
  <c r="N747" i="18"/>
  <c r="O747" i="18"/>
  <c r="P747" i="18"/>
  <c r="Q747" i="18"/>
  <c r="R747" i="18"/>
  <c r="S747" i="18"/>
  <c r="T747" i="18"/>
  <c r="A748" i="18"/>
  <c r="B748" i="18"/>
  <c r="C748" i="18"/>
  <c r="J748" i="18"/>
  <c r="K748" i="18"/>
  <c r="L748" i="18"/>
  <c r="M748" i="18"/>
  <c r="N748" i="18"/>
  <c r="O748" i="18"/>
  <c r="P748" i="18"/>
  <c r="Q748" i="18"/>
  <c r="R748" i="18"/>
  <c r="S748" i="18"/>
  <c r="T748" i="18"/>
  <c r="A749" i="18"/>
  <c r="B749" i="18"/>
  <c r="C749" i="18"/>
  <c r="J749" i="18"/>
  <c r="K749" i="18"/>
  <c r="L749" i="18"/>
  <c r="M749" i="18"/>
  <c r="N749" i="18"/>
  <c r="O749" i="18"/>
  <c r="P749" i="18"/>
  <c r="Q749" i="18"/>
  <c r="R749" i="18"/>
  <c r="S749" i="18"/>
  <c r="T749" i="18"/>
  <c r="A750" i="18"/>
  <c r="B750" i="18"/>
  <c r="C750" i="18"/>
  <c r="J750" i="18"/>
  <c r="K750" i="18"/>
  <c r="L750" i="18"/>
  <c r="M750" i="18"/>
  <c r="N750" i="18"/>
  <c r="O750" i="18"/>
  <c r="P750" i="18"/>
  <c r="Q750" i="18"/>
  <c r="R750" i="18"/>
  <c r="S750" i="18"/>
  <c r="T750" i="18"/>
  <c r="A751" i="18"/>
  <c r="B751" i="18"/>
  <c r="C751" i="18"/>
  <c r="J751" i="18"/>
  <c r="K751" i="18"/>
  <c r="L751" i="18"/>
  <c r="M751" i="18"/>
  <c r="N751" i="18"/>
  <c r="O751" i="18"/>
  <c r="P751" i="18"/>
  <c r="Q751" i="18"/>
  <c r="R751" i="18"/>
  <c r="S751" i="18"/>
  <c r="T751" i="18"/>
  <c r="A752" i="18"/>
  <c r="B752" i="18"/>
  <c r="C752" i="18"/>
  <c r="J752" i="18"/>
  <c r="K752" i="18"/>
  <c r="L752" i="18"/>
  <c r="M752" i="18"/>
  <c r="N752" i="18"/>
  <c r="O752" i="18"/>
  <c r="P752" i="18"/>
  <c r="Q752" i="18"/>
  <c r="R752" i="18"/>
  <c r="S752" i="18"/>
  <c r="T752" i="18"/>
  <c r="A753" i="18"/>
  <c r="B753" i="18"/>
  <c r="C753" i="18"/>
  <c r="J753" i="18"/>
  <c r="K753" i="18"/>
  <c r="L753" i="18"/>
  <c r="M753" i="18"/>
  <c r="N753" i="18"/>
  <c r="O753" i="18"/>
  <c r="P753" i="18"/>
  <c r="Q753" i="18"/>
  <c r="R753" i="18"/>
  <c r="S753" i="18"/>
  <c r="T753" i="18"/>
  <c r="A754" i="18"/>
  <c r="B754" i="18"/>
  <c r="C754" i="18"/>
  <c r="J754" i="18"/>
  <c r="K754" i="18"/>
  <c r="L754" i="18"/>
  <c r="M754" i="18"/>
  <c r="N754" i="18"/>
  <c r="O754" i="18"/>
  <c r="P754" i="18"/>
  <c r="Q754" i="18"/>
  <c r="R754" i="18"/>
  <c r="S754" i="18"/>
  <c r="T754" i="18"/>
  <c r="A755" i="18"/>
  <c r="B755" i="18"/>
  <c r="C755" i="18"/>
  <c r="J755" i="18"/>
  <c r="K755" i="18"/>
  <c r="L755" i="18"/>
  <c r="M755" i="18"/>
  <c r="N755" i="18"/>
  <c r="O755" i="18"/>
  <c r="P755" i="18"/>
  <c r="Q755" i="18"/>
  <c r="R755" i="18"/>
  <c r="S755" i="18"/>
  <c r="T755" i="18"/>
  <c r="A756" i="18"/>
  <c r="B756" i="18"/>
  <c r="C756" i="18"/>
  <c r="J756" i="18"/>
  <c r="K756" i="18"/>
  <c r="L756" i="18"/>
  <c r="M756" i="18"/>
  <c r="N756" i="18"/>
  <c r="O756" i="18"/>
  <c r="P756" i="18"/>
  <c r="Q756" i="18"/>
  <c r="R756" i="18"/>
  <c r="S756" i="18"/>
  <c r="T756" i="18"/>
  <c r="A757" i="18"/>
  <c r="B757" i="18"/>
  <c r="C757" i="18"/>
  <c r="J757" i="18"/>
  <c r="K757" i="18"/>
  <c r="L757" i="18"/>
  <c r="M757" i="18"/>
  <c r="N757" i="18"/>
  <c r="O757" i="18"/>
  <c r="P757" i="18"/>
  <c r="Q757" i="18"/>
  <c r="R757" i="18"/>
  <c r="S757" i="18"/>
  <c r="T757" i="18"/>
  <c r="A758" i="18"/>
  <c r="B758" i="18"/>
  <c r="C758" i="18"/>
  <c r="J758" i="18"/>
  <c r="K758" i="18"/>
  <c r="L758" i="18"/>
  <c r="M758" i="18"/>
  <c r="N758" i="18"/>
  <c r="O758" i="18"/>
  <c r="P758" i="18"/>
  <c r="Q758" i="18"/>
  <c r="R758" i="18"/>
  <c r="S758" i="18"/>
  <c r="T758" i="18"/>
  <c r="A759" i="18"/>
  <c r="B759" i="18"/>
  <c r="C759" i="18"/>
  <c r="J759" i="18"/>
  <c r="K759" i="18"/>
  <c r="L759" i="18"/>
  <c r="M759" i="18"/>
  <c r="N759" i="18"/>
  <c r="O759" i="18"/>
  <c r="P759" i="18"/>
  <c r="Q759" i="18"/>
  <c r="R759" i="18"/>
  <c r="S759" i="18"/>
  <c r="T759" i="18"/>
  <c r="A760" i="18"/>
  <c r="B760" i="18"/>
  <c r="C760" i="18"/>
  <c r="J760" i="18"/>
  <c r="K760" i="18"/>
  <c r="L760" i="18"/>
  <c r="M760" i="18"/>
  <c r="N760" i="18"/>
  <c r="O760" i="18"/>
  <c r="P760" i="18"/>
  <c r="Q760" i="18"/>
  <c r="R760" i="18"/>
  <c r="S760" i="18"/>
  <c r="T760" i="18"/>
  <c r="A761" i="18"/>
  <c r="B761" i="18"/>
  <c r="C761" i="18"/>
  <c r="J761" i="18"/>
  <c r="K761" i="18"/>
  <c r="L761" i="18"/>
  <c r="M761" i="18"/>
  <c r="N761" i="18"/>
  <c r="O761" i="18"/>
  <c r="P761" i="18"/>
  <c r="Q761" i="18"/>
  <c r="R761" i="18"/>
  <c r="S761" i="18"/>
  <c r="T761" i="18"/>
  <c r="A762" i="18"/>
  <c r="B762" i="18"/>
  <c r="C762" i="18"/>
  <c r="J762" i="18"/>
  <c r="K762" i="18"/>
  <c r="L762" i="18"/>
  <c r="M762" i="18"/>
  <c r="N762" i="18"/>
  <c r="O762" i="18"/>
  <c r="P762" i="18"/>
  <c r="Q762" i="18"/>
  <c r="R762" i="18"/>
  <c r="S762" i="18"/>
  <c r="T762" i="18"/>
  <c r="A763" i="18"/>
  <c r="B763" i="18"/>
  <c r="C763" i="18"/>
  <c r="J763" i="18"/>
  <c r="K763" i="18"/>
  <c r="L763" i="18"/>
  <c r="M763" i="18"/>
  <c r="N763" i="18"/>
  <c r="O763" i="18"/>
  <c r="P763" i="18"/>
  <c r="Q763" i="18"/>
  <c r="R763" i="18"/>
  <c r="S763" i="18"/>
  <c r="T763" i="18"/>
  <c r="A764" i="18"/>
  <c r="B764" i="18"/>
  <c r="C764" i="18"/>
  <c r="J764" i="18"/>
  <c r="K764" i="18"/>
  <c r="L764" i="18"/>
  <c r="M764" i="18"/>
  <c r="N764" i="18"/>
  <c r="O764" i="18"/>
  <c r="P764" i="18"/>
  <c r="Q764" i="18"/>
  <c r="R764" i="18"/>
  <c r="S764" i="18"/>
  <c r="T764" i="18"/>
  <c r="A765" i="18"/>
  <c r="B765" i="18"/>
  <c r="C765" i="18"/>
  <c r="J765" i="18"/>
  <c r="K765" i="18"/>
  <c r="L765" i="18"/>
  <c r="M765" i="18"/>
  <c r="N765" i="18"/>
  <c r="O765" i="18"/>
  <c r="P765" i="18"/>
  <c r="Q765" i="18"/>
  <c r="R765" i="18"/>
  <c r="S765" i="18"/>
  <c r="T765" i="18"/>
  <c r="A766" i="18"/>
  <c r="B766" i="18"/>
  <c r="C766" i="18"/>
  <c r="J766" i="18"/>
  <c r="K766" i="18"/>
  <c r="L766" i="18"/>
  <c r="M766" i="18"/>
  <c r="N766" i="18"/>
  <c r="O766" i="18"/>
  <c r="P766" i="18"/>
  <c r="Q766" i="18"/>
  <c r="R766" i="18"/>
  <c r="S766" i="18"/>
  <c r="T766" i="18"/>
  <c r="A767" i="18"/>
  <c r="B767" i="18"/>
  <c r="C767" i="18"/>
  <c r="J767" i="18"/>
  <c r="K767" i="18"/>
  <c r="L767" i="18"/>
  <c r="M767" i="18"/>
  <c r="N767" i="18"/>
  <c r="O767" i="18"/>
  <c r="P767" i="18"/>
  <c r="Q767" i="18"/>
  <c r="R767" i="18"/>
  <c r="S767" i="18"/>
  <c r="T767" i="18"/>
  <c r="A768" i="18"/>
  <c r="B768" i="18"/>
  <c r="C768" i="18"/>
  <c r="J768" i="18"/>
  <c r="K768" i="18"/>
  <c r="L768" i="18"/>
  <c r="M768" i="18"/>
  <c r="N768" i="18"/>
  <c r="O768" i="18"/>
  <c r="P768" i="18"/>
  <c r="Q768" i="18"/>
  <c r="R768" i="18"/>
  <c r="S768" i="18"/>
  <c r="T768" i="18"/>
  <c r="A769" i="18"/>
  <c r="B769" i="18"/>
  <c r="C769" i="18"/>
  <c r="J769" i="18"/>
  <c r="K769" i="18"/>
  <c r="L769" i="18"/>
  <c r="M769" i="18"/>
  <c r="N769" i="18"/>
  <c r="O769" i="18"/>
  <c r="P769" i="18"/>
  <c r="Q769" i="18"/>
  <c r="R769" i="18"/>
  <c r="S769" i="18"/>
  <c r="T769" i="18"/>
  <c r="A770" i="18"/>
  <c r="B770" i="18"/>
  <c r="C770" i="18"/>
  <c r="J770" i="18"/>
  <c r="K770" i="18"/>
  <c r="L770" i="18"/>
  <c r="M770" i="18"/>
  <c r="N770" i="18"/>
  <c r="O770" i="18"/>
  <c r="P770" i="18"/>
  <c r="Q770" i="18"/>
  <c r="R770" i="18"/>
  <c r="S770" i="18"/>
  <c r="T770" i="18"/>
  <c r="A771" i="18"/>
  <c r="B771" i="18"/>
  <c r="C771" i="18"/>
  <c r="J771" i="18"/>
  <c r="K771" i="18"/>
  <c r="L771" i="18"/>
  <c r="M771" i="18"/>
  <c r="N771" i="18"/>
  <c r="O771" i="18"/>
  <c r="P771" i="18"/>
  <c r="Q771" i="18"/>
  <c r="R771" i="18"/>
  <c r="S771" i="18"/>
  <c r="T771" i="18"/>
  <c r="A772" i="18"/>
  <c r="B772" i="18"/>
  <c r="C772" i="18"/>
  <c r="J772" i="18"/>
  <c r="K772" i="18"/>
  <c r="L772" i="18"/>
  <c r="M772" i="18"/>
  <c r="N772" i="18"/>
  <c r="O772" i="18"/>
  <c r="P772" i="18"/>
  <c r="Q772" i="18"/>
  <c r="R772" i="18"/>
  <c r="S772" i="18"/>
  <c r="T772" i="18"/>
  <c r="A773" i="18"/>
  <c r="B773" i="18"/>
  <c r="C773" i="18"/>
  <c r="J773" i="18"/>
  <c r="K773" i="18"/>
  <c r="L773" i="18"/>
  <c r="M773" i="18"/>
  <c r="N773" i="18"/>
  <c r="O773" i="18"/>
  <c r="P773" i="18"/>
  <c r="Q773" i="18"/>
  <c r="R773" i="18"/>
  <c r="S773" i="18"/>
  <c r="T773" i="18"/>
  <c r="A774" i="18"/>
  <c r="B774" i="18"/>
  <c r="C774" i="18"/>
  <c r="J774" i="18"/>
  <c r="K774" i="18"/>
  <c r="L774" i="18"/>
  <c r="M774" i="18"/>
  <c r="N774" i="18"/>
  <c r="O774" i="18"/>
  <c r="P774" i="18"/>
  <c r="Q774" i="18"/>
  <c r="R774" i="18"/>
  <c r="S774" i="18"/>
  <c r="T774" i="18"/>
  <c r="A775" i="18"/>
  <c r="B775" i="18"/>
  <c r="C775" i="18"/>
  <c r="J775" i="18"/>
  <c r="K775" i="18"/>
  <c r="L775" i="18"/>
  <c r="M775" i="18"/>
  <c r="N775" i="18"/>
  <c r="O775" i="18"/>
  <c r="P775" i="18"/>
  <c r="Q775" i="18"/>
  <c r="R775" i="18"/>
  <c r="S775" i="18"/>
  <c r="T775" i="18"/>
  <c r="A776" i="18"/>
  <c r="B776" i="18"/>
  <c r="C776" i="18"/>
  <c r="J776" i="18"/>
  <c r="K776" i="18"/>
  <c r="L776" i="18"/>
  <c r="M776" i="18"/>
  <c r="N776" i="18"/>
  <c r="O776" i="18"/>
  <c r="P776" i="18"/>
  <c r="Q776" i="18"/>
  <c r="R776" i="18"/>
  <c r="S776" i="18"/>
  <c r="T776" i="18"/>
  <c r="A777" i="18"/>
  <c r="B777" i="18"/>
  <c r="C777" i="18"/>
  <c r="J777" i="18"/>
  <c r="K777" i="18"/>
  <c r="L777" i="18"/>
  <c r="M777" i="18"/>
  <c r="N777" i="18"/>
  <c r="O777" i="18"/>
  <c r="P777" i="18"/>
  <c r="Q777" i="18"/>
  <c r="R777" i="18"/>
  <c r="S777" i="18"/>
  <c r="T777" i="18"/>
  <c r="A778" i="18"/>
  <c r="B778" i="18"/>
  <c r="C778" i="18"/>
  <c r="J778" i="18"/>
  <c r="K778" i="18"/>
  <c r="L778" i="18"/>
  <c r="M778" i="18"/>
  <c r="N778" i="18"/>
  <c r="O778" i="18"/>
  <c r="P778" i="18"/>
  <c r="Q778" i="18"/>
  <c r="R778" i="18"/>
  <c r="S778" i="18"/>
  <c r="T778" i="18"/>
  <c r="A779" i="18"/>
  <c r="B779" i="18"/>
  <c r="C779" i="18"/>
  <c r="J779" i="18"/>
  <c r="K779" i="18"/>
  <c r="L779" i="18"/>
  <c r="M779" i="18"/>
  <c r="N779" i="18"/>
  <c r="O779" i="18"/>
  <c r="P779" i="18"/>
  <c r="Q779" i="18"/>
  <c r="R779" i="18"/>
  <c r="S779" i="18"/>
  <c r="T779" i="18"/>
  <c r="A780" i="18"/>
  <c r="B780" i="18"/>
  <c r="C780" i="18"/>
  <c r="J780" i="18"/>
  <c r="K780" i="18"/>
  <c r="L780" i="18"/>
  <c r="M780" i="18"/>
  <c r="N780" i="18"/>
  <c r="O780" i="18"/>
  <c r="P780" i="18"/>
  <c r="Q780" i="18"/>
  <c r="R780" i="18"/>
  <c r="S780" i="18"/>
  <c r="T780" i="18"/>
  <c r="A781" i="18"/>
  <c r="B781" i="18"/>
  <c r="C781" i="18"/>
  <c r="J781" i="18"/>
  <c r="K781" i="18"/>
  <c r="L781" i="18"/>
  <c r="M781" i="18"/>
  <c r="N781" i="18"/>
  <c r="O781" i="18"/>
  <c r="P781" i="18"/>
  <c r="Q781" i="18"/>
  <c r="R781" i="18"/>
  <c r="S781" i="18"/>
  <c r="T781" i="18"/>
  <c r="A782" i="18"/>
  <c r="B782" i="18"/>
  <c r="C782" i="18"/>
  <c r="J782" i="18"/>
  <c r="K782" i="18"/>
  <c r="L782" i="18"/>
  <c r="M782" i="18"/>
  <c r="N782" i="18"/>
  <c r="O782" i="18"/>
  <c r="P782" i="18"/>
  <c r="Q782" i="18"/>
  <c r="R782" i="18"/>
  <c r="S782" i="18"/>
  <c r="T782" i="18"/>
  <c r="A783" i="18"/>
  <c r="B783" i="18"/>
  <c r="C783" i="18"/>
  <c r="J783" i="18"/>
  <c r="K783" i="18"/>
  <c r="L783" i="18"/>
  <c r="M783" i="18"/>
  <c r="N783" i="18"/>
  <c r="O783" i="18"/>
  <c r="P783" i="18"/>
  <c r="Q783" i="18"/>
  <c r="R783" i="18"/>
  <c r="S783" i="18"/>
  <c r="T783" i="18"/>
  <c r="A784" i="18"/>
  <c r="B784" i="18"/>
  <c r="C784" i="18"/>
  <c r="J784" i="18"/>
  <c r="K784" i="18"/>
  <c r="L784" i="18"/>
  <c r="M784" i="18"/>
  <c r="N784" i="18"/>
  <c r="O784" i="18"/>
  <c r="P784" i="18"/>
  <c r="Q784" i="18"/>
  <c r="R784" i="18"/>
  <c r="S784" i="18"/>
  <c r="T784" i="18"/>
  <c r="A785" i="18"/>
  <c r="B785" i="18"/>
  <c r="C785" i="18"/>
  <c r="J785" i="18"/>
  <c r="K785" i="18"/>
  <c r="L785" i="18"/>
  <c r="M785" i="18"/>
  <c r="N785" i="18"/>
  <c r="O785" i="18"/>
  <c r="P785" i="18"/>
  <c r="Q785" i="18"/>
  <c r="R785" i="18"/>
  <c r="S785" i="18"/>
  <c r="T785" i="18"/>
  <c r="A786" i="18"/>
  <c r="B786" i="18"/>
  <c r="C786" i="18"/>
  <c r="J786" i="18"/>
  <c r="K786" i="18"/>
  <c r="L786" i="18"/>
  <c r="M786" i="18"/>
  <c r="N786" i="18"/>
  <c r="O786" i="18"/>
  <c r="P786" i="18"/>
  <c r="Q786" i="18"/>
  <c r="R786" i="18"/>
  <c r="S786" i="18"/>
  <c r="T786" i="18"/>
  <c r="A787" i="18"/>
  <c r="B787" i="18"/>
  <c r="C787" i="18"/>
  <c r="J787" i="18"/>
  <c r="K787" i="18"/>
  <c r="L787" i="18"/>
  <c r="M787" i="18"/>
  <c r="N787" i="18"/>
  <c r="O787" i="18"/>
  <c r="P787" i="18"/>
  <c r="Q787" i="18"/>
  <c r="R787" i="18"/>
  <c r="S787" i="18"/>
  <c r="T787" i="18"/>
  <c r="A788" i="18"/>
  <c r="B788" i="18"/>
  <c r="C788" i="18"/>
  <c r="J788" i="18"/>
  <c r="K788" i="18"/>
  <c r="L788" i="18"/>
  <c r="M788" i="18"/>
  <c r="N788" i="18"/>
  <c r="O788" i="18"/>
  <c r="P788" i="18"/>
  <c r="Q788" i="18"/>
  <c r="R788" i="18"/>
  <c r="S788" i="18"/>
  <c r="T788" i="18"/>
  <c r="A789" i="18"/>
  <c r="B789" i="18"/>
  <c r="C789" i="18"/>
  <c r="J789" i="18"/>
  <c r="K789" i="18"/>
  <c r="L789" i="18"/>
  <c r="M789" i="18"/>
  <c r="N789" i="18"/>
  <c r="O789" i="18"/>
  <c r="P789" i="18"/>
  <c r="Q789" i="18"/>
  <c r="R789" i="18"/>
  <c r="S789" i="18"/>
  <c r="T789" i="18"/>
  <c r="A790" i="18"/>
  <c r="B790" i="18"/>
  <c r="C790" i="18"/>
  <c r="J790" i="18"/>
  <c r="K790" i="18"/>
  <c r="L790" i="18"/>
  <c r="M790" i="18"/>
  <c r="N790" i="18"/>
  <c r="O790" i="18"/>
  <c r="P790" i="18"/>
  <c r="Q790" i="18"/>
  <c r="R790" i="18"/>
  <c r="S790" i="18"/>
  <c r="T790" i="18"/>
  <c r="A791" i="18"/>
  <c r="B791" i="18"/>
  <c r="C791" i="18"/>
  <c r="J791" i="18"/>
  <c r="K791" i="18"/>
  <c r="L791" i="18"/>
  <c r="M791" i="18"/>
  <c r="N791" i="18"/>
  <c r="O791" i="18"/>
  <c r="P791" i="18"/>
  <c r="Q791" i="18"/>
  <c r="R791" i="18"/>
  <c r="S791" i="18"/>
  <c r="T791" i="18"/>
  <c r="A792" i="18"/>
  <c r="B792" i="18"/>
  <c r="C792" i="18"/>
  <c r="J792" i="18"/>
  <c r="K792" i="18"/>
  <c r="L792" i="18"/>
  <c r="M792" i="18"/>
  <c r="N792" i="18"/>
  <c r="O792" i="18"/>
  <c r="P792" i="18"/>
  <c r="Q792" i="18"/>
  <c r="R792" i="18"/>
  <c r="S792" i="18"/>
  <c r="T792" i="18"/>
  <c r="A793" i="18"/>
  <c r="B793" i="18"/>
  <c r="C793" i="18"/>
  <c r="J793" i="18"/>
  <c r="K793" i="18"/>
  <c r="L793" i="18"/>
  <c r="M793" i="18"/>
  <c r="N793" i="18"/>
  <c r="O793" i="18"/>
  <c r="P793" i="18"/>
  <c r="Q793" i="18"/>
  <c r="R793" i="18"/>
  <c r="S793" i="18"/>
  <c r="T793" i="18"/>
  <c r="A794" i="18"/>
  <c r="B794" i="18"/>
  <c r="C794" i="18"/>
  <c r="J794" i="18"/>
  <c r="K794" i="18"/>
  <c r="L794" i="18"/>
  <c r="M794" i="18"/>
  <c r="N794" i="18"/>
  <c r="O794" i="18"/>
  <c r="P794" i="18"/>
  <c r="Q794" i="18"/>
  <c r="R794" i="18"/>
  <c r="S794" i="18"/>
  <c r="T794" i="18"/>
  <c r="A795" i="18"/>
  <c r="B795" i="18"/>
  <c r="C795" i="18"/>
  <c r="J795" i="18"/>
  <c r="K795" i="18"/>
  <c r="L795" i="18"/>
  <c r="M795" i="18"/>
  <c r="N795" i="18"/>
  <c r="O795" i="18"/>
  <c r="P795" i="18"/>
  <c r="Q795" i="18"/>
  <c r="R795" i="18"/>
  <c r="S795" i="18"/>
  <c r="T795" i="18"/>
  <c r="A796" i="18"/>
  <c r="B796" i="18"/>
  <c r="C796" i="18"/>
  <c r="J796" i="18"/>
  <c r="K796" i="18"/>
  <c r="L796" i="18"/>
  <c r="M796" i="18"/>
  <c r="N796" i="18"/>
  <c r="O796" i="18"/>
  <c r="P796" i="18"/>
  <c r="Q796" i="18"/>
  <c r="R796" i="18"/>
  <c r="S796" i="18"/>
  <c r="T796" i="18"/>
  <c r="A797" i="18"/>
  <c r="B797" i="18"/>
  <c r="C797" i="18"/>
  <c r="J797" i="18"/>
  <c r="K797" i="18"/>
  <c r="L797" i="18"/>
  <c r="M797" i="18"/>
  <c r="N797" i="18"/>
  <c r="O797" i="18"/>
  <c r="P797" i="18"/>
  <c r="Q797" i="18"/>
  <c r="R797" i="18"/>
  <c r="S797" i="18"/>
  <c r="T797" i="18"/>
  <c r="A798" i="18"/>
  <c r="B798" i="18"/>
  <c r="C798" i="18"/>
  <c r="J798" i="18"/>
  <c r="K798" i="18"/>
  <c r="L798" i="18"/>
  <c r="M798" i="18"/>
  <c r="N798" i="18"/>
  <c r="O798" i="18"/>
  <c r="P798" i="18"/>
  <c r="Q798" i="18"/>
  <c r="R798" i="18"/>
  <c r="S798" i="18"/>
  <c r="T798" i="18"/>
  <c r="A799" i="18"/>
  <c r="B799" i="18"/>
  <c r="C799" i="18"/>
  <c r="J799" i="18"/>
  <c r="K799" i="18"/>
  <c r="L799" i="18"/>
  <c r="M799" i="18"/>
  <c r="N799" i="18"/>
  <c r="O799" i="18"/>
  <c r="P799" i="18"/>
  <c r="Q799" i="18"/>
  <c r="R799" i="18"/>
  <c r="S799" i="18"/>
  <c r="T799" i="18"/>
  <c r="A800" i="18"/>
  <c r="B800" i="18"/>
  <c r="C800" i="18"/>
  <c r="J800" i="18"/>
  <c r="K800" i="18"/>
  <c r="L800" i="18"/>
  <c r="M800" i="18"/>
  <c r="N800" i="18"/>
  <c r="O800" i="18"/>
  <c r="P800" i="18"/>
  <c r="Q800" i="18"/>
  <c r="R800" i="18"/>
  <c r="S800" i="18"/>
  <c r="T800" i="18"/>
  <c r="A801" i="18"/>
  <c r="B801" i="18"/>
  <c r="C801" i="18"/>
  <c r="J801" i="18"/>
  <c r="K801" i="18"/>
  <c r="L801" i="18"/>
  <c r="M801" i="18"/>
  <c r="N801" i="18"/>
  <c r="O801" i="18"/>
  <c r="P801" i="18"/>
  <c r="Q801" i="18"/>
  <c r="R801" i="18"/>
  <c r="S801" i="18"/>
  <c r="T801" i="18"/>
  <c r="A802" i="18"/>
  <c r="B802" i="18"/>
  <c r="C802" i="18"/>
  <c r="J802" i="18"/>
  <c r="K802" i="18"/>
  <c r="L802" i="18"/>
  <c r="M802" i="18"/>
  <c r="N802" i="18"/>
  <c r="O802" i="18"/>
  <c r="P802" i="18"/>
  <c r="Q802" i="18"/>
  <c r="R802" i="18"/>
  <c r="S802" i="18"/>
  <c r="T802" i="18"/>
  <c r="A803" i="18"/>
  <c r="B803" i="18"/>
  <c r="C803" i="18"/>
  <c r="J803" i="18"/>
  <c r="K803" i="18"/>
  <c r="L803" i="18"/>
  <c r="M803" i="18"/>
  <c r="N803" i="18"/>
  <c r="O803" i="18"/>
  <c r="P803" i="18"/>
  <c r="Q803" i="18"/>
  <c r="R803" i="18"/>
  <c r="S803" i="18"/>
  <c r="T803" i="18"/>
  <c r="A804" i="18"/>
  <c r="B804" i="18"/>
  <c r="C804" i="18"/>
  <c r="J804" i="18"/>
  <c r="K804" i="18"/>
  <c r="L804" i="18"/>
  <c r="M804" i="18"/>
  <c r="N804" i="18"/>
  <c r="O804" i="18"/>
  <c r="P804" i="18"/>
  <c r="Q804" i="18"/>
  <c r="R804" i="18"/>
  <c r="S804" i="18"/>
  <c r="T804" i="18"/>
  <c r="A805" i="18"/>
  <c r="B805" i="18"/>
  <c r="C805" i="18"/>
  <c r="J805" i="18"/>
  <c r="K805" i="18"/>
  <c r="L805" i="18"/>
  <c r="M805" i="18"/>
  <c r="N805" i="18"/>
  <c r="O805" i="18"/>
  <c r="P805" i="18"/>
  <c r="Q805" i="18"/>
  <c r="R805" i="18"/>
  <c r="S805" i="18"/>
  <c r="T805" i="18"/>
  <c r="A806" i="18"/>
  <c r="B806" i="18"/>
  <c r="C806" i="18"/>
  <c r="J806" i="18"/>
  <c r="K806" i="18"/>
  <c r="L806" i="18"/>
  <c r="M806" i="18"/>
  <c r="N806" i="18"/>
  <c r="O806" i="18"/>
  <c r="P806" i="18"/>
  <c r="Q806" i="18"/>
  <c r="R806" i="18"/>
  <c r="S806" i="18"/>
  <c r="T806" i="18"/>
  <c r="A807" i="18"/>
  <c r="B807" i="18"/>
  <c r="C807" i="18"/>
  <c r="J807" i="18"/>
  <c r="K807" i="18"/>
  <c r="L807" i="18"/>
  <c r="M807" i="18"/>
  <c r="N807" i="18"/>
  <c r="O807" i="18"/>
  <c r="P807" i="18"/>
  <c r="Q807" i="18"/>
  <c r="R807" i="18"/>
  <c r="S807" i="18"/>
  <c r="T807" i="18"/>
  <c r="A808" i="18"/>
  <c r="B808" i="18"/>
  <c r="C808" i="18"/>
  <c r="J808" i="18"/>
  <c r="K808" i="18"/>
  <c r="L808" i="18"/>
  <c r="M808" i="18"/>
  <c r="N808" i="18"/>
  <c r="O808" i="18"/>
  <c r="P808" i="18"/>
  <c r="Q808" i="18"/>
  <c r="R808" i="18"/>
  <c r="S808" i="18"/>
  <c r="T808" i="18"/>
  <c r="A809" i="18"/>
  <c r="B809" i="18"/>
  <c r="C809" i="18"/>
  <c r="J809" i="18"/>
  <c r="K809" i="18"/>
  <c r="L809" i="18"/>
  <c r="M809" i="18"/>
  <c r="N809" i="18"/>
  <c r="O809" i="18"/>
  <c r="P809" i="18"/>
  <c r="Q809" i="18"/>
  <c r="R809" i="18"/>
  <c r="S809" i="18"/>
  <c r="T809" i="18"/>
  <c r="A810" i="18"/>
  <c r="B810" i="18"/>
  <c r="C810" i="18"/>
  <c r="J810" i="18"/>
  <c r="K810" i="18"/>
  <c r="L810" i="18"/>
  <c r="M810" i="18"/>
  <c r="N810" i="18"/>
  <c r="O810" i="18"/>
  <c r="P810" i="18"/>
  <c r="Q810" i="18"/>
  <c r="R810" i="18"/>
  <c r="S810" i="18"/>
  <c r="T810" i="18"/>
  <c r="A811" i="18"/>
  <c r="B811" i="18"/>
  <c r="C811" i="18"/>
  <c r="J811" i="18"/>
  <c r="K811" i="18"/>
  <c r="L811" i="18"/>
  <c r="M811" i="18"/>
  <c r="N811" i="18"/>
  <c r="O811" i="18"/>
  <c r="P811" i="18"/>
  <c r="Q811" i="18"/>
  <c r="R811" i="18"/>
  <c r="S811" i="18"/>
  <c r="T811" i="18"/>
  <c r="A812" i="18"/>
  <c r="B812" i="18"/>
  <c r="C812" i="18"/>
  <c r="J812" i="18"/>
  <c r="K812" i="18"/>
  <c r="L812" i="18"/>
  <c r="M812" i="18"/>
  <c r="N812" i="18"/>
  <c r="O812" i="18"/>
  <c r="P812" i="18"/>
  <c r="Q812" i="18"/>
  <c r="R812" i="18"/>
  <c r="S812" i="18"/>
  <c r="T812" i="18"/>
  <c r="A813" i="18"/>
  <c r="B813" i="18"/>
  <c r="C813" i="18"/>
  <c r="J813" i="18"/>
  <c r="K813" i="18"/>
  <c r="L813" i="18"/>
  <c r="M813" i="18"/>
  <c r="N813" i="18"/>
  <c r="O813" i="18"/>
  <c r="P813" i="18"/>
  <c r="Q813" i="18"/>
  <c r="R813" i="18"/>
  <c r="S813" i="18"/>
  <c r="T813" i="18"/>
  <c r="A814" i="18"/>
  <c r="B814" i="18"/>
  <c r="C814" i="18"/>
  <c r="J814" i="18"/>
  <c r="K814" i="18"/>
  <c r="L814" i="18"/>
  <c r="M814" i="18"/>
  <c r="N814" i="18"/>
  <c r="O814" i="18"/>
  <c r="P814" i="18"/>
  <c r="Q814" i="18"/>
  <c r="R814" i="18"/>
  <c r="S814" i="18"/>
  <c r="T814" i="18"/>
  <c r="A815" i="18"/>
  <c r="B815" i="18"/>
  <c r="C815" i="18"/>
  <c r="J815" i="18"/>
  <c r="K815" i="18"/>
  <c r="L815" i="18"/>
  <c r="M815" i="18"/>
  <c r="N815" i="18"/>
  <c r="O815" i="18"/>
  <c r="P815" i="18"/>
  <c r="Q815" i="18"/>
  <c r="R815" i="18"/>
  <c r="S815" i="18"/>
  <c r="T815" i="18"/>
  <c r="A816" i="18"/>
  <c r="B816" i="18"/>
  <c r="C816" i="18"/>
  <c r="J816" i="18"/>
  <c r="K816" i="18"/>
  <c r="L816" i="18"/>
  <c r="M816" i="18"/>
  <c r="N816" i="18"/>
  <c r="O816" i="18"/>
  <c r="P816" i="18"/>
  <c r="Q816" i="18"/>
  <c r="R816" i="18"/>
  <c r="S816" i="18"/>
  <c r="T816" i="18"/>
  <c r="A817" i="18"/>
  <c r="B817" i="18"/>
  <c r="C817" i="18"/>
  <c r="J817" i="18"/>
  <c r="K817" i="18"/>
  <c r="L817" i="18"/>
  <c r="M817" i="18"/>
  <c r="N817" i="18"/>
  <c r="O817" i="18"/>
  <c r="P817" i="18"/>
  <c r="Q817" i="18"/>
  <c r="R817" i="18"/>
  <c r="S817" i="18"/>
  <c r="T817" i="18"/>
  <c r="A818" i="18"/>
  <c r="B818" i="18"/>
  <c r="C818" i="18"/>
  <c r="J818" i="18"/>
  <c r="K818" i="18"/>
  <c r="L818" i="18"/>
  <c r="M818" i="18"/>
  <c r="N818" i="18"/>
  <c r="O818" i="18"/>
  <c r="P818" i="18"/>
  <c r="Q818" i="18"/>
  <c r="R818" i="18"/>
  <c r="S818" i="18"/>
  <c r="T818" i="18"/>
  <c r="A819" i="18"/>
  <c r="B819" i="18"/>
  <c r="C819" i="18"/>
  <c r="J819" i="18"/>
  <c r="K819" i="18"/>
  <c r="L819" i="18"/>
  <c r="M819" i="18"/>
  <c r="N819" i="18"/>
  <c r="O819" i="18"/>
  <c r="P819" i="18"/>
  <c r="Q819" i="18"/>
  <c r="R819" i="18"/>
  <c r="S819" i="18"/>
  <c r="T819" i="18"/>
  <c r="A820" i="18"/>
  <c r="B820" i="18"/>
  <c r="C820" i="18"/>
  <c r="J820" i="18"/>
  <c r="K820" i="18"/>
  <c r="L820" i="18"/>
  <c r="M820" i="18"/>
  <c r="N820" i="18"/>
  <c r="O820" i="18"/>
  <c r="P820" i="18"/>
  <c r="Q820" i="18"/>
  <c r="R820" i="18"/>
  <c r="S820" i="18"/>
  <c r="T820" i="18"/>
  <c r="A821" i="18"/>
  <c r="B821" i="18"/>
  <c r="C821" i="18"/>
  <c r="J821" i="18"/>
  <c r="K821" i="18"/>
  <c r="L821" i="18"/>
  <c r="M821" i="18"/>
  <c r="N821" i="18"/>
  <c r="O821" i="18"/>
  <c r="P821" i="18"/>
  <c r="Q821" i="18"/>
  <c r="R821" i="18"/>
  <c r="S821" i="18"/>
  <c r="T821" i="18"/>
  <c r="A822" i="18"/>
  <c r="B822" i="18"/>
  <c r="C822" i="18"/>
  <c r="J822" i="18"/>
  <c r="K822" i="18"/>
  <c r="L822" i="18"/>
  <c r="M822" i="18"/>
  <c r="N822" i="18"/>
  <c r="O822" i="18"/>
  <c r="P822" i="18"/>
  <c r="Q822" i="18"/>
  <c r="R822" i="18"/>
  <c r="S822" i="18"/>
  <c r="T822" i="18"/>
  <c r="A823" i="18"/>
  <c r="B823" i="18"/>
  <c r="C823" i="18"/>
  <c r="J823" i="18"/>
  <c r="K823" i="18"/>
  <c r="L823" i="18"/>
  <c r="M823" i="18"/>
  <c r="N823" i="18"/>
  <c r="O823" i="18"/>
  <c r="P823" i="18"/>
  <c r="Q823" i="18"/>
  <c r="R823" i="18"/>
  <c r="S823" i="18"/>
  <c r="T823" i="18"/>
  <c r="A824" i="18"/>
  <c r="B824" i="18"/>
  <c r="C824" i="18"/>
  <c r="J824" i="18"/>
  <c r="K824" i="18"/>
  <c r="L824" i="18"/>
  <c r="M824" i="18"/>
  <c r="N824" i="18"/>
  <c r="O824" i="18"/>
  <c r="P824" i="18"/>
  <c r="Q824" i="18"/>
  <c r="R824" i="18"/>
  <c r="S824" i="18"/>
  <c r="T824" i="18"/>
  <c r="A825" i="18"/>
  <c r="B825" i="18"/>
  <c r="C825" i="18"/>
  <c r="J825" i="18"/>
  <c r="K825" i="18"/>
  <c r="L825" i="18"/>
  <c r="M825" i="18"/>
  <c r="N825" i="18"/>
  <c r="O825" i="18"/>
  <c r="P825" i="18"/>
  <c r="Q825" i="18"/>
  <c r="R825" i="18"/>
  <c r="S825" i="18"/>
  <c r="T825" i="18"/>
  <c r="A826" i="18"/>
  <c r="B826" i="18"/>
  <c r="C826" i="18"/>
  <c r="J826" i="18"/>
  <c r="K826" i="18"/>
  <c r="L826" i="18"/>
  <c r="M826" i="18"/>
  <c r="N826" i="18"/>
  <c r="O826" i="18"/>
  <c r="P826" i="18"/>
  <c r="Q826" i="18"/>
  <c r="R826" i="18"/>
  <c r="S826" i="18"/>
  <c r="T826" i="18"/>
  <c r="A827" i="18"/>
  <c r="B827" i="18"/>
  <c r="C827" i="18"/>
  <c r="J827" i="18"/>
  <c r="K827" i="18"/>
  <c r="L827" i="18"/>
  <c r="M827" i="18"/>
  <c r="N827" i="18"/>
  <c r="O827" i="18"/>
  <c r="P827" i="18"/>
  <c r="Q827" i="18"/>
  <c r="R827" i="18"/>
  <c r="S827" i="18"/>
  <c r="T827" i="18"/>
  <c r="A828" i="18"/>
  <c r="B828" i="18"/>
  <c r="C828" i="18"/>
  <c r="J828" i="18"/>
  <c r="K828" i="18"/>
  <c r="L828" i="18"/>
  <c r="M828" i="18"/>
  <c r="N828" i="18"/>
  <c r="O828" i="18"/>
  <c r="P828" i="18"/>
  <c r="Q828" i="18"/>
  <c r="R828" i="18"/>
  <c r="S828" i="18"/>
  <c r="T828" i="18"/>
  <c r="A829" i="18"/>
  <c r="B829" i="18"/>
  <c r="C829" i="18"/>
  <c r="J829" i="18"/>
  <c r="K829" i="18"/>
  <c r="L829" i="18"/>
  <c r="M829" i="18"/>
  <c r="N829" i="18"/>
  <c r="O829" i="18"/>
  <c r="P829" i="18"/>
  <c r="Q829" i="18"/>
  <c r="R829" i="18"/>
  <c r="S829" i="18"/>
  <c r="T829" i="18"/>
  <c r="A830" i="18"/>
  <c r="B830" i="18"/>
  <c r="C830" i="18"/>
  <c r="J830" i="18"/>
  <c r="K830" i="18"/>
  <c r="L830" i="18"/>
  <c r="M830" i="18"/>
  <c r="N830" i="18"/>
  <c r="O830" i="18"/>
  <c r="P830" i="18"/>
  <c r="Q830" i="18"/>
  <c r="R830" i="18"/>
  <c r="S830" i="18"/>
  <c r="T830" i="18"/>
  <c r="A831" i="18"/>
  <c r="B831" i="18"/>
  <c r="C831" i="18"/>
  <c r="J831" i="18"/>
  <c r="K831" i="18"/>
  <c r="L831" i="18"/>
  <c r="M831" i="18"/>
  <c r="N831" i="18"/>
  <c r="O831" i="18"/>
  <c r="P831" i="18"/>
  <c r="Q831" i="18"/>
  <c r="R831" i="18"/>
  <c r="S831" i="18"/>
  <c r="T831" i="18"/>
  <c r="A832" i="18"/>
  <c r="B832" i="18"/>
  <c r="C832" i="18"/>
  <c r="J832" i="18"/>
  <c r="K832" i="18"/>
  <c r="L832" i="18"/>
  <c r="M832" i="18"/>
  <c r="N832" i="18"/>
  <c r="O832" i="18"/>
  <c r="P832" i="18"/>
  <c r="Q832" i="18"/>
  <c r="R832" i="18"/>
  <c r="S832" i="18"/>
  <c r="T832" i="18"/>
  <c r="A833" i="18"/>
  <c r="B833" i="18"/>
  <c r="C833" i="18"/>
  <c r="J833" i="18"/>
  <c r="K833" i="18"/>
  <c r="L833" i="18"/>
  <c r="M833" i="18"/>
  <c r="N833" i="18"/>
  <c r="O833" i="18"/>
  <c r="P833" i="18"/>
  <c r="Q833" i="18"/>
  <c r="R833" i="18"/>
  <c r="S833" i="18"/>
  <c r="T833" i="18"/>
  <c r="A834" i="18"/>
  <c r="B834" i="18"/>
  <c r="C834" i="18"/>
  <c r="J834" i="18"/>
  <c r="K834" i="18"/>
  <c r="L834" i="18"/>
  <c r="M834" i="18"/>
  <c r="N834" i="18"/>
  <c r="O834" i="18"/>
  <c r="P834" i="18"/>
  <c r="Q834" i="18"/>
  <c r="R834" i="18"/>
  <c r="S834" i="18"/>
  <c r="T834" i="18"/>
  <c r="A835" i="18"/>
  <c r="B835" i="18"/>
  <c r="C835" i="18"/>
  <c r="J835" i="18"/>
  <c r="K835" i="18"/>
  <c r="L835" i="18"/>
  <c r="M835" i="18"/>
  <c r="N835" i="18"/>
  <c r="O835" i="18"/>
  <c r="P835" i="18"/>
  <c r="Q835" i="18"/>
  <c r="R835" i="18"/>
  <c r="S835" i="18"/>
  <c r="T835" i="18"/>
  <c r="A836" i="18"/>
  <c r="B836" i="18"/>
  <c r="C836" i="18"/>
  <c r="J836" i="18"/>
  <c r="K836" i="18"/>
  <c r="L836" i="18"/>
  <c r="M836" i="18"/>
  <c r="N836" i="18"/>
  <c r="O836" i="18"/>
  <c r="P836" i="18"/>
  <c r="Q836" i="18"/>
  <c r="R836" i="18"/>
  <c r="S836" i="18"/>
  <c r="T836" i="18"/>
  <c r="A837" i="18"/>
  <c r="B837" i="18"/>
  <c r="C837" i="18"/>
  <c r="J837" i="18"/>
  <c r="K837" i="18"/>
  <c r="L837" i="18"/>
  <c r="M837" i="18"/>
  <c r="N837" i="18"/>
  <c r="O837" i="18"/>
  <c r="P837" i="18"/>
  <c r="Q837" i="18"/>
  <c r="R837" i="18"/>
  <c r="S837" i="18"/>
  <c r="T837" i="18"/>
  <c r="A838" i="18"/>
  <c r="B838" i="18"/>
  <c r="C838" i="18"/>
  <c r="J838" i="18"/>
  <c r="K838" i="18"/>
  <c r="L838" i="18"/>
  <c r="M838" i="18"/>
  <c r="N838" i="18"/>
  <c r="O838" i="18"/>
  <c r="P838" i="18"/>
  <c r="Q838" i="18"/>
  <c r="R838" i="18"/>
  <c r="S838" i="18"/>
  <c r="T838" i="18"/>
  <c r="A839" i="18"/>
  <c r="B839" i="18"/>
  <c r="C839" i="18"/>
  <c r="J839" i="18"/>
  <c r="K839" i="18"/>
  <c r="L839" i="18"/>
  <c r="M839" i="18"/>
  <c r="N839" i="18"/>
  <c r="O839" i="18"/>
  <c r="P839" i="18"/>
  <c r="Q839" i="18"/>
  <c r="R839" i="18"/>
  <c r="S839" i="18"/>
  <c r="T839" i="18"/>
  <c r="A840" i="18"/>
  <c r="B840" i="18"/>
  <c r="C840" i="18"/>
  <c r="J840" i="18"/>
  <c r="K840" i="18"/>
  <c r="L840" i="18"/>
  <c r="M840" i="18"/>
  <c r="N840" i="18"/>
  <c r="O840" i="18"/>
  <c r="P840" i="18"/>
  <c r="Q840" i="18"/>
  <c r="R840" i="18"/>
  <c r="S840" i="18"/>
  <c r="T840" i="18"/>
  <c r="A841" i="18"/>
  <c r="B841" i="18"/>
  <c r="C841" i="18"/>
  <c r="J841" i="18"/>
  <c r="K841" i="18"/>
  <c r="L841" i="18"/>
  <c r="M841" i="18"/>
  <c r="N841" i="18"/>
  <c r="O841" i="18"/>
  <c r="P841" i="18"/>
  <c r="Q841" i="18"/>
  <c r="R841" i="18"/>
  <c r="S841" i="18"/>
  <c r="T841" i="18"/>
  <c r="A842" i="18"/>
  <c r="B842" i="18"/>
  <c r="C842" i="18"/>
  <c r="J842" i="18"/>
  <c r="K842" i="18"/>
  <c r="L842" i="18"/>
  <c r="M842" i="18"/>
  <c r="N842" i="18"/>
  <c r="O842" i="18"/>
  <c r="P842" i="18"/>
  <c r="Q842" i="18"/>
  <c r="R842" i="18"/>
  <c r="S842" i="18"/>
  <c r="T842" i="18"/>
  <c r="A843" i="18"/>
  <c r="B843" i="18"/>
  <c r="C843" i="18"/>
  <c r="J843" i="18"/>
  <c r="K843" i="18"/>
  <c r="L843" i="18"/>
  <c r="M843" i="18"/>
  <c r="N843" i="18"/>
  <c r="O843" i="18"/>
  <c r="P843" i="18"/>
  <c r="Q843" i="18"/>
  <c r="R843" i="18"/>
  <c r="S843" i="18"/>
  <c r="T843" i="18"/>
  <c r="A844" i="18"/>
  <c r="B844" i="18"/>
  <c r="C844" i="18"/>
  <c r="J844" i="18"/>
  <c r="K844" i="18"/>
  <c r="L844" i="18"/>
  <c r="M844" i="18"/>
  <c r="N844" i="18"/>
  <c r="O844" i="18"/>
  <c r="P844" i="18"/>
  <c r="Q844" i="18"/>
  <c r="R844" i="18"/>
  <c r="S844" i="18"/>
  <c r="T844" i="18"/>
  <c r="A845" i="18"/>
  <c r="B845" i="18"/>
  <c r="C845" i="18"/>
  <c r="J845" i="18"/>
  <c r="K845" i="18"/>
  <c r="L845" i="18"/>
  <c r="M845" i="18"/>
  <c r="N845" i="18"/>
  <c r="O845" i="18"/>
  <c r="P845" i="18"/>
  <c r="Q845" i="18"/>
  <c r="R845" i="18"/>
  <c r="S845" i="18"/>
  <c r="T845" i="18"/>
  <c r="A846" i="18"/>
  <c r="B846" i="18"/>
  <c r="C846" i="18"/>
  <c r="J846" i="18"/>
  <c r="K846" i="18"/>
  <c r="L846" i="18"/>
  <c r="M846" i="18"/>
  <c r="N846" i="18"/>
  <c r="O846" i="18"/>
  <c r="P846" i="18"/>
  <c r="Q846" i="18"/>
  <c r="R846" i="18"/>
  <c r="S846" i="18"/>
  <c r="T846" i="18"/>
  <c r="A847" i="18"/>
  <c r="B847" i="18"/>
  <c r="C847" i="18"/>
  <c r="J847" i="18"/>
  <c r="K847" i="18"/>
  <c r="L847" i="18"/>
  <c r="M847" i="18"/>
  <c r="N847" i="18"/>
  <c r="O847" i="18"/>
  <c r="P847" i="18"/>
  <c r="Q847" i="18"/>
  <c r="R847" i="18"/>
  <c r="S847" i="18"/>
  <c r="T847" i="18"/>
  <c r="A848" i="18"/>
  <c r="B848" i="18"/>
  <c r="C848" i="18"/>
  <c r="J848" i="18"/>
  <c r="K848" i="18"/>
  <c r="L848" i="18"/>
  <c r="M848" i="18"/>
  <c r="N848" i="18"/>
  <c r="O848" i="18"/>
  <c r="P848" i="18"/>
  <c r="Q848" i="18"/>
  <c r="R848" i="18"/>
  <c r="S848" i="18"/>
  <c r="T848" i="18"/>
  <c r="A849" i="18"/>
  <c r="B849" i="18"/>
  <c r="C849" i="18"/>
  <c r="J849" i="18"/>
  <c r="K849" i="18"/>
  <c r="L849" i="18"/>
  <c r="M849" i="18"/>
  <c r="N849" i="18"/>
  <c r="O849" i="18"/>
  <c r="P849" i="18"/>
  <c r="Q849" i="18"/>
  <c r="R849" i="18"/>
  <c r="S849" i="18"/>
  <c r="T849" i="18"/>
  <c r="A850" i="18"/>
  <c r="B850" i="18"/>
  <c r="C850" i="18"/>
  <c r="J850" i="18"/>
  <c r="K850" i="18"/>
  <c r="L850" i="18"/>
  <c r="M850" i="18"/>
  <c r="N850" i="18"/>
  <c r="O850" i="18"/>
  <c r="P850" i="18"/>
  <c r="Q850" i="18"/>
  <c r="R850" i="18"/>
  <c r="S850" i="18"/>
  <c r="T850" i="18"/>
  <c r="A851" i="18"/>
  <c r="B851" i="18"/>
  <c r="C851" i="18"/>
  <c r="J851" i="18"/>
  <c r="K851" i="18"/>
  <c r="L851" i="18"/>
  <c r="M851" i="18"/>
  <c r="N851" i="18"/>
  <c r="O851" i="18"/>
  <c r="P851" i="18"/>
  <c r="Q851" i="18"/>
  <c r="R851" i="18"/>
  <c r="S851" i="18"/>
  <c r="T851" i="18"/>
  <c r="A852" i="18"/>
  <c r="B852" i="18"/>
  <c r="C852" i="18"/>
  <c r="J852" i="18"/>
  <c r="K852" i="18"/>
  <c r="L852" i="18"/>
  <c r="M852" i="18"/>
  <c r="N852" i="18"/>
  <c r="O852" i="18"/>
  <c r="P852" i="18"/>
  <c r="Q852" i="18"/>
  <c r="R852" i="18"/>
  <c r="S852" i="18"/>
  <c r="T852" i="18"/>
  <c r="A853" i="18"/>
  <c r="B853" i="18"/>
  <c r="C853" i="18"/>
  <c r="J853" i="18"/>
  <c r="K853" i="18"/>
  <c r="L853" i="18"/>
  <c r="M853" i="18"/>
  <c r="N853" i="18"/>
  <c r="O853" i="18"/>
  <c r="P853" i="18"/>
  <c r="Q853" i="18"/>
  <c r="R853" i="18"/>
  <c r="S853" i="18"/>
  <c r="T853" i="18"/>
  <c r="A854" i="18"/>
  <c r="B854" i="18"/>
  <c r="C854" i="18"/>
  <c r="J854" i="18"/>
  <c r="K854" i="18"/>
  <c r="L854" i="18"/>
  <c r="M854" i="18"/>
  <c r="N854" i="18"/>
  <c r="O854" i="18"/>
  <c r="P854" i="18"/>
  <c r="Q854" i="18"/>
  <c r="R854" i="18"/>
  <c r="S854" i="18"/>
  <c r="T854" i="18"/>
  <c r="A855" i="18"/>
  <c r="B855" i="18"/>
  <c r="C855" i="18"/>
  <c r="J855" i="18"/>
  <c r="K855" i="18"/>
  <c r="L855" i="18"/>
  <c r="M855" i="18"/>
  <c r="N855" i="18"/>
  <c r="O855" i="18"/>
  <c r="P855" i="18"/>
  <c r="Q855" i="18"/>
  <c r="R855" i="18"/>
  <c r="S855" i="18"/>
  <c r="T855" i="18"/>
  <c r="A856" i="18"/>
  <c r="B856" i="18"/>
  <c r="C856" i="18"/>
  <c r="J856" i="18"/>
  <c r="K856" i="18"/>
  <c r="L856" i="18"/>
  <c r="M856" i="18"/>
  <c r="N856" i="18"/>
  <c r="O856" i="18"/>
  <c r="P856" i="18"/>
  <c r="Q856" i="18"/>
  <c r="R856" i="18"/>
  <c r="S856" i="18"/>
  <c r="T856" i="18"/>
  <c r="A857" i="18"/>
  <c r="B857" i="18"/>
  <c r="C857" i="18"/>
  <c r="J857" i="18"/>
  <c r="K857" i="18"/>
  <c r="L857" i="18"/>
  <c r="M857" i="18"/>
  <c r="N857" i="18"/>
  <c r="O857" i="18"/>
  <c r="P857" i="18"/>
  <c r="Q857" i="18"/>
  <c r="R857" i="18"/>
  <c r="S857" i="18"/>
  <c r="T857" i="18"/>
  <c r="A858" i="18"/>
  <c r="B858" i="18"/>
  <c r="C858" i="18"/>
  <c r="J858" i="18"/>
  <c r="K858" i="18"/>
  <c r="L858" i="18"/>
  <c r="M858" i="18"/>
  <c r="N858" i="18"/>
  <c r="O858" i="18"/>
  <c r="P858" i="18"/>
  <c r="Q858" i="18"/>
  <c r="R858" i="18"/>
  <c r="S858" i="18"/>
  <c r="T858" i="18"/>
  <c r="A859" i="18"/>
  <c r="B859" i="18"/>
  <c r="C859" i="18"/>
  <c r="J859" i="18"/>
  <c r="K859" i="18"/>
  <c r="L859" i="18"/>
  <c r="M859" i="18"/>
  <c r="N859" i="18"/>
  <c r="O859" i="18"/>
  <c r="P859" i="18"/>
  <c r="Q859" i="18"/>
  <c r="R859" i="18"/>
  <c r="S859" i="18"/>
  <c r="T859" i="18"/>
  <c r="A861" i="18"/>
  <c r="B861" i="18"/>
  <c r="C861" i="18"/>
  <c r="J861" i="18"/>
  <c r="K861" i="18"/>
  <c r="L861" i="18"/>
  <c r="M861" i="18"/>
  <c r="N861" i="18"/>
  <c r="O861" i="18"/>
  <c r="Q861" i="18"/>
  <c r="R861" i="18"/>
  <c r="A862" i="18"/>
  <c r="B862" i="18"/>
  <c r="C862" i="18"/>
  <c r="J862" i="18"/>
  <c r="K862" i="18"/>
  <c r="L862" i="18"/>
  <c r="M862" i="18"/>
  <c r="N862" i="18"/>
  <c r="O862" i="18"/>
  <c r="Q862" i="18"/>
  <c r="R862" i="18"/>
  <c r="A863" i="18"/>
  <c r="B863" i="18"/>
  <c r="C863" i="18"/>
  <c r="J863" i="18"/>
  <c r="K863" i="18"/>
  <c r="L863" i="18"/>
  <c r="M863" i="18"/>
  <c r="N863" i="18"/>
  <c r="O863" i="18"/>
  <c r="Q863" i="18"/>
  <c r="R863" i="18"/>
  <c r="A864" i="18"/>
  <c r="B864" i="18"/>
  <c r="C864" i="18"/>
  <c r="J864" i="18"/>
  <c r="K864" i="18"/>
  <c r="L864" i="18"/>
  <c r="M864" i="18"/>
  <c r="N864" i="18"/>
  <c r="O864" i="18"/>
  <c r="Q864" i="18"/>
  <c r="R864" i="18"/>
  <c r="A865" i="18"/>
  <c r="B865" i="18"/>
  <c r="C865" i="18"/>
  <c r="J865" i="18"/>
  <c r="K865" i="18"/>
  <c r="L865" i="18"/>
  <c r="M865" i="18"/>
  <c r="N865" i="18"/>
  <c r="O865" i="18"/>
  <c r="Q865" i="18"/>
  <c r="R865" i="18"/>
  <c r="A866" i="18"/>
  <c r="B866" i="18"/>
  <c r="C866" i="18"/>
  <c r="J866" i="18"/>
  <c r="K866" i="18"/>
  <c r="L866" i="18"/>
  <c r="M866" i="18"/>
  <c r="N866" i="18"/>
  <c r="O866" i="18"/>
  <c r="Q866" i="18"/>
  <c r="R866" i="18"/>
  <c r="A867" i="18"/>
  <c r="B867" i="18"/>
  <c r="C867" i="18"/>
  <c r="J867" i="18"/>
  <c r="K867" i="18"/>
  <c r="L867" i="18"/>
  <c r="M867" i="18"/>
  <c r="N867" i="18"/>
  <c r="O867" i="18"/>
  <c r="Q867" i="18"/>
  <c r="R867" i="18"/>
  <c r="A868" i="18"/>
  <c r="B868" i="18"/>
  <c r="C868" i="18"/>
  <c r="J868" i="18"/>
  <c r="K868" i="18"/>
  <c r="L868" i="18"/>
  <c r="M868" i="18"/>
  <c r="N868" i="18"/>
  <c r="O868" i="18"/>
  <c r="Q868" i="18"/>
  <c r="R868" i="18"/>
  <c r="A869" i="18"/>
  <c r="B869" i="18"/>
  <c r="C869" i="18"/>
  <c r="J869" i="18"/>
  <c r="K869" i="18"/>
  <c r="L869" i="18"/>
  <c r="M869" i="18"/>
  <c r="N869" i="18"/>
  <c r="O869" i="18"/>
  <c r="P869" i="18"/>
  <c r="Q869" i="18"/>
  <c r="R869" i="18"/>
  <c r="A870" i="18"/>
  <c r="B870" i="18"/>
  <c r="C870" i="18"/>
  <c r="J870" i="18"/>
  <c r="K870" i="18"/>
  <c r="L870" i="18"/>
  <c r="M870" i="18"/>
  <c r="N870" i="18"/>
  <c r="O870" i="18"/>
  <c r="P870" i="18"/>
  <c r="Q870" i="18"/>
  <c r="R870" i="18"/>
  <c r="A871" i="18"/>
  <c r="B871" i="18"/>
  <c r="C871" i="18"/>
  <c r="J871" i="18"/>
  <c r="K871" i="18"/>
  <c r="L871" i="18"/>
  <c r="M871" i="18"/>
  <c r="N871" i="18"/>
  <c r="O871" i="18"/>
  <c r="Q871" i="18"/>
  <c r="R871" i="18"/>
  <c r="A872" i="18"/>
  <c r="B872" i="18"/>
  <c r="C872" i="18"/>
  <c r="J872" i="18"/>
  <c r="K872" i="18"/>
  <c r="L872" i="18"/>
  <c r="M872" i="18"/>
  <c r="N872" i="18"/>
  <c r="O872" i="18"/>
  <c r="Q872" i="18"/>
  <c r="R872" i="18"/>
  <c r="A873" i="18"/>
  <c r="B873" i="18"/>
  <c r="C873" i="18"/>
  <c r="J873" i="18"/>
  <c r="K873" i="18"/>
  <c r="L873" i="18"/>
  <c r="M873" i="18"/>
  <c r="N873" i="18"/>
  <c r="O873" i="18"/>
  <c r="Q873" i="18"/>
  <c r="R873" i="18"/>
  <c r="A874" i="18"/>
  <c r="B874" i="18"/>
  <c r="C874" i="18"/>
  <c r="J874" i="18"/>
  <c r="K874" i="18"/>
  <c r="L874" i="18"/>
  <c r="M874" i="18"/>
  <c r="N874" i="18"/>
  <c r="O874" i="18"/>
  <c r="Q874" i="18"/>
  <c r="R874" i="18"/>
  <c r="A875" i="18"/>
  <c r="B875" i="18"/>
  <c r="C875" i="18"/>
  <c r="J875" i="18"/>
  <c r="K875" i="18"/>
  <c r="L875" i="18"/>
  <c r="M875" i="18"/>
  <c r="N875" i="18"/>
  <c r="O875" i="18"/>
  <c r="Q875" i="18"/>
  <c r="R875" i="18"/>
  <c r="A876" i="18"/>
  <c r="B876" i="18"/>
  <c r="C876" i="18"/>
  <c r="J876" i="18"/>
  <c r="K876" i="18"/>
  <c r="L876" i="18"/>
  <c r="M876" i="18"/>
  <c r="N876" i="18"/>
  <c r="O876" i="18"/>
  <c r="Q876" i="18"/>
  <c r="R876" i="18"/>
  <c r="A877" i="18"/>
  <c r="B877" i="18"/>
  <c r="C877" i="18"/>
  <c r="J877" i="18"/>
  <c r="K877" i="18"/>
  <c r="L877" i="18"/>
  <c r="M877" i="18"/>
  <c r="N877" i="18"/>
  <c r="O877" i="18"/>
  <c r="Q877" i="18"/>
  <c r="R877" i="18"/>
  <c r="A878" i="18"/>
  <c r="B878" i="18"/>
  <c r="C878" i="18"/>
  <c r="J878" i="18"/>
  <c r="K878" i="18"/>
  <c r="L878" i="18"/>
  <c r="M878" i="18"/>
  <c r="N878" i="18"/>
  <c r="O878" i="18"/>
  <c r="Q878" i="18"/>
  <c r="R878" i="18"/>
  <c r="A879" i="18"/>
  <c r="B879" i="18"/>
  <c r="C879" i="18"/>
  <c r="J879" i="18"/>
  <c r="K879" i="18"/>
  <c r="L879" i="18"/>
  <c r="M879" i="18"/>
  <c r="N879" i="18"/>
  <c r="O879" i="18"/>
  <c r="P879" i="18"/>
  <c r="Q879" i="18"/>
  <c r="R879" i="18"/>
  <c r="A880" i="18"/>
  <c r="B880" i="18"/>
  <c r="C880" i="18"/>
  <c r="J880" i="18"/>
  <c r="K880" i="18"/>
  <c r="L880" i="18"/>
  <c r="M880" i="18"/>
  <c r="N880" i="18"/>
  <c r="O880" i="18"/>
  <c r="P880" i="18"/>
  <c r="Q880" i="18"/>
  <c r="R880" i="18"/>
  <c r="A881" i="18"/>
  <c r="B881" i="18"/>
  <c r="C881" i="18"/>
  <c r="J881" i="18"/>
  <c r="K881" i="18"/>
  <c r="L881" i="18"/>
  <c r="M881" i="18"/>
  <c r="N881" i="18"/>
  <c r="O881" i="18"/>
  <c r="Q881" i="18"/>
  <c r="R881" i="18"/>
  <c r="A882" i="18"/>
  <c r="B882" i="18"/>
  <c r="C882" i="18"/>
  <c r="J882" i="18"/>
  <c r="K882" i="18"/>
  <c r="L882" i="18"/>
  <c r="M882" i="18"/>
  <c r="N882" i="18"/>
  <c r="O882" i="18"/>
  <c r="Q882" i="18"/>
  <c r="R882" i="18"/>
  <c r="A883" i="18"/>
  <c r="B883" i="18"/>
  <c r="C883" i="18"/>
  <c r="J883" i="18"/>
  <c r="K883" i="18"/>
  <c r="L883" i="18"/>
  <c r="M883" i="18"/>
  <c r="N883" i="18"/>
  <c r="O883" i="18"/>
  <c r="Q883" i="18"/>
  <c r="R883" i="18"/>
  <c r="A884" i="18"/>
  <c r="B884" i="18"/>
  <c r="C884" i="18"/>
  <c r="J884" i="18"/>
  <c r="K884" i="18"/>
  <c r="L884" i="18"/>
  <c r="M884" i="18"/>
  <c r="N884" i="18"/>
  <c r="O884" i="18"/>
  <c r="Q884" i="18"/>
  <c r="R884" i="18"/>
  <c r="A885" i="18"/>
  <c r="B885" i="18"/>
  <c r="C885" i="18"/>
  <c r="J885" i="18"/>
  <c r="K885" i="18"/>
  <c r="L885" i="18"/>
  <c r="M885" i="18"/>
  <c r="N885" i="18"/>
  <c r="O885" i="18"/>
  <c r="Q885" i="18"/>
  <c r="R885" i="18"/>
  <c r="A886" i="18"/>
  <c r="B886" i="18"/>
  <c r="C886" i="18"/>
  <c r="J886" i="18"/>
  <c r="K886" i="18"/>
  <c r="L886" i="18"/>
  <c r="M886" i="18"/>
  <c r="N886" i="18"/>
  <c r="O886" i="18"/>
  <c r="Q886" i="18"/>
  <c r="R886" i="18"/>
  <c r="A887" i="18"/>
  <c r="B887" i="18"/>
  <c r="C887" i="18"/>
  <c r="J887" i="18"/>
  <c r="K887" i="18"/>
  <c r="L887" i="18"/>
  <c r="M887" i="18"/>
  <c r="N887" i="18"/>
  <c r="O887" i="18"/>
  <c r="Q887" i="18"/>
  <c r="R887" i="18"/>
  <c r="A888" i="18"/>
  <c r="B888" i="18"/>
  <c r="C888" i="18"/>
  <c r="J888" i="18"/>
  <c r="K888" i="18"/>
  <c r="L888" i="18"/>
  <c r="M888" i="18"/>
  <c r="N888" i="18"/>
  <c r="O888" i="18"/>
  <c r="Q888" i="18"/>
  <c r="R888" i="18"/>
  <c r="A889" i="18"/>
  <c r="B889" i="18"/>
  <c r="C889" i="18"/>
  <c r="J889" i="18"/>
  <c r="K889" i="18"/>
  <c r="L889" i="18"/>
  <c r="M889" i="18"/>
  <c r="N889" i="18"/>
  <c r="O889" i="18"/>
  <c r="P889" i="18"/>
  <c r="Q889" i="18"/>
  <c r="R889" i="18"/>
  <c r="A890" i="18"/>
  <c r="B890" i="18"/>
  <c r="C890" i="18"/>
  <c r="J890" i="18"/>
  <c r="K890" i="18"/>
  <c r="L890" i="18"/>
  <c r="M890" i="18"/>
  <c r="N890" i="18"/>
  <c r="O890" i="18"/>
  <c r="P890" i="18"/>
  <c r="Q890" i="18"/>
  <c r="R890" i="18"/>
  <c r="A891" i="18"/>
  <c r="B891" i="18"/>
  <c r="C891" i="18"/>
  <c r="J891" i="18"/>
  <c r="K891" i="18"/>
  <c r="L891" i="18"/>
  <c r="M891" i="18"/>
  <c r="N891" i="18"/>
  <c r="O891" i="18"/>
  <c r="Q891" i="18"/>
  <c r="R891" i="18"/>
  <c r="A892" i="18"/>
  <c r="B892" i="18"/>
  <c r="C892" i="18"/>
  <c r="J892" i="18"/>
  <c r="K892" i="18"/>
  <c r="L892" i="18"/>
  <c r="M892" i="18"/>
  <c r="N892" i="18"/>
  <c r="O892" i="18"/>
  <c r="Q892" i="18"/>
  <c r="R892" i="18"/>
  <c r="A893" i="18"/>
  <c r="B893" i="18"/>
  <c r="C893" i="18"/>
  <c r="J893" i="18"/>
  <c r="K893" i="18"/>
  <c r="L893" i="18"/>
  <c r="M893" i="18"/>
  <c r="N893" i="18"/>
  <c r="O893" i="18"/>
  <c r="Q893" i="18"/>
  <c r="R893" i="18"/>
  <c r="A894" i="18"/>
  <c r="B894" i="18"/>
  <c r="C894" i="18"/>
  <c r="J894" i="18"/>
  <c r="K894" i="18"/>
  <c r="L894" i="18"/>
  <c r="M894" i="18"/>
  <c r="N894" i="18"/>
  <c r="O894" i="18"/>
  <c r="Q894" i="18"/>
  <c r="R894" i="18"/>
  <c r="A895" i="18"/>
  <c r="B895" i="18"/>
  <c r="C895" i="18"/>
  <c r="J895" i="18"/>
  <c r="K895" i="18"/>
  <c r="L895" i="18"/>
  <c r="M895" i="18"/>
  <c r="N895" i="18"/>
  <c r="O895" i="18"/>
  <c r="Q895" i="18"/>
  <c r="R895" i="18"/>
  <c r="A896" i="18"/>
  <c r="B896" i="18"/>
  <c r="C896" i="18"/>
  <c r="J896" i="18"/>
  <c r="K896" i="18"/>
  <c r="L896" i="18"/>
  <c r="M896" i="18"/>
  <c r="N896" i="18"/>
  <c r="O896" i="18"/>
  <c r="Q896" i="18"/>
  <c r="R896" i="18"/>
  <c r="A897" i="18"/>
  <c r="B897" i="18"/>
  <c r="C897" i="18"/>
  <c r="J897" i="18"/>
  <c r="K897" i="18"/>
  <c r="L897" i="18"/>
  <c r="M897" i="18"/>
  <c r="N897" i="18"/>
  <c r="O897" i="18"/>
  <c r="Q897" i="18"/>
  <c r="R897" i="18"/>
  <c r="A898" i="18"/>
  <c r="B898" i="18"/>
  <c r="C898" i="18"/>
  <c r="J898" i="18"/>
  <c r="K898" i="18"/>
  <c r="L898" i="18"/>
  <c r="M898" i="18"/>
  <c r="N898" i="18"/>
  <c r="O898" i="18"/>
  <c r="Q898" i="18"/>
  <c r="R898" i="18"/>
  <c r="A899" i="18"/>
  <c r="B899" i="18"/>
  <c r="C899" i="18"/>
  <c r="J899" i="18"/>
  <c r="K899" i="18"/>
  <c r="L899" i="18"/>
  <c r="M899" i="18"/>
  <c r="N899" i="18"/>
  <c r="O899" i="18"/>
  <c r="P899" i="18"/>
  <c r="Q899" i="18"/>
  <c r="R899" i="18"/>
  <c r="A900" i="18"/>
  <c r="B900" i="18"/>
  <c r="C900" i="18"/>
  <c r="J900" i="18"/>
  <c r="K900" i="18"/>
  <c r="L900" i="18"/>
  <c r="M900" i="18"/>
  <c r="N900" i="18"/>
  <c r="O900" i="18"/>
  <c r="P900" i="18"/>
  <c r="Q900" i="18"/>
  <c r="R900" i="18"/>
  <c r="A901" i="18"/>
  <c r="B901" i="18"/>
  <c r="C901" i="18"/>
  <c r="J901" i="18"/>
  <c r="K901" i="18"/>
  <c r="L901" i="18"/>
  <c r="M901" i="18"/>
  <c r="N901" i="18"/>
  <c r="O901" i="18"/>
  <c r="Q901" i="18"/>
  <c r="R901" i="18"/>
  <c r="A902" i="18"/>
  <c r="B902" i="18"/>
  <c r="C902" i="18"/>
  <c r="J902" i="18"/>
  <c r="K902" i="18"/>
  <c r="L902" i="18"/>
  <c r="M902" i="18"/>
  <c r="N902" i="18"/>
  <c r="O902" i="18"/>
  <c r="Q902" i="18"/>
  <c r="R902" i="18"/>
  <c r="A903" i="18"/>
  <c r="B903" i="18"/>
  <c r="C903" i="18"/>
  <c r="J903" i="18"/>
  <c r="K903" i="18"/>
  <c r="L903" i="18"/>
  <c r="M903" i="18"/>
  <c r="N903" i="18"/>
  <c r="O903" i="18"/>
  <c r="Q903" i="18"/>
  <c r="R903" i="18"/>
  <c r="A904" i="18"/>
  <c r="B904" i="18"/>
  <c r="C904" i="18"/>
  <c r="J904" i="18"/>
  <c r="K904" i="18"/>
  <c r="L904" i="18"/>
  <c r="M904" i="18"/>
  <c r="N904" i="18"/>
  <c r="O904" i="18"/>
  <c r="Q904" i="18"/>
  <c r="R904" i="18"/>
  <c r="A905" i="18"/>
  <c r="B905" i="18"/>
  <c r="C905" i="18"/>
  <c r="J905" i="18"/>
  <c r="K905" i="18"/>
  <c r="L905" i="18"/>
  <c r="M905" i="18"/>
  <c r="N905" i="18"/>
  <c r="O905" i="18"/>
  <c r="Q905" i="18"/>
  <c r="R905" i="18"/>
  <c r="A906" i="18"/>
  <c r="B906" i="18"/>
  <c r="C906" i="18"/>
  <c r="J906" i="18"/>
  <c r="K906" i="18"/>
  <c r="L906" i="18"/>
  <c r="M906" i="18"/>
  <c r="N906" i="18"/>
  <c r="O906" i="18"/>
  <c r="Q906" i="18"/>
  <c r="R906" i="18"/>
  <c r="A907" i="18"/>
  <c r="B907" i="18"/>
  <c r="C907" i="18"/>
  <c r="J907" i="18"/>
  <c r="K907" i="18"/>
  <c r="L907" i="18"/>
  <c r="M907" i="18"/>
  <c r="N907" i="18"/>
  <c r="O907" i="18"/>
  <c r="Q907" i="18"/>
  <c r="R907" i="18"/>
  <c r="A908" i="18"/>
  <c r="B908" i="18"/>
  <c r="C908" i="18"/>
  <c r="J908" i="18"/>
  <c r="K908" i="18"/>
  <c r="L908" i="18"/>
  <c r="M908" i="18"/>
  <c r="N908" i="18"/>
  <c r="O908" i="18"/>
  <c r="Q908" i="18"/>
  <c r="R908" i="18"/>
  <c r="A909" i="18"/>
  <c r="B909" i="18"/>
  <c r="C909" i="18"/>
  <c r="J909" i="18"/>
  <c r="K909" i="18"/>
  <c r="L909" i="18"/>
  <c r="M909" i="18"/>
  <c r="N909" i="18"/>
  <c r="O909" i="18"/>
  <c r="P909" i="18"/>
  <c r="Q909" i="18"/>
  <c r="R909" i="18"/>
  <c r="A910" i="18"/>
  <c r="B910" i="18"/>
  <c r="C910" i="18"/>
  <c r="J910" i="18"/>
  <c r="K910" i="18"/>
  <c r="L910" i="18"/>
  <c r="M910" i="18"/>
  <c r="N910" i="18"/>
  <c r="O910" i="18"/>
  <c r="P910" i="18"/>
  <c r="Q910" i="18"/>
  <c r="R910" i="18"/>
  <c r="A911" i="18"/>
  <c r="B911" i="18"/>
  <c r="C911" i="18"/>
  <c r="J911" i="18"/>
  <c r="K911" i="18"/>
  <c r="L911" i="18"/>
  <c r="M911" i="18"/>
  <c r="N911" i="18"/>
  <c r="O911" i="18"/>
  <c r="Q911" i="18"/>
  <c r="R911" i="18"/>
  <c r="A912" i="18"/>
  <c r="B912" i="18"/>
  <c r="C912" i="18"/>
  <c r="J912" i="18"/>
  <c r="K912" i="18"/>
  <c r="L912" i="18"/>
  <c r="M912" i="18"/>
  <c r="N912" i="18"/>
  <c r="O912" i="18"/>
  <c r="Q912" i="18"/>
  <c r="R912" i="18"/>
  <c r="A913" i="18"/>
  <c r="B913" i="18"/>
  <c r="C913" i="18"/>
  <c r="J913" i="18"/>
  <c r="K913" i="18"/>
  <c r="L913" i="18"/>
  <c r="M913" i="18"/>
  <c r="N913" i="18"/>
  <c r="O913" i="18"/>
  <c r="Q913" i="18"/>
  <c r="R913" i="18"/>
  <c r="A914" i="18"/>
  <c r="B914" i="18"/>
  <c r="C914" i="18"/>
  <c r="J914" i="18"/>
  <c r="K914" i="18"/>
  <c r="L914" i="18"/>
  <c r="M914" i="18"/>
  <c r="N914" i="18"/>
  <c r="O914" i="18"/>
  <c r="Q914" i="18"/>
  <c r="R914" i="18"/>
  <c r="A915" i="18"/>
  <c r="B915" i="18"/>
  <c r="C915" i="18"/>
  <c r="J915" i="18"/>
  <c r="K915" i="18"/>
  <c r="L915" i="18"/>
  <c r="M915" i="18"/>
  <c r="N915" i="18"/>
  <c r="O915" i="18"/>
  <c r="Q915" i="18"/>
  <c r="R915" i="18"/>
  <c r="A916" i="18"/>
  <c r="B916" i="18"/>
  <c r="C916" i="18"/>
  <c r="J916" i="18"/>
  <c r="K916" i="18"/>
  <c r="L916" i="18"/>
  <c r="M916" i="18"/>
  <c r="N916" i="18"/>
  <c r="O916" i="18"/>
  <c r="Q916" i="18"/>
  <c r="R916" i="18"/>
  <c r="A917" i="18"/>
  <c r="B917" i="18"/>
  <c r="C917" i="18"/>
  <c r="J917" i="18"/>
  <c r="K917" i="18"/>
  <c r="L917" i="18"/>
  <c r="M917" i="18"/>
  <c r="N917" i="18"/>
  <c r="O917" i="18"/>
  <c r="Q917" i="18"/>
  <c r="R917" i="18"/>
  <c r="A918" i="18"/>
  <c r="B918" i="18"/>
  <c r="C918" i="18"/>
  <c r="J918" i="18"/>
  <c r="K918" i="18"/>
  <c r="L918" i="18"/>
  <c r="M918" i="18"/>
  <c r="N918" i="18"/>
  <c r="O918" i="18"/>
  <c r="Q918" i="18"/>
  <c r="R918" i="18"/>
  <c r="A919" i="18"/>
  <c r="B919" i="18"/>
  <c r="C919" i="18"/>
  <c r="J919" i="18"/>
  <c r="K919" i="18"/>
  <c r="L919" i="18"/>
  <c r="M919" i="18"/>
  <c r="N919" i="18"/>
  <c r="O919" i="18"/>
  <c r="P919" i="18"/>
  <c r="Q919" i="18"/>
  <c r="R919" i="18"/>
  <c r="A920" i="18"/>
  <c r="B920" i="18"/>
  <c r="C920" i="18"/>
  <c r="J920" i="18"/>
  <c r="K920" i="18"/>
  <c r="L920" i="18"/>
  <c r="M920" i="18"/>
  <c r="N920" i="18"/>
  <c r="O920" i="18"/>
  <c r="P920" i="18"/>
  <c r="Q920" i="18"/>
  <c r="R920" i="18"/>
  <c r="A921" i="18"/>
  <c r="B921" i="18"/>
  <c r="C921" i="18"/>
  <c r="J921" i="18"/>
  <c r="K921" i="18"/>
  <c r="L921" i="18"/>
  <c r="M921" i="18"/>
  <c r="N921" i="18"/>
  <c r="O921" i="18"/>
  <c r="Q921" i="18"/>
  <c r="R921" i="18"/>
  <c r="A922" i="18"/>
  <c r="B922" i="18"/>
  <c r="C922" i="18"/>
  <c r="J922" i="18"/>
  <c r="K922" i="18"/>
  <c r="L922" i="18"/>
  <c r="M922" i="18"/>
  <c r="N922" i="18"/>
  <c r="O922" i="18"/>
  <c r="Q922" i="18"/>
  <c r="R922" i="18"/>
  <c r="A923" i="18"/>
  <c r="B923" i="18"/>
  <c r="C923" i="18"/>
  <c r="J923" i="18"/>
  <c r="K923" i="18"/>
  <c r="L923" i="18"/>
  <c r="M923" i="18"/>
  <c r="N923" i="18"/>
  <c r="O923" i="18"/>
  <c r="Q923" i="18"/>
  <c r="R923" i="18"/>
  <c r="A924" i="18"/>
  <c r="B924" i="18"/>
  <c r="C924" i="18"/>
  <c r="J924" i="18"/>
  <c r="K924" i="18"/>
  <c r="L924" i="18"/>
  <c r="M924" i="18"/>
  <c r="N924" i="18"/>
  <c r="O924" i="18"/>
  <c r="Q924" i="18"/>
  <c r="R924" i="18"/>
  <c r="A925" i="18"/>
  <c r="B925" i="18"/>
  <c r="C925" i="18"/>
  <c r="J925" i="18"/>
  <c r="K925" i="18"/>
  <c r="L925" i="18"/>
  <c r="M925" i="18"/>
  <c r="N925" i="18"/>
  <c r="O925" i="18"/>
  <c r="Q925" i="18"/>
  <c r="R925" i="18"/>
  <c r="A926" i="18"/>
  <c r="B926" i="18"/>
  <c r="C926" i="18"/>
  <c r="J926" i="18"/>
  <c r="K926" i="18"/>
  <c r="L926" i="18"/>
  <c r="M926" i="18"/>
  <c r="N926" i="18"/>
  <c r="O926" i="18"/>
  <c r="Q926" i="18"/>
  <c r="R926" i="18"/>
  <c r="A927" i="18"/>
  <c r="B927" i="18"/>
  <c r="C927" i="18"/>
  <c r="J927" i="18"/>
  <c r="K927" i="18"/>
  <c r="L927" i="18"/>
  <c r="M927" i="18"/>
  <c r="N927" i="18"/>
  <c r="O927" i="18"/>
  <c r="Q927" i="18"/>
  <c r="R927" i="18"/>
  <c r="A928" i="18"/>
  <c r="B928" i="18"/>
  <c r="C928" i="18"/>
  <c r="J928" i="18"/>
  <c r="K928" i="18"/>
  <c r="L928" i="18"/>
  <c r="M928" i="18"/>
  <c r="N928" i="18"/>
  <c r="O928" i="18"/>
  <c r="Q928" i="18"/>
  <c r="R928" i="18"/>
  <c r="A929" i="18"/>
  <c r="B929" i="18"/>
  <c r="C929" i="18"/>
  <c r="J929" i="18"/>
  <c r="K929" i="18"/>
  <c r="L929" i="18"/>
  <c r="M929" i="18"/>
  <c r="N929" i="18"/>
  <c r="O929" i="18"/>
  <c r="P929" i="18"/>
  <c r="Q929" i="18"/>
  <c r="R929" i="18"/>
  <c r="A930" i="18"/>
  <c r="B930" i="18"/>
  <c r="C930" i="18"/>
  <c r="J930" i="18"/>
  <c r="K930" i="18"/>
  <c r="L930" i="18"/>
  <c r="M930" i="18"/>
  <c r="N930" i="18"/>
  <c r="O930" i="18"/>
  <c r="P930" i="18"/>
  <c r="Q930" i="18"/>
  <c r="R930" i="18"/>
  <c r="A931" i="18"/>
  <c r="B931" i="18"/>
  <c r="C931" i="18"/>
  <c r="J931" i="18"/>
  <c r="K931" i="18"/>
  <c r="L931" i="18"/>
  <c r="M931" i="18"/>
  <c r="N931" i="18"/>
  <c r="O931" i="18"/>
  <c r="Q931" i="18"/>
  <c r="R931" i="18"/>
  <c r="A932" i="18"/>
  <c r="B932" i="18"/>
  <c r="C932" i="18"/>
  <c r="J932" i="18"/>
  <c r="K932" i="18"/>
  <c r="L932" i="18"/>
  <c r="M932" i="18"/>
  <c r="N932" i="18"/>
  <c r="O932" i="18"/>
  <c r="Q932" i="18"/>
  <c r="R932" i="18"/>
  <c r="A933" i="18"/>
  <c r="B933" i="18"/>
  <c r="C933" i="18"/>
  <c r="J933" i="18"/>
  <c r="K933" i="18"/>
  <c r="L933" i="18"/>
  <c r="M933" i="18"/>
  <c r="N933" i="18"/>
  <c r="O933" i="18"/>
  <c r="Q933" i="18"/>
  <c r="R933" i="18"/>
  <c r="A934" i="18"/>
  <c r="B934" i="18"/>
  <c r="C934" i="18"/>
  <c r="J934" i="18"/>
  <c r="K934" i="18"/>
  <c r="L934" i="18"/>
  <c r="M934" i="18"/>
  <c r="N934" i="18"/>
  <c r="O934" i="18"/>
  <c r="Q934" i="18"/>
  <c r="R934" i="18"/>
  <c r="A935" i="18"/>
  <c r="B935" i="18"/>
  <c r="C935" i="18"/>
  <c r="J935" i="18"/>
  <c r="K935" i="18"/>
  <c r="L935" i="18"/>
  <c r="M935" i="18"/>
  <c r="N935" i="18"/>
  <c r="O935" i="18"/>
  <c r="Q935" i="18"/>
  <c r="R935" i="18"/>
  <c r="A936" i="18"/>
  <c r="B936" i="18"/>
  <c r="C936" i="18"/>
  <c r="J936" i="18"/>
  <c r="K936" i="18"/>
  <c r="L936" i="18"/>
  <c r="M936" i="18"/>
  <c r="N936" i="18"/>
  <c r="O936" i="18"/>
  <c r="Q936" i="18"/>
  <c r="R936" i="18"/>
  <c r="A937" i="18"/>
  <c r="B937" i="18"/>
  <c r="C937" i="18"/>
  <c r="J937" i="18"/>
  <c r="K937" i="18"/>
  <c r="L937" i="18"/>
  <c r="M937" i="18"/>
  <c r="N937" i="18"/>
  <c r="O937" i="18"/>
  <c r="Q937" i="18"/>
  <c r="R937" i="18"/>
  <c r="A938" i="18"/>
  <c r="B938" i="18"/>
  <c r="C938" i="18"/>
  <c r="J938" i="18"/>
  <c r="K938" i="18"/>
  <c r="L938" i="18"/>
  <c r="M938" i="18"/>
  <c r="N938" i="18"/>
  <c r="O938" i="18"/>
  <c r="Q938" i="18"/>
  <c r="R938" i="18"/>
  <c r="A939" i="18"/>
  <c r="B939" i="18"/>
  <c r="C939" i="18"/>
  <c r="J939" i="18"/>
  <c r="K939" i="18"/>
  <c r="L939" i="18"/>
  <c r="M939" i="18"/>
  <c r="N939" i="18"/>
  <c r="O939" i="18"/>
  <c r="P939" i="18"/>
  <c r="Q939" i="18"/>
  <c r="R939" i="18"/>
  <c r="A940" i="18"/>
  <c r="B940" i="18"/>
  <c r="C940" i="18"/>
  <c r="J940" i="18"/>
  <c r="K940" i="18"/>
  <c r="L940" i="18"/>
  <c r="M940" i="18"/>
  <c r="N940" i="18"/>
  <c r="O940" i="18"/>
  <c r="P940" i="18"/>
  <c r="Q940" i="18"/>
  <c r="R940" i="18"/>
  <c r="A941" i="18"/>
  <c r="B941" i="18"/>
  <c r="C941" i="18"/>
  <c r="J941" i="18"/>
  <c r="K941" i="18"/>
  <c r="L941" i="18"/>
  <c r="M941" i="18"/>
  <c r="N941" i="18"/>
  <c r="O941" i="18"/>
  <c r="Q941" i="18"/>
  <c r="R941" i="18"/>
  <c r="A942" i="18"/>
  <c r="B942" i="18"/>
  <c r="C942" i="18"/>
  <c r="J942" i="18"/>
  <c r="K942" i="18"/>
  <c r="L942" i="18"/>
  <c r="M942" i="18"/>
  <c r="N942" i="18"/>
  <c r="O942" i="18"/>
  <c r="Q942" i="18"/>
  <c r="R942" i="18"/>
  <c r="A943" i="18"/>
  <c r="B943" i="18"/>
  <c r="C943" i="18"/>
  <c r="J943" i="18"/>
  <c r="K943" i="18"/>
  <c r="L943" i="18"/>
  <c r="M943" i="18"/>
  <c r="N943" i="18"/>
  <c r="O943" i="18"/>
  <c r="Q943" i="18"/>
  <c r="R943" i="18"/>
  <c r="A944" i="18"/>
  <c r="B944" i="18"/>
  <c r="C944" i="18"/>
  <c r="J944" i="18"/>
  <c r="K944" i="18"/>
  <c r="L944" i="18"/>
  <c r="M944" i="18"/>
  <c r="N944" i="18"/>
  <c r="O944" i="18"/>
  <c r="Q944" i="18"/>
  <c r="R944" i="18"/>
  <c r="A945" i="18"/>
  <c r="B945" i="18"/>
  <c r="C945" i="18"/>
  <c r="J945" i="18"/>
  <c r="K945" i="18"/>
  <c r="L945" i="18"/>
  <c r="M945" i="18"/>
  <c r="N945" i="18"/>
  <c r="O945" i="18"/>
  <c r="Q945" i="18"/>
  <c r="R945" i="18"/>
  <c r="A946" i="18"/>
  <c r="B946" i="18"/>
  <c r="C946" i="18"/>
  <c r="J946" i="18"/>
  <c r="K946" i="18"/>
  <c r="L946" i="18"/>
  <c r="M946" i="18"/>
  <c r="N946" i="18"/>
  <c r="O946" i="18"/>
  <c r="Q946" i="18"/>
  <c r="R946" i="18"/>
  <c r="A947" i="18"/>
  <c r="B947" i="18"/>
  <c r="C947" i="18"/>
  <c r="J947" i="18"/>
  <c r="K947" i="18"/>
  <c r="L947" i="18"/>
  <c r="M947" i="18"/>
  <c r="N947" i="18"/>
  <c r="O947" i="18"/>
  <c r="Q947" i="18"/>
  <c r="R947" i="18"/>
  <c r="A948" i="18"/>
  <c r="B948" i="18"/>
  <c r="C948" i="18"/>
  <c r="J948" i="18"/>
  <c r="K948" i="18"/>
  <c r="L948" i="18"/>
  <c r="M948" i="18"/>
  <c r="N948" i="18"/>
  <c r="O948" i="18"/>
  <c r="Q948" i="18"/>
  <c r="R948" i="18"/>
  <c r="A949" i="18"/>
  <c r="B949" i="18"/>
  <c r="C949" i="18"/>
  <c r="J949" i="18"/>
  <c r="K949" i="18"/>
  <c r="L949" i="18"/>
  <c r="M949" i="18"/>
  <c r="N949" i="18"/>
  <c r="O949" i="18"/>
  <c r="P949" i="18"/>
  <c r="Q949" i="18"/>
  <c r="R949" i="18"/>
  <c r="A950" i="18"/>
  <c r="B950" i="18"/>
  <c r="C950" i="18"/>
  <c r="J950" i="18"/>
  <c r="K950" i="18"/>
  <c r="L950" i="18"/>
  <c r="M950" i="18"/>
  <c r="N950" i="18"/>
  <c r="O950" i="18"/>
  <c r="P950" i="18"/>
  <c r="Q950" i="18"/>
  <c r="R950" i="18"/>
  <c r="A951" i="18"/>
  <c r="B951" i="18"/>
  <c r="C951" i="18"/>
  <c r="J951" i="18"/>
  <c r="K951" i="18"/>
  <c r="L951" i="18"/>
  <c r="M951" i="18"/>
  <c r="N951" i="18"/>
  <c r="O951" i="18"/>
  <c r="Q951" i="18"/>
  <c r="R951" i="18"/>
  <c r="A952" i="18"/>
  <c r="B952" i="18"/>
  <c r="C952" i="18"/>
  <c r="J952" i="18"/>
  <c r="K952" i="18"/>
  <c r="L952" i="18"/>
  <c r="M952" i="18"/>
  <c r="N952" i="18"/>
  <c r="O952" i="18"/>
  <c r="Q952" i="18"/>
  <c r="R952" i="18"/>
  <c r="A953" i="18"/>
  <c r="B953" i="18"/>
  <c r="C953" i="18"/>
  <c r="J953" i="18"/>
  <c r="K953" i="18"/>
  <c r="L953" i="18"/>
  <c r="M953" i="18"/>
  <c r="N953" i="18"/>
  <c r="O953" i="18"/>
  <c r="Q953" i="18"/>
  <c r="R953" i="18"/>
  <c r="A954" i="18"/>
  <c r="B954" i="18"/>
  <c r="C954" i="18"/>
  <c r="J954" i="18"/>
  <c r="K954" i="18"/>
  <c r="L954" i="18"/>
  <c r="M954" i="18"/>
  <c r="N954" i="18"/>
  <c r="O954" i="18"/>
  <c r="Q954" i="18"/>
  <c r="R954" i="18"/>
  <c r="A955" i="18"/>
  <c r="B955" i="18"/>
  <c r="C955" i="18"/>
  <c r="J955" i="18"/>
  <c r="K955" i="18"/>
  <c r="L955" i="18"/>
  <c r="M955" i="18"/>
  <c r="N955" i="18"/>
  <c r="O955" i="18"/>
  <c r="Q955" i="18"/>
  <c r="R955" i="18"/>
  <c r="A956" i="18"/>
  <c r="B956" i="18"/>
  <c r="C956" i="18"/>
  <c r="J956" i="18"/>
  <c r="K956" i="18"/>
  <c r="L956" i="18"/>
  <c r="M956" i="18"/>
  <c r="N956" i="18"/>
  <c r="O956" i="18"/>
  <c r="Q956" i="18"/>
  <c r="R956" i="18"/>
  <c r="A957" i="18"/>
  <c r="B957" i="18"/>
  <c r="C957" i="18"/>
  <c r="J957" i="18"/>
  <c r="K957" i="18"/>
  <c r="L957" i="18"/>
  <c r="M957" i="18"/>
  <c r="N957" i="18"/>
  <c r="O957" i="18"/>
  <c r="Q957" i="18"/>
  <c r="R957" i="18"/>
  <c r="A958" i="18"/>
  <c r="B958" i="18"/>
  <c r="C958" i="18"/>
  <c r="J958" i="18"/>
  <c r="K958" i="18"/>
  <c r="L958" i="18"/>
  <c r="M958" i="18"/>
  <c r="N958" i="18"/>
  <c r="O958" i="18"/>
  <c r="Q958" i="18"/>
  <c r="R958" i="18"/>
  <c r="A959" i="18"/>
  <c r="B959" i="18"/>
  <c r="C959" i="18"/>
  <c r="J959" i="18"/>
  <c r="K959" i="18"/>
  <c r="L959" i="18"/>
  <c r="M959" i="18"/>
  <c r="N959" i="18"/>
  <c r="O959" i="18"/>
  <c r="P959" i="18"/>
  <c r="Q959" i="18"/>
  <c r="R959" i="18"/>
  <c r="A960" i="18"/>
  <c r="B960" i="18"/>
  <c r="C960" i="18"/>
  <c r="J960" i="18"/>
  <c r="K960" i="18"/>
  <c r="L960" i="18"/>
  <c r="M960" i="18"/>
  <c r="N960" i="18"/>
  <c r="O960" i="18"/>
  <c r="P960" i="18"/>
  <c r="Q960" i="18"/>
  <c r="R960" i="18"/>
  <c r="A961" i="18"/>
  <c r="B961" i="18"/>
  <c r="C961" i="18"/>
  <c r="J961" i="18"/>
  <c r="K961" i="18"/>
  <c r="L961" i="18"/>
  <c r="M961" i="18"/>
  <c r="N961" i="18"/>
  <c r="O961" i="18"/>
  <c r="Q961" i="18"/>
  <c r="R961" i="18"/>
  <c r="A962" i="18"/>
  <c r="B962" i="18"/>
  <c r="C962" i="18"/>
  <c r="J962" i="18"/>
  <c r="K962" i="18"/>
  <c r="L962" i="18"/>
  <c r="M962" i="18"/>
  <c r="N962" i="18"/>
  <c r="O962" i="18"/>
  <c r="Q962" i="18"/>
  <c r="R962" i="18"/>
  <c r="A963" i="18"/>
  <c r="B963" i="18"/>
  <c r="C963" i="18"/>
  <c r="J963" i="18"/>
  <c r="K963" i="18"/>
  <c r="L963" i="18"/>
  <c r="M963" i="18"/>
  <c r="N963" i="18"/>
  <c r="O963" i="18"/>
  <c r="Q963" i="18"/>
  <c r="R963" i="18"/>
  <c r="A964" i="18"/>
  <c r="B964" i="18"/>
  <c r="C964" i="18"/>
  <c r="J964" i="18"/>
  <c r="K964" i="18"/>
  <c r="L964" i="18"/>
  <c r="M964" i="18"/>
  <c r="N964" i="18"/>
  <c r="O964" i="18"/>
  <c r="Q964" i="18"/>
  <c r="R964" i="18"/>
  <c r="A965" i="18"/>
  <c r="B965" i="18"/>
  <c r="C965" i="18"/>
  <c r="J965" i="18"/>
  <c r="K965" i="18"/>
  <c r="L965" i="18"/>
  <c r="M965" i="18"/>
  <c r="N965" i="18"/>
  <c r="O965" i="18"/>
  <c r="Q965" i="18"/>
  <c r="R965" i="18"/>
  <c r="A966" i="18"/>
  <c r="B966" i="18"/>
  <c r="C966" i="18"/>
  <c r="J966" i="18"/>
  <c r="K966" i="18"/>
  <c r="L966" i="18"/>
  <c r="M966" i="18"/>
  <c r="N966" i="18"/>
  <c r="O966" i="18"/>
  <c r="Q966" i="18"/>
  <c r="R966" i="18"/>
  <c r="A967" i="18"/>
  <c r="B967" i="18"/>
  <c r="C967" i="18"/>
  <c r="J967" i="18"/>
  <c r="K967" i="18"/>
  <c r="L967" i="18"/>
  <c r="M967" i="18"/>
  <c r="N967" i="18"/>
  <c r="O967" i="18"/>
  <c r="Q967" i="18"/>
  <c r="R967" i="18"/>
  <c r="A968" i="18"/>
  <c r="B968" i="18"/>
  <c r="C968" i="18"/>
  <c r="J968" i="18"/>
  <c r="K968" i="18"/>
  <c r="L968" i="18"/>
  <c r="M968" i="18"/>
  <c r="N968" i="18"/>
  <c r="O968" i="18"/>
  <c r="Q968" i="18"/>
  <c r="R968" i="18"/>
  <c r="A969" i="18"/>
  <c r="B969" i="18"/>
  <c r="C969" i="18"/>
  <c r="J969" i="18"/>
  <c r="K969" i="18"/>
  <c r="L969" i="18"/>
  <c r="M969" i="18"/>
  <c r="N969" i="18"/>
  <c r="O969" i="18"/>
  <c r="P969" i="18"/>
  <c r="Q969" i="18"/>
  <c r="R969" i="18"/>
  <c r="A970" i="18"/>
  <c r="B970" i="18"/>
  <c r="C970" i="18"/>
  <c r="J970" i="18"/>
  <c r="K970" i="18"/>
  <c r="L970" i="18"/>
  <c r="M970" i="18"/>
  <c r="N970" i="18"/>
  <c r="O970" i="18"/>
  <c r="P970" i="18"/>
  <c r="Q970" i="18"/>
  <c r="R970" i="18"/>
  <c r="A971" i="18"/>
  <c r="B971" i="18"/>
  <c r="C971" i="18"/>
  <c r="J971" i="18"/>
  <c r="K971" i="18"/>
  <c r="L971" i="18"/>
  <c r="M971" i="18"/>
  <c r="N971" i="18"/>
  <c r="O971" i="18"/>
  <c r="Q971" i="18"/>
  <c r="R971" i="18"/>
  <c r="A972" i="18"/>
  <c r="B972" i="18"/>
  <c r="C972" i="18"/>
  <c r="J972" i="18"/>
  <c r="K972" i="18"/>
  <c r="L972" i="18"/>
  <c r="M972" i="18"/>
  <c r="N972" i="18"/>
  <c r="O972" i="18"/>
  <c r="Q972" i="18"/>
  <c r="R972" i="18"/>
  <c r="A973" i="18"/>
  <c r="B973" i="18"/>
  <c r="C973" i="18"/>
  <c r="J973" i="18"/>
  <c r="K973" i="18"/>
  <c r="L973" i="18"/>
  <c r="M973" i="18"/>
  <c r="N973" i="18"/>
  <c r="O973" i="18"/>
  <c r="Q973" i="18"/>
  <c r="R973" i="18"/>
  <c r="A974" i="18"/>
  <c r="B974" i="18"/>
  <c r="C974" i="18"/>
  <c r="J974" i="18"/>
  <c r="K974" i="18"/>
  <c r="L974" i="18"/>
  <c r="M974" i="18"/>
  <c r="N974" i="18"/>
  <c r="O974" i="18"/>
  <c r="Q974" i="18"/>
  <c r="R974" i="18"/>
  <c r="A975" i="18"/>
  <c r="B975" i="18"/>
  <c r="C975" i="18"/>
  <c r="J975" i="18"/>
  <c r="K975" i="18"/>
  <c r="L975" i="18"/>
  <c r="M975" i="18"/>
  <c r="N975" i="18"/>
  <c r="O975" i="18"/>
  <c r="Q975" i="18"/>
  <c r="R975" i="18"/>
  <c r="A976" i="18"/>
  <c r="B976" i="18"/>
  <c r="C976" i="18"/>
  <c r="J976" i="18"/>
  <c r="K976" i="18"/>
  <c r="L976" i="18"/>
  <c r="M976" i="18"/>
  <c r="N976" i="18"/>
  <c r="O976" i="18"/>
  <c r="Q976" i="18"/>
  <c r="R976" i="18"/>
  <c r="A977" i="18"/>
  <c r="B977" i="18"/>
  <c r="C977" i="18"/>
  <c r="J977" i="18"/>
  <c r="K977" i="18"/>
  <c r="L977" i="18"/>
  <c r="M977" i="18"/>
  <c r="N977" i="18"/>
  <c r="O977" i="18"/>
  <c r="Q977" i="18"/>
  <c r="R977" i="18"/>
  <c r="A978" i="18"/>
  <c r="B978" i="18"/>
  <c r="C978" i="18"/>
  <c r="J978" i="18"/>
  <c r="K978" i="18"/>
  <c r="L978" i="18"/>
  <c r="M978" i="18"/>
  <c r="N978" i="18"/>
  <c r="O978" i="18"/>
  <c r="Q978" i="18"/>
  <c r="R978" i="18"/>
  <c r="A979" i="18"/>
  <c r="B979" i="18"/>
  <c r="C979" i="18"/>
  <c r="J979" i="18"/>
  <c r="K979" i="18"/>
  <c r="L979" i="18"/>
  <c r="M979" i="18"/>
  <c r="N979" i="18"/>
  <c r="O979" i="18"/>
  <c r="P979" i="18"/>
  <c r="Q979" i="18"/>
  <c r="R979" i="18"/>
  <c r="A980" i="18"/>
  <c r="B980" i="18"/>
  <c r="C980" i="18"/>
  <c r="J980" i="18"/>
  <c r="K980" i="18"/>
  <c r="L980" i="18"/>
  <c r="M980" i="18"/>
  <c r="N980" i="18"/>
  <c r="O980" i="18"/>
  <c r="P980" i="18"/>
  <c r="Q980" i="18"/>
  <c r="R980" i="18"/>
  <c r="A981" i="18"/>
  <c r="B981" i="18"/>
  <c r="C981" i="18"/>
  <c r="J981" i="18"/>
  <c r="K981" i="18"/>
  <c r="L981" i="18"/>
  <c r="M981" i="18"/>
  <c r="N981" i="18"/>
  <c r="O981" i="18"/>
  <c r="Q981" i="18"/>
  <c r="R981" i="18"/>
  <c r="A982" i="18"/>
  <c r="B982" i="18"/>
  <c r="C982" i="18"/>
  <c r="J982" i="18"/>
  <c r="K982" i="18"/>
  <c r="L982" i="18"/>
  <c r="M982" i="18"/>
  <c r="N982" i="18"/>
  <c r="O982" i="18"/>
  <c r="Q982" i="18"/>
  <c r="R982" i="18"/>
  <c r="A983" i="18"/>
  <c r="B983" i="18"/>
  <c r="C983" i="18"/>
  <c r="J983" i="18"/>
  <c r="K983" i="18"/>
  <c r="L983" i="18"/>
  <c r="M983" i="18"/>
  <c r="N983" i="18"/>
  <c r="O983" i="18"/>
  <c r="Q983" i="18"/>
  <c r="R983" i="18"/>
  <c r="A984" i="18"/>
  <c r="B984" i="18"/>
  <c r="C984" i="18"/>
  <c r="J984" i="18"/>
  <c r="K984" i="18"/>
  <c r="L984" i="18"/>
  <c r="M984" i="18"/>
  <c r="N984" i="18"/>
  <c r="O984" i="18"/>
  <c r="Q984" i="18"/>
  <c r="R984" i="18"/>
  <c r="A985" i="18"/>
  <c r="B985" i="18"/>
  <c r="C985" i="18"/>
  <c r="J985" i="18"/>
  <c r="K985" i="18"/>
  <c r="L985" i="18"/>
  <c r="M985" i="18"/>
  <c r="N985" i="18"/>
  <c r="O985" i="18"/>
  <c r="Q985" i="18"/>
  <c r="R985" i="18"/>
  <c r="A986" i="18"/>
  <c r="B986" i="18"/>
  <c r="C986" i="18"/>
  <c r="J986" i="18"/>
  <c r="K986" i="18"/>
  <c r="L986" i="18"/>
  <c r="M986" i="18"/>
  <c r="N986" i="18"/>
  <c r="O986" i="18"/>
  <c r="Q986" i="18"/>
  <c r="R986" i="18"/>
  <c r="A987" i="18"/>
  <c r="B987" i="18"/>
  <c r="C987" i="18"/>
  <c r="J987" i="18"/>
  <c r="K987" i="18"/>
  <c r="L987" i="18"/>
  <c r="M987" i="18"/>
  <c r="N987" i="18"/>
  <c r="O987" i="18"/>
  <c r="Q987" i="18"/>
  <c r="R987" i="18"/>
  <c r="A988" i="18"/>
  <c r="B988" i="18"/>
  <c r="C988" i="18"/>
  <c r="J988" i="18"/>
  <c r="K988" i="18"/>
  <c r="L988" i="18"/>
  <c r="M988" i="18"/>
  <c r="N988" i="18"/>
  <c r="O988" i="18"/>
  <c r="Q988" i="18"/>
  <c r="R988" i="18"/>
  <c r="A989" i="18"/>
  <c r="B989" i="18"/>
  <c r="C989" i="18"/>
  <c r="J989" i="18"/>
  <c r="K989" i="18"/>
  <c r="L989" i="18"/>
  <c r="M989" i="18"/>
  <c r="N989" i="18"/>
  <c r="O989" i="18"/>
  <c r="P989" i="18"/>
  <c r="Q989" i="18"/>
  <c r="R989" i="18"/>
  <c r="A990" i="18"/>
  <c r="B990" i="18"/>
  <c r="C990" i="18"/>
  <c r="J990" i="18"/>
  <c r="K990" i="18"/>
  <c r="L990" i="18"/>
  <c r="M990" i="18"/>
  <c r="N990" i="18"/>
  <c r="O990" i="18"/>
  <c r="P990" i="18"/>
  <c r="Q990" i="18"/>
  <c r="R990" i="18"/>
  <c r="A991" i="18"/>
  <c r="B991" i="18"/>
  <c r="C991" i="18"/>
  <c r="J991" i="18"/>
  <c r="K991" i="18"/>
  <c r="L991" i="18"/>
  <c r="M991" i="18"/>
  <c r="N991" i="18"/>
  <c r="O991" i="18"/>
  <c r="Q991" i="18"/>
  <c r="R991" i="18"/>
  <c r="A992" i="18"/>
  <c r="B992" i="18"/>
  <c r="C992" i="18"/>
  <c r="J992" i="18"/>
  <c r="K992" i="18"/>
  <c r="L992" i="18"/>
  <c r="M992" i="18"/>
  <c r="N992" i="18"/>
  <c r="O992" i="18"/>
  <c r="Q992" i="18"/>
  <c r="R992" i="18"/>
  <c r="A993" i="18"/>
  <c r="B993" i="18"/>
  <c r="C993" i="18"/>
  <c r="J993" i="18"/>
  <c r="K993" i="18"/>
  <c r="L993" i="18"/>
  <c r="M993" i="18"/>
  <c r="N993" i="18"/>
  <c r="O993" i="18"/>
  <c r="Q993" i="18"/>
  <c r="R993" i="18"/>
  <c r="A994" i="18"/>
  <c r="B994" i="18"/>
  <c r="C994" i="18"/>
  <c r="J994" i="18"/>
  <c r="K994" i="18"/>
  <c r="L994" i="18"/>
  <c r="M994" i="18"/>
  <c r="N994" i="18"/>
  <c r="O994" i="18"/>
  <c r="Q994" i="18"/>
  <c r="R994" i="18"/>
  <c r="A995" i="18"/>
  <c r="B995" i="18"/>
  <c r="C995" i="18"/>
  <c r="J995" i="18"/>
  <c r="K995" i="18"/>
  <c r="L995" i="18"/>
  <c r="M995" i="18"/>
  <c r="N995" i="18"/>
  <c r="O995" i="18"/>
  <c r="Q995" i="18"/>
  <c r="R995" i="18"/>
  <c r="A996" i="18"/>
  <c r="B996" i="18"/>
  <c r="C996" i="18"/>
  <c r="J996" i="18"/>
  <c r="K996" i="18"/>
  <c r="L996" i="18"/>
  <c r="M996" i="18"/>
  <c r="N996" i="18"/>
  <c r="O996" i="18"/>
  <c r="Q996" i="18"/>
  <c r="R996" i="18"/>
  <c r="A997" i="18"/>
  <c r="B997" i="18"/>
  <c r="C997" i="18"/>
  <c r="J997" i="18"/>
  <c r="K997" i="18"/>
  <c r="L997" i="18"/>
  <c r="M997" i="18"/>
  <c r="N997" i="18"/>
  <c r="O997" i="18"/>
  <c r="Q997" i="18"/>
  <c r="R997" i="18"/>
  <c r="A998" i="18"/>
  <c r="B998" i="18"/>
  <c r="C998" i="18"/>
  <c r="J998" i="18"/>
  <c r="K998" i="18"/>
  <c r="L998" i="18"/>
  <c r="M998" i="18"/>
  <c r="N998" i="18"/>
  <c r="O998" i="18"/>
  <c r="Q998" i="18"/>
  <c r="R998" i="18"/>
  <c r="A999" i="18"/>
  <c r="B999" i="18"/>
  <c r="C999" i="18"/>
  <c r="J999" i="18"/>
  <c r="K999" i="18"/>
  <c r="L999" i="18"/>
  <c r="M999" i="18"/>
  <c r="N999" i="18"/>
  <c r="O999" i="18"/>
  <c r="P999" i="18"/>
  <c r="Q999" i="18"/>
  <c r="R999" i="18"/>
  <c r="A1000" i="18"/>
  <c r="B1000" i="18"/>
  <c r="C1000" i="18"/>
  <c r="J1000" i="18"/>
  <c r="K1000" i="18"/>
  <c r="L1000" i="18"/>
  <c r="M1000" i="18"/>
  <c r="N1000" i="18"/>
  <c r="O1000" i="18"/>
  <c r="P1000" i="18"/>
  <c r="Q1000" i="18"/>
  <c r="R1000" i="18"/>
  <c r="A1001" i="18"/>
  <c r="B1001" i="18"/>
  <c r="C1001" i="18"/>
  <c r="J1001" i="18"/>
  <c r="K1001" i="18"/>
  <c r="L1001" i="18"/>
  <c r="M1001" i="18"/>
  <c r="N1001" i="18"/>
  <c r="O1001" i="18"/>
  <c r="Q1001" i="18"/>
  <c r="R1001" i="18"/>
  <c r="A1002" i="18"/>
  <c r="B1002" i="18"/>
  <c r="C1002" i="18"/>
  <c r="J1002" i="18"/>
  <c r="K1002" i="18"/>
  <c r="L1002" i="18"/>
  <c r="M1002" i="18"/>
  <c r="N1002" i="18"/>
  <c r="O1002" i="18"/>
  <c r="Q1002" i="18"/>
  <c r="R1002" i="18"/>
  <c r="A1003" i="18"/>
  <c r="B1003" i="18"/>
  <c r="C1003" i="18"/>
  <c r="J1003" i="18"/>
  <c r="K1003" i="18"/>
  <c r="L1003" i="18"/>
  <c r="M1003" i="18"/>
  <c r="N1003" i="18"/>
  <c r="O1003" i="18"/>
  <c r="Q1003" i="18"/>
  <c r="R1003" i="18"/>
  <c r="A1004" i="18"/>
  <c r="B1004" i="18"/>
  <c r="C1004" i="18"/>
  <c r="J1004" i="18"/>
  <c r="K1004" i="18"/>
  <c r="L1004" i="18"/>
  <c r="M1004" i="18"/>
  <c r="N1004" i="18"/>
  <c r="O1004" i="18"/>
  <c r="Q1004" i="18"/>
  <c r="R1004" i="18"/>
  <c r="A1005" i="18"/>
  <c r="B1005" i="18"/>
  <c r="C1005" i="18"/>
  <c r="J1005" i="18"/>
  <c r="K1005" i="18"/>
  <c r="L1005" i="18"/>
  <c r="M1005" i="18"/>
  <c r="N1005" i="18"/>
  <c r="O1005" i="18"/>
  <c r="Q1005" i="18"/>
  <c r="R1005" i="18"/>
  <c r="A1006" i="18"/>
  <c r="B1006" i="18"/>
  <c r="C1006" i="18"/>
  <c r="J1006" i="18"/>
  <c r="K1006" i="18"/>
  <c r="L1006" i="18"/>
  <c r="M1006" i="18"/>
  <c r="N1006" i="18"/>
  <c r="O1006" i="18"/>
  <c r="Q1006" i="18"/>
  <c r="R1006" i="18"/>
  <c r="A1007" i="18"/>
  <c r="B1007" i="18"/>
  <c r="C1007" i="18"/>
  <c r="J1007" i="18"/>
  <c r="K1007" i="18"/>
  <c r="L1007" i="18"/>
  <c r="M1007" i="18"/>
  <c r="N1007" i="18"/>
  <c r="O1007" i="18"/>
  <c r="Q1007" i="18"/>
  <c r="R1007" i="18"/>
  <c r="A1008" i="18"/>
  <c r="B1008" i="18"/>
  <c r="C1008" i="18"/>
  <c r="J1008" i="18"/>
  <c r="K1008" i="18"/>
  <c r="L1008" i="18"/>
  <c r="M1008" i="18"/>
  <c r="N1008" i="18"/>
  <c r="O1008" i="18"/>
  <c r="Q1008" i="18"/>
  <c r="R1008" i="18"/>
  <c r="A1009" i="18"/>
  <c r="B1009" i="18"/>
  <c r="C1009" i="18"/>
  <c r="J1009" i="18"/>
  <c r="K1009" i="18"/>
  <c r="L1009" i="18"/>
  <c r="M1009" i="18"/>
  <c r="N1009" i="18"/>
  <c r="O1009" i="18"/>
  <c r="P1009" i="18"/>
  <c r="Q1009" i="18"/>
  <c r="R1009" i="18"/>
  <c r="A1010" i="18"/>
  <c r="B1010" i="18"/>
  <c r="C1010" i="18"/>
  <c r="J1010" i="18"/>
  <c r="K1010" i="18"/>
  <c r="L1010" i="18"/>
  <c r="M1010" i="18"/>
  <c r="N1010" i="18"/>
  <c r="O1010" i="18"/>
  <c r="P1010" i="18"/>
  <c r="Q1010" i="18"/>
  <c r="R1010" i="18"/>
  <c r="A1011" i="18"/>
  <c r="B1011" i="18"/>
  <c r="C1011" i="18"/>
  <c r="J1011" i="18"/>
  <c r="K1011" i="18"/>
  <c r="L1011" i="18"/>
  <c r="M1011" i="18"/>
  <c r="N1011" i="18"/>
  <c r="O1011" i="18"/>
  <c r="Q1011" i="18"/>
  <c r="R1011" i="18"/>
  <c r="A1012" i="18"/>
  <c r="B1012" i="18"/>
  <c r="C1012" i="18"/>
  <c r="J1012" i="18"/>
  <c r="K1012" i="18"/>
  <c r="L1012" i="18"/>
  <c r="M1012" i="18"/>
  <c r="N1012" i="18"/>
  <c r="O1012" i="18"/>
  <c r="Q1012" i="18"/>
  <c r="R1012" i="18"/>
  <c r="A1013" i="18"/>
  <c r="B1013" i="18"/>
  <c r="C1013" i="18"/>
  <c r="J1013" i="18"/>
  <c r="K1013" i="18"/>
  <c r="L1013" i="18"/>
  <c r="M1013" i="18"/>
  <c r="N1013" i="18"/>
  <c r="O1013" i="18"/>
  <c r="Q1013" i="18"/>
  <c r="R1013" i="18"/>
  <c r="A1014" i="18"/>
  <c r="B1014" i="18"/>
  <c r="C1014" i="18"/>
  <c r="J1014" i="18"/>
  <c r="K1014" i="18"/>
  <c r="L1014" i="18"/>
  <c r="M1014" i="18"/>
  <c r="N1014" i="18"/>
  <c r="O1014" i="18"/>
  <c r="Q1014" i="18"/>
  <c r="R1014" i="18"/>
  <c r="A1015" i="18"/>
  <c r="B1015" i="18"/>
  <c r="C1015" i="18"/>
  <c r="J1015" i="18"/>
  <c r="K1015" i="18"/>
  <c r="L1015" i="18"/>
  <c r="M1015" i="18"/>
  <c r="N1015" i="18"/>
  <c r="O1015" i="18"/>
  <c r="Q1015" i="18"/>
  <c r="R1015" i="18"/>
  <c r="A1016" i="18"/>
  <c r="B1016" i="18"/>
  <c r="C1016" i="18"/>
  <c r="J1016" i="18"/>
  <c r="K1016" i="18"/>
  <c r="L1016" i="18"/>
  <c r="M1016" i="18"/>
  <c r="N1016" i="18"/>
  <c r="O1016" i="18"/>
  <c r="Q1016" i="18"/>
  <c r="R1016" i="18"/>
  <c r="A1017" i="18"/>
  <c r="B1017" i="18"/>
  <c r="C1017" i="18"/>
  <c r="J1017" i="18"/>
  <c r="K1017" i="18"/>
  <c r="L1017" i="18"/>
  <c r="M1017" i="18"/>
  <c r="N1017" i="18"/>
  <c r="O1017" i="18"/>
  <c r="Q1017" i="18"/>
  <c r="R1017" i="18"/>
  <c r="A1018" i="18"/>
  <c r="B1018" i="18"/>
  <c r="C1018" i="18"/>
  <c r="J1018" i="18"/>
  <c r="K1018" i="18"/>
  <c r="L1018" i="18"/>
  <c r="M1018" i="18"/>
  <c r="N1018" i="18"/>
  <c r="O1018" i="18"/>
  <c r="Q1018" i="18"/>
  <c r="R1018" i="18"/>
  <c r="A1019" i="18"/>
  <c r="B1019" i="18"/>
  <c r="C1019" i="18"/>
  <c r="J1019" i="18"/>
  <c r="K1019" i="18"/>
  <c r="L1019" i="18"/>
  <c r="M1019" i="18"/>
  <c r="N1019" i="18"/>
  <c r="O1019" i="18"/>
  <c r="P1019" i="18"/>
  <c r="Q1019" i="18"/>
  <c r="R1019" i="18"/>
  <c r="A1020" i="18"/>
  <c r="B1020" i="18"/>
  <c r="C1020" i="18"/>
  <c r="J1020" i="18"/>
  <c r="K1020" i="18"/>
  <c r="L1020" i="18"/>
  <c r="M1020" i="18"/>
  <c r="N1020" i="18"/>
  <c r="O1020" i="18"/>
  <c r="P1020" i="18"/>
  <c r="Q1020" i="18"/>
  <c r="R1020" i="18"/>
  <c r="A1021" i="18"/>
  <c r="B1021" i="18"/>
  <c r="C1021" i="18"/>
  <c r="J1021" i="18"/>
  <c r="K1021" i="18"/>
  <c r="L1021" i="18"/>
  <c r="M1021" i="18"/>
  <c r="N1021" i="18"/>
  <c r="O1021" i="18"/>
  <c r="Q1021" i="18"/>
  <c r="R1021" i="18"/>
  <c r="A1022" i="18"/>
  <c r="B1022" i="18"/>
  <c r="C1022" i="18"/>
  <c r="J1022" i="18"/>
  <c r="K1022" i="18"/>
  <c r="L1022" i="18"/>
  <c r="M1022" i="18"/>
  <c r="N1022" i="18"/>
  <c r="O1022" i="18"/>
  <c r="Q1022" i="18"/>
  <c r="R1022" i="18"/>
  <c r="A1023" i="18"/>
  <c r="B1023" i="18"/>
  <c r="C1023" i="18"/>
  <c r="J1023" i="18"/>
  <c r="K1023" i="18"/>
  <c r="L1023" i="18"/>
  <c r="M1023" i="18"/>
  <c r="N1023" i="18"/>
  <c r="O1023" i="18"/>
  <c r="Q1023" i="18"/>
  <c r="R1023" i="18"/>
  <c r="A1024" i="18"/>
  <c r="B1024" i="18"/>
  <c r="C1024" i="18"/>
  <c r="J1024" i="18"/>
  <c r="K1024" i="18"/>
  <c r="L1024" i="18"/>
  <c r="M1024" i="18"/>
  <c r="N1024" i="18"/>
  <c r="O1024" i="18"/>
  <c r="Q1024" i="18"/>
  <c r="R1024" i="18"/>
  <c r="A1025" i="18"/>
  <c r="B1025" i="18"/>
  <c r="C1025" i="18"/>
  <c r="J1025" i="18"/>
  <c r="K1025" i="18"/>
  <c r="L1025" i="18"/>
  <c r="M1025" i="18"/>
  <c r="N1025" i="18"/>
  <c r="O1025" i="18"/>
  <c r="Q1025" i="18"/>
  <c r="R1025" i="18"/>
  <c r="A1026" i="18"/>
  <c r="B1026" i="18"/>
  <c r="C1026" i="18"/>
  <c r="J1026" i="18"/>
  <c r="K1026" i="18"/>
  <c r="L1026" i="18"/>
  <c r="M1026" i="18"/>
  <c r="N1026" i="18"/>
  <c r="O1026" i="18"/>
  <c r="Q1026" i="18"/>
  <c r="R1026" i="18"/>
  <c r="A1027" i="18"/>
  <c r="B1027" i="18"/>
  <c r="C1027" i="18"/>
  <c r="J1027" i="18"/>
  <c r="K1027" i="18"/>
  <c r="L1027" i="18"/>
  <c r="M1027" i="18"/>
  <c r="N1027" i="18"/>
  <c r="O1027" i="18"/>
  <c r="Q1027" i="18"/>
  <c r="R1027" i="18"/>
  <c r="A1028" i="18"/>
  <c r="B1028" i="18"/>
  <c r="C1028" i="18"/>
  <c r="J1028" i="18"/>
  <c r="K1028" i="18"/>
  <c r="L1028" i="18"/>
  <c r="M1028" i="18"/>
  <c r="N1028" i="18"/>
  <c r="O1028" i="18"/>
  <c r="Q1028" i="18"/>
  <c r="R1028" i="18"/>
  <c r="A1029" i="18"/>
  <c r="B1029" i="18"/>
  <c r="C1029" i="18"/>
  <c r="J1029" i="18"/>
  <c r="K1029" i="18"/>
  <c r="L1029" i="18"/>
  <c r="M1029" i="18"/>
  <c r="N1029" i="18"/>
  <c r="O1029" i="18"/>
  <c r="P1029" i="18"/>
  <c r="Q1029" i="18"/>
  <c r="R1029" i="18"/>
  <c r="A1030" i="18"/>
  <c r="B1030" i="18"/>
  <c r="C1030" i="18"/>
  <c r="J1030" i="18"/>
  <c r="K1030" i="18"/>
  <c r="L1030" i="18"/>
  <c r="M1030" i="18"/>
  <c r="N1030" i="18"/>
  <c r="O1030" i="18"/>
  <c r="P1030" i="18"/>
  <c r="Q1030" i="18"/>
  <c r="R1030" i="18"/>
  <c r="A1031" i="18"/>
  <c r="B1031" i="18"/>
  <c r="C1031" i="18"/>
  <c r="J1031" i="18"/>
  <c r="K1031" i="18"/>
  <c r="L1031" i="18"/>
  <c r="M1031" i="18"/>
  <c r="N1031" i="18"/>
  <c r="O1031" i="18"/>
  <c r="Q1031" i="18"/>
  <c r="R1031" i="18"/>
  <c r="A1032" i="18"/>
  <c r="B1032" i="18"/>
  <c r="C1032" i="18"/>
  <c r="J1032" i="18"/>
  <c r="K1032" i="18"/>
  <c r="L1032" i="18"/>
  <c r="M1032" i="18"/>
  <c r="N1032" i="18"/>
  <c r="O1032" i="18"/>
  <c r="Q1032" i="18"/>
  <c r="R1032" i="18"/>
  <c r="A1033" i="18"/>
  <c r="B1033" i="18"/>
  <c r="C1033" i="18"/>
  <c r="J1033" i="18"/>
  <c r="K1033" i="18"/>
  <c r="L1033" i="18"/>
  <c r="M1033" i="18"/>
  <c r="N1033" i="18"/>
  <c r="O1033" i="18"/>
  <c r="Q1033" i="18"/>
  <c r="R1033" i="18"/>
  <c r="A1034" i="18"/>
  <c r="B1034" i="18"/>
  <c r="C1034" i="18"/>
  <c r="J1034" i="18"/>
  <c r="K1034" i="18"/>
  <c r="L1034" i="18"/>
  <c r="M1034" i="18"/>
  <c r="N1034" i="18"/>
  <c r="O1034" i="18"/>
  <c r="Q1034" i="18"/>
  <c r="R1034" i="18"/>
  <c r="A1035" i="18"/>
  <c r="B1035" i="18"/>
  <c r="C1035" i="18"/>
  <c r="J1035" i="18"/>
  <c r="K1035" i="18"/>
  <c r="L1035" i="18"/>
  <c r="M1035" i="18"/>
  <c r="N1035" i="18"/>
  <c r="O1035" i="18"/>
  <c r="Q1035" i="18"/>
  <c r="R1035" i="18"/>
  <c r="A1036" i="18"/>
  <c r="B1036" i="18"/>
  <c r="C1036" i="18"/>
  <c r="J1036" i="18"/>
  <c r="K1036" i="18"/>
  <c r="L1036" i="18"/>
  <c r="M1036" i="18"/>
  <c r="N1036" i="18"/>
  <c r="O1036" i="18"/>
  <c r="Q1036" i="18"/>
  <c r="R1036" i="18"/>
  <c r="A1037" i="18"/>
  <c r="B1037" i="18"/>
  <c r="C1037" i="18"/>
  <c r="J1037" i="18"/>
  <c r="K1037" i="18"/>
  <c r="L1037" i="18"/>
  <c r="M1037" i="18"/>
  <c r="N1037" i="18"/>
  <c r="O1037" i="18"/>
  <c r="Q1037" i="18"/>
  <c r="R1037" i="18"/>
  <c r="A1038" i="18"/>
  <c r="B1038" i="18"/>
  <c r="C1038" i="18"/>
  <c r="J1038" i="18"/>
  <c r="K1038" i="18"/>
  <c r="L1038" i="18"/>
  <c r="M1038" i="18"/>
  <c r="N1038" i="18"/>
  <c r="O1038" i="18"/>
  <c r="Q1038" i="18"/>
  <c r="R1038" i="18"/>
  <c r="A1039" i="18"/>
  <c r="B1039" i="18"/>
  <c r="C1039" i="18"/>
  <c r="J1039" i="18"/>
  <c r="K1039" i="18"/>
  <c r="L1039" i="18"/>
  <c r="M1039" i="18"/>
  <c r="N1039" i="18"/>
  <c r="O1039" i="18"/>
  <c r="P1039" i="18"/>
  <c r="Q1039" i="18"/>
  <c r="R1039" i="18"/>
  <c r="A1040" i="18"/>
  <c r="B1040" i="18"/>
  <c r="C1040" i="18"/>
  <c r="J1040" i="18"/>
  <c r="K1040" i="18"/>
  <c r="L1040" i="18"/>
  <c r="M1040" i="18"/>
  <c r="N1040" i="18"/>
  <c r="O1040" i="18"/>
  <c r="P1040" i="18"/>
  <c r="Q1040" i="18"/>
  <c r="R1040" i="18"/>
  <c r="A1041" i="18"/>
  <c r="B1041" i="18"/>
  <c r="C1041" i="18"/>
  <c r="J1041" i="18"/>
  <c r="K1041" i="18"/>
  <c r="L1041" i="18"/>
  <c r="M1041" i="18"/>
  <c r="N1041" i="18"/>
  <c r="O1041" i="18"/>
  <c r="Q1041" i="18"/>
  <c r="R1041" i="18"/>
  <c r="A1042" i="18"/>
  <c r="B1042" i="18"/>
  <c r="C1042" i="18"/>
  <c r="J1042" i="18"/>
  <c r="K1042" i="18"/>
  <c r="L1042" i="18"/>
  <c r="M1042" i="18"/>
  <c r="N1042" i="18"/>
  <c r="O1042" i="18"/>
  <c r="Q1042" i="18"/>
  <c r="R1042" i="18"/>
  <c r="A1043" i="18"/>
  <c r="B1043" i="18"/>
  <c r="C1043" i="18"/>
  <c r="J1043" i="18"/>
  <c r="K1043" i="18"/>
  <c r="L1043" i="18"/>
  <c r="M1043" i="18"/>
  <c r="N1043" i="18"/>
  <c r="O1043" i="18"/>
  <c r="Q1043" i="18"/>
  <c r="R1043" i="18"/>
  <c r="A1044" i="18"/>
  <c r="B1044" i="18"/>
  <c r="C1044" i="18"/>
  <c r="J1044" i="18"/>
  <c r="K1044" i="18"/>
  <c r="L1044" i="18"/>
  <c r="M1044" i="18"/>
  <c r="N1044" i="18"/>
  <c r="O1044" i="18"/>
  <c r="Q1044" i="18"/>
  <c r="R1044" i="18"/>
  <c r="A1045" i="18"/>
  <c r="B1045" i="18"/>
  <c r="C1045" i="18"/>
  <c r="J1045" i="18"/>
  <c r="K1045" i="18"/>
  <c r="L1045" i="18"/>
  <c r="M1045" i="18"/>
  <c r="N1045" i="18"/>
  <c r="O1045" i="18"/>
  <c r="Q1045" i="18"/>
  <c r="R1045" i="18"/>
  <c r="A1046" i="18"/>
  <c r="B1046" i="18"/>
  <c r="C1046" i="18"/>
  <c r="J1046" i="18"/>
  <c r="K1046" i="18"/>
  <c r="L1046" i="18"/>
  <c r="M1046" i="18"/>
  <c r="N1046" i="18"/>
  <c r="O1046" i="18"/>
  <c r="Q1046" i="18"/>
  <c r="R1046" i="18"/>
  <c r="A1047" i="18"/>
  <c r="B1047" i="18"/>
  <c r="C1047" i="18"/>
  <c r="J1047" i="18"/>
  <c r="K1047" i="18"/>
  <c r="L1047" i="18"/>
  <c r="M1047" i="18"/>
  <c r="N1047" i="18"/>
  <c r="O1047" i="18"/>
  <c r="Q1047" i="18"/>
  <c r="R1047" i="18"/>
  <c r="A1048" i="18"/>
  <c r="B1048" i="18"/>
  <c r="C1048" i="18"/>
  <c r="J1048" i="18"/>
  <c r="K1048" i="18"/>
  <c r="L1048" i="18"/>
  <c r="M1048" i="18"/>
  <c r="N1048" i="18"/>
  <c r="O1048" i="18"/>
  <c r="Q1048" i="18"/>
  <c r="R1048" i="18"/>
  <c r="A1049" i="18"/>
  <c r="B1049" i="18"/>
  <c r="C1049" i="18"/>
  <c r="J1049" i="18"/>
  <c r="K1049" i="18"/>
  <c r="L1049" i="18"/>
  <c r="M1049" i="18"/>
  <c r="N1049" i="18"/>
  <c r="O1049" i="18"/>
  <c r="P1049" i="18"/>
  <c r="Q1049" i="18"/>
  <c r="R1049" i="18"/>
  <c r="A1050" i="18"/>
  <c r="B1050" i="18"/>
  <c r="C1050" i="18"/>
  <c r="J1050" i="18"/>
  <c r="K1050" i="18"/>
  <c r="L1050" i="18"/>
  <c r="M1050" i="18"/>
  <c r="N1050" i="18"/>
  <c r="O1050" i="18"/>
  <c r="P1050" i="18"/>
  <c r="Q1050" i="18"/>
  <c r="R1050" i="18"/>
  <c r="A1051" i="18"/>
  <c r="B1051" i="18"/>
  <c r="C1051" i="18"/>
  <c r="J1051" i="18"/>
  <c r="K1051" i="18"/>
  <c r="L1051" i="18"/>
  <c r="M1051" i="18"/>
  <c r="N1051" i="18"/>
  <c r="O1051" i="18"/>
  <c r="Q1051" i="18"/>
  <c r="R1051" i="18"/>
  <c r="A1052" i="18"/>
  <c r="B1052" i="18"/>
  <c r="C1052" i="18"/>
  <c r="J1052" i="18"/>
  <c r="K1052" i="18"/>
  <c r="L1052" i="18"/>
  <c r="M1052" i="18"/>
  <c r="N1052" i="18"/>
  <c r="O1052" i="18"/>
  <c r="Q1052" i="18"/>
  <c r="R1052" i="18"/>
  <c r="A1053" i="18"/>
  <c r="B1053" i="18"/>
  <c r="C1053" i="18"/>
  <c r="J1053" i="18"/>
  <c r="K1053" i="18"/>
  <c r="L1053" i="18"/>
  <c r="M1053" i="18"/>
  <c r="N1053" i="18"/>
  <c r="O1053" i="18"/>
  <c r="Q1053" i="18"/>
  <c r="R1053" i="18"/>
  <c r="A1054" i="18"/>
  <c r="B1054" i="18"/>
  <c r="C1054" i="18"/>
  <c r="J1054" i="18"/>
  <c r="K1054" i="18"/>
  <c r="L1054" i="18"/>
  <c r="M1054" i="18"/>
  <c r="N1054" i="18"/>
  <c r="O1054" i="18"/>
  <c r="Q1054" i="18"/>
  <c r="R1054" i="18"/>
  <c r="A1055" i="18"/>
  <c r="B1055" i="18"/>
  <c r="C1055" i="18"/>
  <c r="J1055" i="18"/>
  <c r="K1055" i="18"/>
  <c r="L1055" i="18"/>
  <c r="M1055" i="18"/>
  <c r="N1055" i="18"/>
  <c r="O1055" i="18"/>
  <c r="Q1055" i="18"/>
  <c r="R1055" i="18"/>
  <c r="A1056" i="18"/>
  <c r="B1056" i="18"/>
  <c r="C1056" i="18"/>
  <c r="J1056" i="18"/>
  <c r="K1056" i="18"/>
  <c r="L1056" i="18"/>
  <c r="M1056" i="18"/>
  <c r="N1056" i="18"/>
  <c r="O1056" i="18"/>
  <c r="Q1056" i="18"/>
  <c r="R1056" i="18"/>
  <c r="A1057" i="18"/>
  <c r="B1057" i="18"/>
  <c r="C1057" i="18"/>
  <c r="J1057" i="18"/>
  <c r="K1057" i="18"/>
  <c r="L1057" i="18"/>
  <c r="M1057" i="18"/>
  <c r="N1057" i="18"/>
  <c r="O1057" i="18"/>
  <c r="Q1057" i="18"/>
  <c r="R1057" i="18"/>
  <c r="A1058" i="18"/>
  <c r="B1058" i="18"/>
  <c r="C1058" i="18"/>
  <c r="J1058" i="18"/>
  <c r="K1058" i="18"/>
  <c r="L1058" i="18"/>
  <c r="M1058" i="18"/>
  <c r="N1058" i="18"/>
  <c r="O1058" i="18"/>
  <c r="Q1058" i="18"/>
  <c r="R1058" i="18"/>
  <c r="A1059" i="18"/>
  <c r="B1059" i="18"/>
  <c r="C1059" i="18"/>
  <c r="J1059" i="18"/>
  <c r="K1059" i="18"/>
  <c r="L1059" i="18"/>
  <c r="M1059" i="18"/>
  <c r="N1059" i="18"/>
  <c r="O1059" i="18"/>
  <c r="P1059" i="18"/>
  <c r="Q1059" i="18"/>
  <c r="R1059" i="18"/>
  <c r="A1060" i="18"/>
  <c r="B1060" i="18"/>
  <c r="C1060" i="18"/>
  <c r="J1060" i="18"/>
  <c r="K1060" i="18"/>
  <c r="L1060" i="18"/>
  <c r="M1060" i="18"/>
  <c r="N1060" i="18"/>
  <c r="O1060" i="18"/>
  <c r="P1060" i="18"/>
  <c r="Q1060" i="18"/>
  <c r="R1060" i="18"/>
  <c r="A1061" i="18"/>
  <c r="B1061" i="18"/>
  <c r="C1061" i="18"/>
  <c r="J1061" i="18"/>
  <c r="K1061" i="18"/>
  <c r="L1061" i="18"/>
  <c r="M1061" i="18"/>
  <c r="N1061" i="18"/>
  <c r="O1061" i="18"/>
  <c r="Q1061" i="18"/>
  <c r="R1061" i="18"/>
  <c r="A1062" i="18"/>
  <c r="B1062" i="18"/>
  <c r="C1062" i="18"/>
  <c r="J1062" i="18"/>
  <c r="K1062" i="18"/>
  <c r="L1062" i="18"/>
  <c r="M1062" i="18"/>
  <c r="N1062" i="18"/>
  <c r="O1062" i="18"/>
  <c r="Q1062" i="18"/>
  <c r="R1062" i="18"/>
  <c r="A1063" i="18"/>
  <c r="B1063" i="18"/>
  <c r="C1063" i="18"/>
  <c r="J1063" i="18"/>
  <c r="K1063" i="18"/>
  <c r="L1063" i="18"/>
  <c r="M1063" i="18"/>
  <c r="N1063" i="18"/>
  <c r="O1063" i="18"/>
  <c r="Q1063" i="18"/>
  <c r="R1063" i="18"/>
  <c r="A1064" i="18"/>
  <c r="B1064" i="18"/>
  <c r="C1064" i="18"/>
  <c r="J1064" i="18"/>
  <c r="K1064" i="18"/>
  <c r="L1064" i="18"/>
  <c r="M1064" i="18"/>
  <c r="N1064" i="18"/>
  <c r="O1064" i="18"/>
  <c r="Q1064" i="18"/>
  <c r="R1064" i="18"/>
  <c r="A1065" i="18"/>
  <c r="B1065" i="18"/>
  <c r="C1065" i="18"/>
  <c r="J1065" i="18"/>
  <c r="K1065" i="18"/>
  <c r="L1065" i="18"/>
  <c r="M1065" i="18"/>
  <c r="N1065" i="18"/>
  <c r="O1065" i="18"/>
  <c r="Q1065" i="18"/>
  <c r="R1065" i="18"/>
  <c r="A1066" i="18"/>
  <c r="B1066" i="18"/>
  <c r="C1066" i="18"/>
  <c r="J1066" i="18"/>
  <c r="K1066" i="18"/>
  <c r="L1066" i="18"/>
  <c r="M1066" i="18"/>
  <c r="N1066" i="18"/>
  <c r="O1066" i="18"/>
  <c r="Q1066" i="18"/>
  <c r="R1066" i="18"/>
  <c r="A1067" i="18"/>
  <c r="B1067" i="18"/>
  <c r="C1067" i="18"/>
  <c r="J1067" i="18"/>
  <c r="K1067" i="18"/>
  <c r="L1067" i="18"/>
  <c r="M1067" i="18"/>
  <c r="N1067" i="18"/>
  <c r="O1067" i="18"/>
  <c r="Q1067" i="18"/>
  <c r="R1067" i="18"/>
  <c r="A1068" i="18"/>
  <c r="B1068" i="18"/>
  <c r="C1068" i="18"/>
  <c r="J1068" i="18"/>
  <c r="K1068" i="18"/>
  <c r="L1068" i="18"/>
  <c r="M1068" i="18"/>
  <c r="N1068" i="18"/>
  <c r="O1068" i="18"/>
  <c r="Q1068" i="18"/>
  <c r="R1068" i="18"/>
  <c r="A1069" i="18"/>
  <c r="B1069" i="18"/>
  <c r="C1069" i="18"/>
  <c r="J1069" i="18"/>
  <c r="K1069" i="18"/>
  <c r="L1069" i="18"/>
  <c r="M1069" i="18"/>
  <c r="N1069" i="18"/>
  <c r="O1069" i="18"/>
  <c r="P1069" i="18"/>
  <c r="Q1069" i="18"/>
  <c r="R1069" i="18"/>
  <c r="A1070" i="18"/>
  <c r="B1070" i="18"/>
  <c r="C1070" i="18"/>
  <c r="J1070" i="18"/>
  <c r="K1070" i="18"/>
  <c r="L1070" i="18"/>
  <c r="M1070" i="18"/>
  <c r="N1070" i="18"/>
  <c r="O1070" i="18"/>
  <c r="P1070" i="18"/>
  <c r="Q1070" i="18"/>
  <c r="R1070" i="18"/>
  <c r="A1071" i="18"/>
  <c r="B1071" i="18"/>
  <c r="C1071" i="18"/>
  <c r="J1071" i="18"/>
  <c r="K1071" i="18"/>
  <c r="L1071" i="18"/>
  <c r="M1071" i="18"/>
  <c r="N1071" i="18"/>
  <c r="O1071" i="18"/>
  <c r="Q1071" i="18"/>
  <c r="R1071" i="18"/>
  <c r="A1072" i="18"/>
  <c r="B1072" i="18"/>
  <c r="C1072" i="18"/>
  <c r="J1072" i="18"/>
  <c r="K1072" i="18"/>
  <c r="L1072" i="18"/>
  <c r="M1072" i="18"/>
  <c r="N1072" i="18"/>
  <c r="O1072" i="18"/>
  <c r="Q1072" i="18"/>
  <c r="R1072" i="18"/>
  <c r="A1073" i="18"/>
  <c r="B1073" i="18"/>
  <c r="C1073" i="18"/>
  <c r="J1073" i="18"/>
  <c r="K1073" i="18"/>
  <c r="L1073" i="18"/>
  <c r="M1073" i="18"/>
  <c r="N1073" i="18"/>
  <c r="O1073" i="18"/>
  <c r="Q1073" i="18"/>
  <c r="R1073" i="18"/>
  <c r="A1074" i="18"/>
  <c r="B1074" i="18"/>
  <c r="C1074" i="18"/>
  <c r="J1074" i="18"/>
  <c r="K1074" i="18"/>
  <c r="L1074" i="18"/>
  <c r="M1074" i="18"/>
  <c r="N1074" i="18"/>
  <c r="O1074" i="18"/>
  <c r="Q1074" i="18"/>
  <c r="R1074" i="18"/>
  <c r="A1075" i="18"/>
  <c r="B1075" i="18"/>
  <c r="C1075" i="18"/>
  <c r="J1075" i="18"/>
  <c r="K1075" i="18"/>
  <c r="L1075" i="18"/>
  <c r="M1075" i="18"/>
  <c r="N1075" i="18"/>
  <c r="O1075" i="18"/>
  <c r="Q1075" i="18"/>
  <c r="R1075" i="18"/>
  <c r="A1076" i="18"/>
  <c r="B1076" i="18"/>
  <c r="C1076" i="18"/>
  <c r="J1076" i="18"/>
  <c r="K1076" i="18"/>
  <c r="L1076" i="18"/>
  <c r="M1076" i="18"/>
  <c r="N1076" i="18"/>
  <c r="O1076" i="18"/>
  <c r="Q1076" i="18"/>
  <c r="R1076" i="18"/>
  <c r="A1077" i="18"/>
  <c r="B1077" i="18"/>
  <c r="C1077" i="18"/>
  <c r="J1077" i="18"/>
  <c r="K1077" i="18"/>
  <c r="L1077" i="18"/>
  <c r="M1077" i="18"/>
  <c r="N1077" i="18"/>
  <c r="O1077" i="18"/>
  <c r="Q1077" i="18"/>
  <c r="R1077" i="18"/>
  <c r="A1078" i="18"/>
  <c r="B1078" i="18"/>
  <c r="C1078" i="18"/>
  <c r="J1078" i="18"/>
  <c r="K1078" i="18"/>
  <c r="L1078" i="18"/>
  <c r="M1078" i="18"/>
  <c r="N1078" i="18"/>
  <c r="O1078" i="18"/>
  <c r="Q1078" i="18"/>
  <c r="R1078" i="18"/>
  <c r="A1079" i="18"/>
  <c r="B1079" i="18"/>
  <c r="C1079" i="18"/>
  <c r="J1079" i="18"/>
  <c r="K1079" i="18"/>
  <c r="L1079" i="18"/>
  <c r="M1079" i="18"/>
  <c r="N1079" i="18"/>
  <c r="O1079" i="18"/>
  <c r="P1079" i="18"/>
  <c r="Q1079" i="18"/>
  <c r="R1079" i="18"/>
  <c r="A1080" i="18"/>
  <c r="B1080" i="18"/>
  <c r="C1080" i="18"/>
  <c r="J1080" i="18"/>
  <c r="K1080" i="18"/>
  <c r="L1080" i="18"/>
  <c r="M1080" i="18"/>
  <c r="N1080" i="18"/>
  <c r="O1080" i="18"/>
  <c r="P1080" i="18"/>
  <c r="Q1080" i="18"/>
  <c r="R1080" i="18"/>
  <c r="A1081" i="18"/>
  <c r="B1081" i="18"/>
  <c r="C1081" i="18"/>
  <c r="J1081" i="18"/>
  <c r="K1081" i="18"/>
  <c r="L1081" i="18"/>
  <c r="M1081" i="18"/>
  <c r="N1081" i="18"/>
  <c r="O1081" i="18"/>
  <c r="Q1081" i="18"/>
  <c r="R1081" i="18"/>
  <c r="A1082" i="18"/>
  <c r="B1082" i="18"/>
  <c r="C1082" i="18"/>
  <c r="J1082" i="18"/>
  <c r="K1082" i="18"/>
  <c r="L1082" i="18"/>
  <c r="M1082" i="18"/>
  <c r="N1082" i="18"/>
  <c r="O1082" i="18"/>
  <c r="Q1082" i="18"/>
  <c r="R1082" i="18"/>
  <c r="A1083" i="18"/>
  <c r="B1083" i="18"/>
  <c r="C1083" i="18"/>
  <c r="J1083" i="18"/>
  <c r="K1083" i="18"/>
  <c r="L1083" i="18"/>
  <c r="M1083" i="18"/>
  <c r="N1083" i="18"/>
  <c r="O1083" i="18"/>
  <c r="Q1083" i="18"/>
  <c r="R1083" i="18"/>
  <c r="A1084" i="18"/>
  <c r="B1084" i="18"/>
  <c r="C1084" i="18"/>
  <c r="J1084" i="18"/>
  <c r="K1084" i="18"/>
  <c r="L1084" i="18"/>
  <c r="M1084" i="18"/>
  <c r="N1084" i="18"/>
  <c r="O1084" i="18"/>
  <c r="Q1084" i="18"/>
  <c r="R1084" i="18"/>
  <c r="A1085" i="18"/>
  <c r="B1085" i="18"/>
  <c r="C1085" i="18"/>
  <c r="J1085" i="18"/>
  <c r="K1085" i="18"/>
  <c r="L1085" i="18"/>
  <c r="M1085" i="18"/>
  <c r="N1085" i="18"/>
  <c r="O1085" i="18"/>
  <c r="Q1085" i="18"/>
  <c r="R1085" i="18"/>
  <c r="A1086" i="18"/>
  <c r="B1086" i="18"/>
  <c r="C1086" i="18"/>
  <c r="J1086" i="18"/>
  <c r="K1086" i="18"/>
  <c r="L1086" i="18"/>
  <c r="M1086" i="18"/>
  <c r="N1086" i="18"/>
  <c r="O1086" i="18"/>
  <c r="Q1086" i="18"/>
  <c r="R1086" i="18"/>
  <c r="A1087" i="18"/>
  <c r="B1087" i="18"/>
  <c r="C1087" i="18"/>
  <c r="J1087" i="18"/>
  <c r="K1087" i="18"/>
  <c r="L1087" i="18"/>
  <c r="M1087" i="18"/>
  <c r="N1087" i="18"/>
  <c r="O1087" i="18"/>
  <c r="Q1087" i="18"/>
  <c r="R1087" i="18"/>
  <c r="A1088" i="18"/>
  <c r="B1088" i="18"/>
  <c r="C1088" i="18"/>
  <c r="J1088" i="18"/>
  <c r="K1088" i="18"/>
  <c r="L1088" i="18"/>
  <c r="M1088" i="18"/>
  <c r="N1088" i="18"/>
  <c r="O1088" i="18"/>
  <c r="Q1088" i="18"/>
  <c r="R1088" i="18"/>
  <c r="A1089" i="18"/>
  <c r="B1089" i="18"/>
  <c r="C1089" i="18"/>
  <c r="J1089" i="18"/>
  <c r="K1089" i="18"/>
  <c r="L1089" i="18"/>
  <c r="M1089" i="18"/>
  <c r="N1089" i="18"/>
  <c r="O1089" i="18"/>
  <c r="P1089" i="18"/>
  <c r="Q1089" i="18"/>
  <c r="R1089" i="18"/>
  <c r="A1090" i="18"/>
  <c r="B1090" i="18"/>
  <c r="C1090" i="18"/>
  <c r="J1090" i="18"/>
  <c r="K1090" i="18"/>
  <c r="L1090" i="18"/>
  <c r="M1090" i="18"/>
  <c r="N1090" i="18"/>
  <c r="O1090" i="18"/>
  <c r="Q1090" i="18"/>
  <c r="R1090" i="18"/>
  <c r="A1091" i="18"/>
  <c r="B1091" i="18"/>
  <c r="C1091" i="18"/>
  <c r="J1091" i="18"/>
  <c r="K1091" i="18"/>
  <c r="L1091" i="18"/>
  <c r="M1091" i="18"/>
  <c r="N1091" i="18"/>
  <c r="O1091" i="18"/>
  <c r="Q1091" i="18"/>
  <c r="R1091" i="18"/>
  <c r="A1092" i="18"/>
  <c r="B1092" i="18"/>
  <c r="C1092" i="18"/>
  <c r="J1092" i="18"/>
  <c r="K1092" i="18"/>
  <c r="L1092" i="18"/>
  <c r="M1092" i="18"/>
  <c r="N1092" i="18"/>
  <c r="O1092" i="18"/>
  <c r="Q1092" i="18"/>
  <c r="R1092" i="18"/>
  <c r="A1093" i="18"/>
  <c r="B1093" i="18"/>
  <c r="C1093" i="18"/>
  <c r="J1093" i="18"/>
  <c r="K1093" i="18"/>
  <c r="L1093" i="18"/>
  <c r="M1093" i="18"/>
  <c r="N1093" i="18"/>
  <c r="O1093" i="18"/>
  <c r="Q1093" i="18"/>
  <c r="R1093" i="18"/>
  <c r="A1094" i="18"/>
  <c r="B1094" i="18"/>
  <c r="C1094" i="18"/>
  <c r="J1094" i="18"/>
  <c r="K1094" i="18"/>
  <c r="L1094" i="18"/>
  <c r="M1094" i="18"/>
  <c r="N1094" i="18"/>
  <c r="O1094" i="18"/>
  <c r="Q1094" i="18"/>
  <c r="R1094" i="18"/>
  <c r="A1095" i="18"/>
  <c r="B1095" i="18"/>
  <c r="C1095" i="18"/>
  <c r="J1095" i="18"/>
  <c r="K1095" i="18"/>
  <c r="L1095" i="18"/>
  <c r="M1095" i="18"/>
  <c r="N1095" i="18"/>
  <c r="O1095" i="18"/>
  <c r="Q1095" i="18"/>
  <c r="R1095" i="18"/>
  <c r="A1096" i="18"/>
  <c r="B1096" i="18"/>
  <c r="C1096" i="18"/>
  <c r="J1096" i="18"/>
  <c r="K1096" i="18"/>
  <c r="L1096" i="18"/>
  <c r="M1096" i="18"/>
  <c r="N1096" i="18"/>
  <c r="O1096" i="18"/>
  <c r="Q1096" i="18"/>
  <c r="R1096" i="18"/>
  <c r="A1097" i="18"/>
  <c r="B1097" i="18"/>
  <c r="C1097" i="18"/>
  <c r="J1097" i="18"/>
  <c r="K1097" i="18"/>
  <c r="L1097" i="18"/>
  <c r="M1097" i="18"/>
  <c r="N1097" i="18"/>
  <c r="O1097" i="18"/>
  <c r="Q1097" i="18"/>
  <c r="R1097" i="18"/>
  <c r="A1098" i="18"/>
  <c r="B1098" i="18"/>
  <c r="C1098" i="18"/>
  <c r="J1098" i="18"/>
  <c r="K1098" i="18"/>
  <c r="L1098" i="18"/>
  <c r="M1098" i="18"/>
  <c r="N1098" i="18"/>
  <c r="O1098" i="18"/>
  <c r="Q1098" i="18"/>
  <c r="R1098" i="18"/>
  <c r="A1099" i="18"/>
  <c r="B1099" i="18"/>
  <c r="C1099" i="18"/>
  <c r="J1099" i="18"/>
  <c r="K1099" i="18"/>
  <c r="L1099" i="18"/>
  <c r="M1099" i="18"/>
  <c r="N1099" i="18"/>
  <c r="O1099" i="18"/>
  <c r="Q1099" i="18"/>
  <c r="R1099" i="18"/>
  <c r="A1100" i="18"/>
  <c r="B1100" i="18"/>
  <c r="C1100" i="18"/>
  <c r="J1100" i="18"/>
  <c r="K1100" i="18"/>
  <c r="L1100" i="18"/>
  <c r="M1100" i="18"/>
  <c r="N1100" i="18"/>
  <c r="O1100" i="18"/>
  <c r="P1100" i="18"/>
  <c r="Q1100" i="18"/>
  <c r="R1100" i="18"/>
  <c r="A1101" i="18"/>
  <c r="B1101" i="18"/>
  <c r="C1101" i="18"/>
  <c r="J1101" i="18"/>
  <c r="K1101" i="18"/>
  <c r="L1101" i="18"/>
  <c r="M1101" i="18"/>
  <c r="N1101" i="18"/>
  <c r="O1101" i="18"/>
  <c r="Q1101" i="18"/>
  <c r="R1101" i="18"/>
  <c r="A1102" i="18"/>
  <c r="B1102" i="18"/>
  <c r="C1102" i="18"/>
  <c r="J1102" i="18"/>
  <c r="K1102" i="18"/>
  <c r="L1102" i="18"/>
  <c r="M1102" i="18"/>
  <c r="N1102" i="18"/>
  <c r="O1102" i="18"/>
  <c r="Q1102" i="18"/>
  <c r="R1102" i="18"/>
  <c r="A1103" i="18"/>
  <c r="B1103" i="18"/>
  <c r="C1103" i="18"/>
  <c r="J1103" i="18"/>
  <c r="K1103" i="18"/>
  <c r="L1103" i="18"/>
  <c r="M1103" i="18"/>
  <c r="N1103" i="18"/>
  <c r="O1103" i="18"/>
  <c r="Q1103" i="18"/>
  <c r="R1103" i="18"/>
  <c r="A1104" i="18"/>
  <c r="B1104" i="18"/>
  <c r="C1104" i="18"/>
  <c r="J1104" i="18"/>
  <c r="K1104" i="18"/>
  <c r="L1104" i="18"/>
  <c r="M1104" i="18"/>
  <c r="N1104" i="18"/>
  <c r="O1104" i="18"/>
  <c r="Q1104" i="18"/>
  <c r="R1104" i="18"/>
  <c r="A1105" i="18"/>
  <c r="B1105" i="18"/>
  <c r="C1105" i="18"/>
  <c r="J1105" i="18"/>
  <c r="K1105" i="18"/>
  <c r="L1105" i="18"/>
  <c r="M1105" i="18"/>
  <c r="N1105" i="18"/>
  <c r="O1105" i="18"/>
  <c r="Q1105" i="18"/>
  <c r="R1105" i="18"/>
  <c r="A1106" i="18"/>
  <c r="B1106" i="18"/>
  <c r="C1106" i="18"/>
  <c r="J1106" i="18"/>
  <c r="K1106" i="18"/>
  <c r="L1106" i="18"/>
  <c r="M1106" i="18"/>
  <c r="N1106" i="18"/>
  <c r="O1106" i="18"/>
  <c r="Q1106" i="18"/>
  <c r="R1106" i="18"/>
  <c r="A1107" i="18"/>
  <c r="B1107" i="18"/>
  <c r="C1107" i="18"/>
  <c r="J1107" i="18"/>
  <c r="K1107" i="18"/>
  <c r="L1107" i="18"/>
  <c r="M1107" i="18"/>
  <c r="N1107" i="18"/>
  <c r="O1107" i="18"/>
  <c r="Q1107" i="18"/>
  <c r="R1107" i="18"/>
  <c r="A1108" i="18"/>
  <c r="B1108" i="18"/>
  <c r="C1108" i="18"/>
  <c r="J1108" i="18"/>
  <c r="K1108" i="18"/>
  <c r="L1108" i="18"/>
  <c r="M1108" i="18"/>
  <c r="N1108" i="18"/>
  <c r="O1108" i="18"/>
  <c r="Q1108" i="18"/>
  <c r="R1108" i="18"/>
  <c r="A1109" i="18"/>
  <c r="B1109" i="18"/>
  <c r="C1109" i="18"/>
  <c r="J1109" i="18"/>
  <c r="K1109" i="18"/>
  <c r="L1109" i="18"/>
  <c r="M1109" i="18"/>
  <c r="N1109" i="18"/>
  <c r="O1109" i="18"/>
  <c r="P1109" i="18"/>
  <c r="Q1109" i="18"/>
  <c r="R1109" i="18"/>
  <c r="A1111" i="18"/>
  <c r="B1111" i="18"/>
  <c r="C1111" i="18"/>
  <c r="J1111" i="18"/>
  <c r="K1111" i="18"/>
  <c r="L1111" i="18"/>
  <c r="M1111" i="18"/>
  <c r="N1111" i="18"/>
  <c r="O1111" i="18"/>
  <c r="Q1111" i="18"/>
  <c r="R1111" i="18"/>
  <c r="S1111" i="18"/>
  <c r="A1113" i="18"/>
  <c r="B1113" i="18"/>
  <c r="C1113" i="18"/>
  <c r="J1113" i="18"/>
  <c r="K1113" i="18"/>
  <c r="L1113" i="18"/>
  <c r="M1113" i="18"/>
  <c r="N1113" i="18"/>
  <c r="O1113" i="18"/>
  <c r="Q1113" i="18"/>
  <c r="R1113" i="18"/>
  <c r="S1113" i="18"/>
  <c r="B1114" i="18"/>
  <c r="B1120" i="18" s="1"/>
  <c r="J1114" i="18"/>
  <c r="A1115" i="18"/>
  <c r="B1115" i="18"/>
  <c r="C1115" i="18"/>
  <c r="J1115" i="18"/>
  <c r="K1115" i="18"/>
  <c r="L1115" i="18"/>
  <c r="M1115" i="18"/>
  <c r="N1115" i="18"/>
  <c r="O1115" i="18"/>
  <c r="P1115" i="18"/>
  <c r="Q1115" i="18"/>
  <c r="R1115" i="18"/>
  <c r="S1115" i="18"/>
  <c r="A1116" i="18"/>
  <c r="B1116" i="18"/>
  <c r="C1116" i="18"/>
  <c r="J1116" i="18"/>
  <c r="K1116" i="18"/>
  <c r="L1116" i="18"/>
  <c r="M1116" i="18"/>
  <c r="N1116" i="18"/>
  <c r="O1116" i="18"/>
  <c r="P1116" i="18"/>
  <c r="Q1116" i="18"/>
  <c r="R1116" i="18"/>
  <c r="S1116" i="18"/>
  <c r="A1117" i="18"/>
  <c r="B1117" i="18"/>
  <c r="C1117" i="18"/>
  <c r="J1117" i="18"/>
  <c r="K1117" i="18"/>
  <c r="L1117" i="18"/>
  <c r="M1117" i="18"/>
  <c r="N1117" i="18"/>
  <c r="O1117" i="18"/>
  <c r="P1117" i="18"/>
  <c r="Q1117" i="18"/>
  <c r="R1117" i="18"/>
  <c r="S1117" i="18"/>
  <c r="A1118" i="18"/>
  <c r="B1118" i="18"/>
  <c r="C1118" i="18"/>
  <c r="J1118" i="18"/>
  <c r="K1118" i="18"/>
  <c r="L1118" i="18"/>
  <c r="M1118" i="18"/>
  <c r="N1118" i="18"/>
  <c r="O1118" i="18"/>
  <c r="P1118" i="18"/>
  <c r="Q1118" i="18"/>
  <c r="R1118" i="18"/>
  <c r="S1118" i="18"/>
  <c r="A1119" i="18"/>
  <c r="B1119" i="18"/>
  <c r="C1119" i="18"/>
  <c r="J1119" i="18"/>
  <c r="K1119" i="18"/>
  <c r="L1119" i="18"/>
  <c r="M1119" i="18"/>
  <c r="N1119" i="18"/>
  <c r="O1119" i="18"/>
  <c r="P1119" i="18"/>
  <c r="Q1119" i="18"/>
  <c r="R1119" i="18"/>
  <c r="S1119" i="18"/>
  <c r="A1120" i="18"/>
  <c r="C1120" i="18"/>
  <c r="J1120" i="18"/>
  <c r="K1120" i="18"/>
  <c r="L1120" i="18"/>
  <c r="M1120" i="18"/>
  <c r="N1120" i="18"/>
  <c r="O1120" i="18"/>
  <c r="P1120" i="18"/>
  <c r="Q1120" i="18"/>
  <c r="R1120" i="18"/>
  <c r="S1120" i="18"/>
  <c r="A1121" i="18"/>
  <c r="C1121" i="18"/>
  <c r="J1121" i="18"/>
  <c r="K1121" i="18"/>
  <c r="L1121" i="18"/>
  <c r="M1121" i="18"/>
  <c r="N1121" i="18"/>
  <c r="O1121" i="18"/>
  <c r="P1121" i="18"/>
  <c r="Q1121" i="18"/>
  <c r="R1121" i="18"/>
  <c r="S1121" i="18"/>
  <c r="A1122" i="18"/>
  <c r="C1122" i="18"/>
  <c r="J1122" i="18"/>
  <c r="K1122" i="18"/>
  <c r="L1122" i="18"/>
  <c r="M1122" i="18"/>
  <c r="N1122" i="18"/>
  <c r="O1122" i="18"/>
  <c r="P1122" i="18"/>
  <c r="Q1122" i="18"/>
  <c r="R1122" i="18"/>
  <c r="S1122" i="18"/>
  <c r="A1123" i="18"/>
  <c r="B1123" i="18"/>
  <c r="C1123" i="18"/>
  <c r="J1123" i="18"/>
  <c r="K1123" i="18"/>
  <c r="L1123" i="18"/>
  <c r="M1123" i="18"/>
  <c r="N1123" i="18"/>
  <c r="O1123" i="18"/>
  <c r="P1123" i="18"/>
  <c r="Q1123" i="18"/>
  <c r="R1123" i="18"/>
  <c r="S1123" i="18"/>
  <c r="A1124" i="18"/>
  <c r="B1124" i="18"/>
  <c r="C1124" i="18"/>
  <c r="J1124" i="18"/>
  <c r="K1124" i="18"/>
  <c r="L1124" i="18"/>
  <c r="M1124" i="18"/>
  <c r="N1124" i="18"/>
  <c r="O1124" i="18"/>
  <c r="P1124" i="18"/>
  <c r="Q1124" i="18"/>
  <c r="R1124" i="18"/>
  <c r="S1124" i="18"/>
  <c r="A1125" i="18"/>
  <c r="B1125" i="18"/>
  <c r="C1125" i="18"/>
  <c r="J1125" i="18"/>
  <c r="K1125" i="18"/>
  <c r="L1125" i="18"/>
  <c r="M1125" i="18"/>
  <c r="N1125" i="18"/>
  <c r="O1125" i="18"/>
  <c r="P1125" i="18"/>
  <c r="Q1125" i="18"/>
  <c r="R1125" i="18"/>
  <c r="S1125" i="18"/>
  <c r="A1126" i="18"/>
  <c r="B1126" i="18"/>
  <c r="C1126" i="18"/>
  <c r="J1126" i="18"/>
  <c r="K1126" i="18"/>
  <c r="L1126" i="18"/>
  <c r="M1126" i="18"/>
  <c r="N1126" i="18"/>
  <c r="O1126" i="18"/>
  <c r="P1126" i="18"/>
  <c r="Q1126" i="18"/>
  <c r="R1126" i="18"/>
  <c r="S1126" i="18"/>
  <c r="A1127" i="18"/>
  <c r="B1127" i="18"/>
  <c r="C1127" i="18"/>
  <c r="J1127" i="18"/>
  <c r="K1127" i="18"/>
  <c r="L1127" i="18"/>
  <c r="M1127" i="18"/>
  <c r="N1127" i="18"/>
  <c r="O1127" i="18"/>
  <c r="P1127" i="18"/>
  <c r="Q1127" i="18"/>
  <c r="R1127" i="18"/>
  <c r="S1127" i="18"/>
  <c r="A1128" i="18"/>
  <c r="C1128" i="18"/>
  <c r="J1128" i="18"/>
  <c r="K1128" i="18"/>
  <c r="L1128" i="18"/>
  <c r="M1128" i="18"/>
  <c r="N1128" i="18"/>
  <c r="O1128" i="18"/>
  <c r="P1128" i="18"/>
  <c r="Q1128" i="18"/>
  <c r="R1128" i="18"/>
  <c r="S1128" i="18"/>
  <c r="A1129" i="18"/>
  <c r="B1129" i="18"/>
  <c r="C1129" i="18"/>
  <c r="J1129" i="18"/>
  <c r="K1129" i="18"/>
  <c r="L1129" i="18"/>
  <c r="M1129" i="18"/>
  <c r="N1129" i="18"/>
  <c r="O1129" i="18"/>
  <c r="P1129" i="18"/>
  <c r="Q1129" i="18"/>
  <c r="R1129" i="18"/>
  <c r="S1129" i="18"/>
  <c r="A1130" i="18"/>
  <c r="C1130" i="18"/>
  <c r="J1130" i="18"/>
  <c r="K1130" i="18"/>
  <c r="L1130" i="18"/>
  <c r="M1130" i="18"/>
  <c r="N1130" i="18"/>
  <c r="O1130" i="18"/>
  <c r="P1130" i="18"/>
  <c r="Q1130" i="18"/>
  <c r="R1130" i="18"/>
  <c r="S1130" i="18"/>
  <c r="A1131" i="18"/>
  <c r="B1131" i="18"/>
  <c r="C1131" i="18"/>
  <c r="J1131" i="18"/>
  <c r="K1131" i="18"/>
  <c r="L1131" i="18"/>
  <c r="M1131" i="18"/>
  <c r="N1131" i="18"/>
  <c r="O1131" i="18"/>
  <c r="P1131" i="18"/>
  <c r="Q1131" i="18"/>
  <c r="R1131" i="18"/>
  <c r="S1131" i="18"/>
  <c r="A1132" i="18"/>
  <c r="B1132" i="18"/>
  <c r="C1132" i="18"/>
  <c r="J1132" i="18"/>
  <c r="K1132" i="18"/>
  <c r="L1132" i="18"/>
  <c r="M1132" i="18"/>
  <c r="N1132" i="18"/>
  <c r="O1132" i="18"/>
  <c r="P1132" i="18"/>
  <c r="Q1132" i="18"/>
  <c r="R1132" i="18"/>
  <c r="S1132" i="18"/>
  <c r="A1133" i="18"/>
  <c r="B1133" i="18"/>
  <c r="C1133" i="18"/>
  <c r="J1133" i="18"/>
  <c r="K1133" i="18"/>
  <c r="L1133" i="18"/>
  <c r="M1133" i="18"/>
  <c r="N1133" i="18"/>
  <c r="O1133" i="18"/>
  <c r="P1133" i="18"/>
  <c r="Q1133" i="18"/>
  <c r="R1133" i="18"/>
  <c r="S1133" i="18"/>
  <c r="A1134" i="18"/>
  <c r="B1134" i="18"/>
  <c r="C1134" i="18"/>
  <c r="J1134" i="18"/>
  <c r="K1134" i="18"/>
  <c r="L1134" i="18"/>
  <c r="M1134" i="18"/>
  <c r="N1134" i="18"/>
  <c r="O1134" i="18"/>
  <c r="P1134" i="18"/>
  <c r="Q1134" i="18"/>
  <c r="R1134" i="18"/>
  <c r="S1134" i="18"/>
  <c r="A1135" i="18"/>
  <c r="B1135" i="18"/>
  <c r="C1135" i="18"/>
  <c r="J1135" i="18"/>
  <c r="K1135" i="18"/>
  <c r="L1135" i="18"/>
  <c r="M1135" i="18"/>
  <c r="N1135" i="18"/>
  <c r="O1135" i="18"/>
  <c r="P1135" i="18"/>
  <c r="Q1135" i="18"/>
  <c r="R1135" i="18"/>
  <c r="S1135" i="18"/>
  <c r="A1136" i="18"/>
  <c r="C1136" i="18"/>
  <c r="J1136" i="18"/>
  <c r="K1136" i="18"/>
  <c r="L1136" i="18"/>
  <c r="M1136" i="18"/>
  <c r="N1136" i="18"/>
  <c r="O1136" i="18"/>
  <c r="P1136" i="18"/>
  <c r="Q1136" i="18"/>
  <c r="R1136" i="18"/>
  <c r="S1136" i="18"/>
  <c r="A1137" i="18"/>
  <c r="B1137" i="18"/>
  <c r="C1137" i="18"/>
  <c r="J1137" i="18"/>
  <c r="K1137" i="18"/>
  <c r="L1137" i="18"/>
  <c r="M1137" i="18"/>
  <c r="N1137" i="18"/>
  <c r="O1137" i="18"/>
  <c r="P1137" i="18"/>
  <c r="Q1137" i="18"/>
  <c r="R1137" i="18"/>
  <c r="S1137" i="18"/>
  <c r="A1138" i="18"/>
  <c r="C1138" i="18"/>
  <c r="J1138" i="18"/>
  <c r="K1138" i="18"/>
  <c r="L1138" i="18"/>
  <c r="M1138" i="18"/>
  <c r="N1138" i="18"/>
  <c r="O1138" i="18"/>
  <c r="P1138" i="18"/>
  <c r="Q1138" i="18"/>
  <c r="R1138" i="18"/>
  <c r="S1138" i="18"/>
  <c r="B1139" i="18"/>
  <c r="B1143" i="18" s="1"/>
  <c r="J1139" i="18"/>
  <c r="A1140" i="18"/>
  <c r="B1140" i="18"/>
  <c r="C1140" i="18"/>
  <c r="J1140" i="18"/>
  <c r="K1140" i="18"/>
  <c r="L1140" i="18"/>
  <c r="M1140" i="18"/>
  <c r="N1140" i="18"/>
  <c r="O1140" i="18"/>
  <c r="P1140" i="18"/>
  <c r="Q1140" i="18"/>
  <c r="R1140" i="18"/>
  <c r="S1140" i="18"/>
  <c r="A1141" i="18"/>
  <c r="B1141" i="18"/>
  <c r="C1141" i="18"/>
  <c r="J1141" i="18"/>
  <c r="K1141" i="18"/>
  <c r="L1141" i="18"/>
  <c r="M1141" i="18"/>
  <c r="N1141" i="18"/>
  <c r="O1141" i="18"/>
  <c r="P1141" i="18"/>
  <c r="Q1141" i="18"/>
  <c r="R1141" i="18"/>
  <c r="S1141" i="18"/>
  <c r="A1142" i="18"/>
  <c r="B1142" i="18"/>
  <c r="C1142" i="18"/>
  <c r="J1142" i="18"/>
  <c r="K1142" i="18"/>
  <c r="L1142" i="18"/>
  <c r="M1142" i="18"/>
  <c r="N1142" i="18"/>
  <c r="O1142" i="18"/>
  <c r="P1142" i="18"/>
  <c r="Q1142" i="18"/>
  <c r="R1142" i="18"/>
  <c r="S1142" i="18"/>
  <c r="A1143" i="18"/>
  <c r="C1143" i="18"/>
  <c r="J1143" i="18"/>
  <c r="K1143" i="18"/>
  <c r="L1143" i="18"/>
  <c r="M1143" i="18"/>
  <c r="N1143" i="18"/>
  <c r="O1143" i="18"/>
  <c r="P1143" i="18"/>
  <c r="Q1143" i="18"/>
  <c r="R1143" i="18"/>
  <c r="S1143" i="18"/>
  <c r="A1144" i="18"/>
  <c r="C1144" i="18"/>
  <c r="J1144" i="18"/>
  <c r="K1144" i="18"/>
  <c r="L1144" i="18"/>
  <c r="M1144" i="18"/>
  <c r="N1144" i="18"/>
  <c r="O1144" i="18"/>
  <c r="P1144" i="18"/>
  <c r="Q1144" i="18"/>
  <c r="R1144" i="18"/>
  <c r="S1144" i="18"/>
  <c r="A1145" i="18"/>
  <c r="C1145" i="18"/>
  <c r="J1145" i="18"/>
  <c r="K1145" i="18"/>
  <c r="L1145" i="18"/>
  <c r="M1145" i="18"/>
  <c r="N1145" i="18"/>
  <c r="O1145" i="18"/>
  <c r="P1145" i="18"/>
  <c r="Q1145" i="18"/>
  <c r="R1145" i="18"/>
  <c r="S1145" i="18"/>
  <c r="A1146" i="18"/>
  <c r="B1146" i="18"/>
  <c r="C1146" i="18"/>
  <c r="J1146" i="18"/>
  <c r="K1146" i="18"/>
  <c r="L1146" i="18"/>
  <c r="M1146" i="18"/>
  <c r="N1146" i="18"/>
  <c r="O1146" i="18"/>
  <c r="P1146" i="18"/>
  <c r="Q1146" i="18"/>
  <c r="R1146" i="18"/>
  <c r="S1146" i="18"/>
  <c r="A1147" i="18"/>
  <c r="C1147" i="18"/>
  <c r="J1147" i="18"/>
  <c r="K1147" i="18"/>
  <c r="L1147" i="18"/>
  <c r="M1147" i="18"/>
  <c r="N1147" i="18"/>
  <c r="O1147" i="18"/>
  <c r="P1147" i="18"/>
  <c r="Q1147" i="18"/>
  <c r="R1147" i="18"/>
  <c r="S1147" i="18"/>
  <c r="A1148" i="18"/>
  <c r="B1148" i="18"/>
  <c r="C1148" i="18"/>
  <c r="J1148" i="18"/>
  <c r="K1148" i="18"/>
  <c r="L1148" i="18"/>
  <c r="M1148" i="18"/>
  <c r="N1148" i="18"/>
  <c r="O1148" i="18"/>
  <c r="P1148" i="18"/>
  <c r="Q1148" i="18"/>
  <c r="R1148" i="18"/>
  <c r="S1148" i="18"/>
  <c r="A1149" i="18"/>
  <c r="B1149" i="18"/>
  <c r="C1149" i="18"/>
  <c r="J1149" i="18"/>
  <c r="K1149" i="18"/>
  <c r="L1149" i="18"/>
  <c r="M1149" i="18"/>
  <c r="N1149" i="18"/>
  <c r="O1149" i="18"/>
  <c r="P1149" i="18"/>
  <c r="Q1149" i="18"/>
  <c r="R1149" i="18"/>
  <c r="S1149" i="18"/>
  <c r="A1150" i="18"/>
  <c r="B1150" i="18"/>
  <c r="C1150" i="18"/>
  <c r="J1150" i="18"/>
  <c r="K1150" i="18"/>
  <c r="L1150" i="18"/>
  <c r="M1150" i="18"/>
  <c r="N1150" i="18"/>
  <c r="O1150" i="18"/>
  <c r="P1150" i="18"/>
  <c r="Q1150" i="18"/>
  <c r="R1150" i="18"/>
  <c r="S1150" i="18"/>
  <c r="A1151" i="18"/>
  <c r="C1151" i="18"/>
  <c r="J1151" i="18"/>
  <c r="K1151" i="18"/>
  <c r="L1151" i="18"/>
  <c r="M1151" i="18"/>
  <c r="N1151" i="18"/>
  <c r="O1151" i="18"/>
  <c r="P1151" i="18"/>
  <c r="Q1151" i="18"/>
  <c r="R1151" i="18"/>
  <c r="S1151" i="18"/>
  <c r="A1152" i="18"/>
  <c r="C1152" i="18"/>
  <c r="J1152" i="18"/>
  <c r="K1152" i="18"/>
  <c r="L1152" i="18"/>
  <c r="M1152" i="18"/>
  <c r="N1152" i="18"/>
  <c r="O1152" i="18"/>
  <c r="P1152" i="18"/>
  <c r="Q1152" i="18"/>
  <c r="R1152" i="18"/>
  <c r="S1152" i="18"/>
  <c r="A1153" i="18"/>
  <c r="C1153" i="18"/>
  <c r="J1153" i="18"/>
  <c r="K1153" i="18"/>
  <c r="L1153" i="18"/>
  <c r="M1153" i="18"/>
  <c r="N1153" i="18"/>
  <c r="O1153" i="18"/>
  <c r="P1153" i="18"/>
  <c r="Q1153" i="18"/>
  <c r="R1153" i="18"/>
  <c r="S1153" i="18"/>
  <c r="A1154" i="18"/>
  <c r="B1154" i="18"/>
  <c r="C1154" i="18"/>
  <c r="J1154" i="18"/>
  <c r="K1154" i="18"/>
  <c r="L1154" i="18"/>
  <c r="M1154" i="18"/>
  <c r="N1154" i="18"/>
  <c r="O1154" i="18"/>
  <c r="P1154" i="18"/>
  <c r="Q1154" i="18"/>
  <c r="R1154" i="18"/>
  <c r="S1154" i="18"/>
  <c r="A1155" i="18"/>
  <c r="C1155" i="18"/>
  <c r="J1155" i="18"/>
  <c r="K1155" i="18"/>
  <c r="L1155" i="18"/>
  <c r="M1155" i="18"/>
  <c r="N1155" i="18"/>
  <c r="O1155" i="18"/>
  <c r="P1155" i="18"/>
  <c r="Q1155" i="18"/>
  <c r="R1155" i="18"/>
  <c r="S1155" i="18"/>
  <c r="A1156" i="18"/>
  <c r="B1156" i="18"/>
  <c r="C1156" i="18"/>
  <c r="J1156" i="18"/>
  <c r="K1156" i="18"/>
  <c r="L1156" i="18"/>
  <c r="M1156" i="18"/>
  <c r="N1156" i="18"/>
  <c r="O1156" i="18"/>
  <c r="P1156" i="18"/>
  <c r="Q1156" i="18"/>
  <c r="R1156" i="18"/>
  <c r="S1156" i="18"/>
  <c r="A1157" i="18"/>
  <c r="B1157" i="18"/>
  <c r="C1157" i="18"/>
  <c r="J1157" i="18"/>
  <c r="K1157" i="18"/>
  <c r="L1157" i="18"/>
  <c r="M1157" i="18"/>
  <c r="N1157" i="18"/>
  <c r="O1157" i="18"/>
  <c r="P1157" i="18"/>
  <c r="Q1157" i="18"/>
  <c r="R1157" i="18"/>
  <c r="S1157" i="18"/>
  <c r="A1158" i="18"/>
  <c r="B1158" i="18"/>
  <c r="C1158" i="18"/>
  <c r="J1158" i="18"/>
  <c r="K1158" i="18"/>
  <c r="L1158" i="18"/>
  <c r="M1158" i="18"/>
  <c r="N1158" i="18"/>
  <c r="O1158" i="18"/>
  <c r="P1158" i="18"/>
  <c r="Q1158" i="18"/>
  <c r="R1158" i="18"/>
  <c r="S1158" i="18"/>
  <c r="A1159" i="18"/>
  <c r="C1159" i="18"/>
  <c r="J1159" i="18"/>
  <c r="K1159" i="18"/>
  <c r="L1159" i="18"/>
  <c r="M1159" i="18"/>
  <c r="N1159" i="18"/>
  <c r="O1159" i="18"/>
  <c r="P1159" i="18"/>
  <c r="Q1159" i="18"/>
  <c r="R1159" i="18"/>
  <c r="S1159" i="18"/>
  <c r="A1160" i="18"/>
  <c r="C1160" i="18"/>
  <c r="J1160" i="18"/>
  <c r="K1160" i="18"/>
  <c r="L1160" i="18"/>
  <c r="M1160" i="18"/>
  <c r="N1160" i="18"/>
  <c r="O1160" i="18"/>
  <c r="P1160" i="18"/>
  <c r="Q1160" i="18"/>
  <c r="R1160" i="18"/>
  <c r="S1160" i="18"/>
  <c r="A1161" i="18"/>
  <c r="C1161" i="18"/>
  <c r="J1161" i="18"/>
  <c r="K1161" i="18"/>
  <c r="L1161" i="18"/>
  <c r="M1161" i="18"/>
  <c r="N1161" i="18"/>
  <c r="O1161" i="18"/>
  <c r="P1161" i="18"/>
  <c r="Q1161" i="18"/>
  <c r="R1161" i="18"/>
  <c r="S1161" i="18"/>
  <c r="A1162" i="18"/>
  <c r="B1162" i="18"/>
  <c r="C1162" i="18"/>
  <c r="J1162" i="18"/>
  <c r="K1162" i="18"/>
  <c r="L1162" i="18"/>
  <c r="M1162" i="18"/>
  <c r="N1162" i="18"/>
  <c r="O1162" i="18"/>
  <c r="P1162" i="18"/>
  <c r="Q1162" i="18"/>
  <c r="R1162" i="18"/>
  <c r="S1162" i="18"/>
  <c r="A1163" i="18"/>
  <c r="C1163" i="18"/>
  <c r="J1163" i="18"/>
  <c r="K1163" i="18"/>
  <c r="L1163" i="18"/>
  <c r="M1163" i="18"/>
  <c r="N1163" i="18"/>
  <c r="O1163" i="18"/>
  <c r="P1163" i="18"/>
  <c r="Q1163" i="18"/>
  <c r="R1163" i="18"/>
  <c r="S1163" i="18"/>
  <c r="Q559" i="18"/>
  <c r="P559" i="18"/>
  <c r="O559" i="18"/>
  <c r="N559" i="18"/>
  <c r="M559" i="18"/>
  <c r="L559" i="18"/>
  <c r="K559" i="18"/>
  <c r="I559" i="18"/>
  <c r="C559" i="18"/>
  <c r="B559" i="18"/>
  <c r="A559" i="18"/>
  <c r="Q558" i="18"/>
  <c r="P558" i="18"/>
  <c r="O558" i="18"/>
  <c r="N558" i="18"/>
  <c r="M558" i="18"/>
  <c r="L558" i="18"/>
  <c r="K558" i="18"/>
  <c r="I558" i="18"/>
  <c r="C558" i="18"/>
  <c r="B558" i="18"/>
  <c r="A558" i="18"/>
  <c r="Q557" i="18"/>
  <c r="P557" i="18"/>
  <c r="O557" i="18"/>
  <c r="N557" i="18"/>
  <c r="M557" i="18"/>
  <c r="L557" i="18"/>
  <c r="K557" i="18"/>
  <c r="I557" i="18"/>
  <c r="C557" i="18"/>
  <c r="B557" i="18"/>
  <c r="A557" i="18"/>
  <c r="Q556" i="18"/>
  <c r="P556" i="18"/>
  <c r="O556" i="18"/>
  <c r="N556" i="18"/>
  <c r="M556" i="18"/>
  <c r="L556" i="18"/>
  <c r="K556" i="18"/>
  <c r="I556" i="18"/>
  <c r="C556" i="18"/>
  <c r="B556" i="18"/>
  <c r="A556" i="18"/>
  <c r="P555" i="18"/>
  <c r="Q554" i="18"/>
  <c r="P554" i="18"/>
  <c r="O554" i="18"/>
  <c r="N554" i="18"/>
  <c r="M554" i="18"/>
  <c r="L554" i="18"/>
  <c r="K554" i="18"/>
  <c r="I554" i="18"/>
  <c r="C554" i="18"/>
  <c r="B554" i="18"/>
  <c r="A554" i="18"/>
  <c r="Q553" i="18"/>
  <c r="P553" i="18"/>
  <c r="O553" i="18"/>
  <c r="N553" i="18"/>
  <c r="M553" i="18"/>
  <c r="L553" i="18"/>
  <c r="K553" i="18"/>
  <c r="I553" i="18"/>
  <c r="C553" i="18"/>
  <c r="B553" i="18"/>
  <c r="A553" i="18"/>
  <c r="Q552" i="18"/>
  <c r="P552" i="18"/>
  <c r="O552" i="18"/>
  <c r="N552" i="18"/>
  <c r="M552" i="18"/>
  <c r="L552" i="18"/>
  <c r="K552" i="18"/>
  <c r="I552" i="18"/>
  <c r="C552" i="18"/>
  <c r="B552" i="18"/>
  <c r="A552" i="18"/>
  <c r="Q551" i="18"/>
  <c r="P551" i="18"/>
  <c r="O551" i="18"/>
  <c r="N551" i="18"/>
  <c r="M551" i="18"/>
  <c r="L551" i="18"/>
  <c r="K551" i="18"/>
  <c r="I551" i="18"/>
  <c r="C551" i="18"/>
  <c r="B551" i="18"/>
  <c r="A551" i="18"/>
  <c r="P550" i="18"/>
  <c r="Q549" i="18"/>
  <c r="P549" i="18"/>
  <c r="O549" i="18"/>
  <c r="N549" i="18"/>
  <c r="M549" i="18"/>
  <c r="L549" i="18"/>
  <c r="K549" i="18"/>
  <c r="I549" i="18"/>
  <c r="C549" i="18"/>
  <c r="B549" i="18"/>
  <c r="A549" i="18"/>
  <c r="Q548" i="18"/>
  <c r="P548" i="18"/>
  <c r="O548" i="18"/>
  <c r="N548" i="18"/>
  <c r="M548" i="18"/>
  <c r="L548" i="18"/>
  <c r="K548" i="18"/>
  <c r="I548" i="18"/>
  <c r="C548" i="18"/>
  <c r="B548" i="18"/>
  <c r="A548" i="18"/>
  <c r="Q547" i="18"/>
  <c r="P547" i="18"/>
  <c r="O547" i="18"/>
  <c r="N547" i="18"/>
  <c r="M547" i="18"/>
  <c r="L547" i="18"/>
  <c r="K547" i="18"/>
  <c r="I547" i="18"/>
  <c r="C547" i="18"/>
  <c r="B547" i="18"/>
  <c r="A547" i="18"/>
  <c r="Q546" i="18"/>
  <c r="P546" i="18"/>
  <c r="O546" i="18"/>
  <c r="N546" i="18"/>
  <c r="M546" i="18"/>
  <c r="L546" i="18"/>
  <c r="K546" i="18"/>
  <c r="I546" i="18"/>
  <c r="C546" i="18"/>
  <c r="B546" i="18"/>
  <c r="A546" i="18"/>
  <c r="P545" i="18"/>
  <c r="Q544" i="18"/>
  <c r="P544" i="18"/>
  <c r="O544" i="18"/>
  <c r="N544" i="18"/>
  <c r="M544" i="18"/>
  <c r="L544" i="18"/>
  <c r="K544" i="18"/>
  <c r="I544" i="18"/>
  <c r="C544" i="18"/>
  <c r="B544" i="18"/>
  <c r="A544" i="18"/>
  <c r="Q543" i="18"/>
  <c r="P543" i="18"/>
  <c r="O543" i="18"/>
  <c r="N543" i="18"/>
  <c r="M543" i="18"/>
  <c r="L543" i="18"/>
  <c r="K543" i="18"/>
  <c r="I543" i="18"/>
  <c r="C543" i="18"/>
  <c r="B543" i="18"/>
  <c r="A543" i="18"/>
  <c r="Q542" i="18"/>
  <c r="P542" i="18"/>
  <c r="O542" i="18"/>
  <c r="N542" i="18"/>
  <c r="M542" i="18"/>
  <c r="L542" i="18"/>
  <c r="K542" i="18"/>
  <c r="I542" i="18"/>
  <c r="C542" i="18"/>
  <c r="B542" i="18"/>
  <c r="A542" i="18"/>
  <c r="Q541" i="18"/>
  <c r="P541" i="18"/>
  <c r="O541" i="18"/>
  <c r="N541" i="18"/>
  <c r="M541" i="18"/>
  <c r="L541" i="18"/>
  <c r="K541" i="18"/>
  <c r="I541" i="18"/>
  <c r="C541" i="18"/>
  <c r="B541" i="18"/>
  <c r="A541" i="18"/>
  <c r="P540" i="18"/>
  <c r="Q539" i="18"/>
  <c r="P539" i="18"/>
  <c r="O539" i="18"/>
  <c r="N539" i="18"/>
  <c r="M539" i="18"/>
  <c r="L539" i="18"/>
  <c r="K539" i="18"/>
  <c r="I539" i="18"/>
  <c r="C539" i="18"/>
  <c r="B539" i="18"/>
  <c r="A539" i="18"/>
  <c r="Q538" i="18"/>
  <c r="P538" i="18"/>
  <c r="O538" i="18"/>
  <c r="N538" i="18"/>
  <c r="M538" i="18"/>
  <c r="L538" i="18"/>
  <c r="K538" i="18"/>
  <c r="I538" i="18"/>
  <c r="C538" i="18"/>
  <c r="B538" i="18"/>
  <c r="A538" i="18"/>
  <c r="Q537" i="18"/>
  <c r="P537" i="18"/>
  <c r="O537" i="18"/>
  <c r="N537" i="18"/>
  <c r="M537" i="18"/>
  <c r="L537" i="18"/>
  <c r="K537" i="18"/>
  <c r="I537" i="18"/>
  <c r="C537" i="18"/>
  <c r="B537" i="18"/>
  <c r="A537" i="18"/>
  <c r="Q536" i="18"/>
  <c r="P536" i="18"/>
  <c r="O536" i="18"/>
  <c r="N536" i="18"/>
  <c r="M536" i="18"/>
  <c r="L536" i="18"/>
  <c r="K536" i="18"/>
  <c r="I536" i="18"/>
  <c r="C536" i="18"/>
  <c r="B536" i="18"/>
  <c r="A536" i="18"/>
  <c r="P535" i="18"/>
  <c r="Q534" i="18"/>
  <c r="P534" i="18"/>
  <c r="O534" i="18"/>
  <c r="N534" i="18"/>
  <c r="M534" i="18"/>
  <c r="L534" i="18"/>
  <c r="K534" i="18"/>
  <c r="I534" i="18"/>
  <c r="C534" i="18"/>
  <c r="B534" i="18"/>
  <c r="A534" i="18"/>
  <c r="Q533" i="18"/>
  <c r="P533" i="18"/>
  <c r="O533" i="18"/>
  <c r="N533" i="18"/>
  <c r="M533" i="18"/>
  <c r="L533" i="18"/>
  <c r="K533" i="18"/>
  <c r="I533" i="18"/>
  <c r="C533" i="18"/>
  <c r="B533" i="18"/>
  <c r="A533" i="18"/>
  <c r="Q532" i="18"/>
  <c r="P532" i="18"/>
  <c r="O532" i="18"/>
  <c r="N532" i="18"/>
  <c r="M532" i="18"/>
  <c r="L532" i="18"/>
  <c r="K532" i="18"/>
  <c r="I532" i="18"/>
  <c r="C532" i="18"/>
  <c r="B532" i="18"/>
  <c r="A532" i="18"/>
  <c r="Q531" i="18"/>
  <c r="P531" i="18"/>
  <c r="O531" i="18"/>
  <c r="N531" i="18"/>
  <c r="M531" i="18"/>
  <c r="L531" i="18"/>
  <c r="K531" i="18"/>
  <c r="I531" i="18"/>
  <c r="C531" i="18"/>
  <c r="B531" i="18"/>
  <c r="A531" i="18"/>
  <c r="P530" i="18"/>
  <c r="Q529" i="18"/>
  <c r="P529" i="18"/>
  <c r="O529" i="18"/>
  <c r="N529" i="18"/>
  <c r="M529" i="18"/>
  <c r="L529" i="18"/>
  <c r="K529" i="18"/>
  <c r="I529" i="18"/>
  <c r="C529" i="18"/>
  <c r="B529" i="18"/>
  <c r="A529" i="18"/>
  <c r="Q528" i="18"/>
  <c r="P528" i="18"/>
  <c r="O528" i="18"/>
  <c r="N528" i="18"/>
  <c r="M528" i="18"/>
  <c r="L528" i="18"/>
  <c r="K528" i="18"/>
  <c r="I528" i="18"/>
  <c r="C528" i="18"/>
  <c r="B528" i="18"/>
  <c r="A528" i="18"/>
  <c r="Q527" i="18"/>
  <c r="P527" i="18"/>
  <c r="O527" i="18"/>
  <c r="N527" i="18"/>
  <c r="M527" i="18"/>
  <c r="L527" i="18"/>
  <c r="K527" i="18"/>
  <c r="I527" i="18"/>
  <c r="C527" i="18"/>
  <c r="B527" i="18"/>
  <c r="A527" i="18"/>
  <c r="Q526" i="18"/>
  <c r="P526" i="18"/>
  <c r="O526" i="18"/>
  <c r="N526" i="18"/>
  <c r="M526" i="18"/>
  <c r="L526" i="18"/>
  <c r="K526" i="18"/>
  <c r="I526" i="18"/>
  <c r="C526" i="18"/>
  <c r="B526" i="18"/>
  <c r="A526" i="18"/>
  <c r="P525" i="18"/>
  <c r="Q524" i="18"/>
  <c r="P524" i="18"/>
  <c r="O524" i="18"/>
  <c r="N524" i="18"/>
  <c r="M524" i="18"/>
  <c r="L524" i="18"/>
  <c r="K524" i="18"/>
  <c r="I524" i="18"/>
  <c r="C524" i="18"/>
  <c r="B524" i="18"/>
  <c r="A524" i="18"/>
  <c r="Q523" i="18"/>
  <c r="P523" i="18"/>
  <c r="O523" i="18"/>
  <c r="N523" i="18"/>
  <c r="M523" i="18"/>
  <c r="L523" i="18"/>
  <c r="K523" i="18"/>
  <c r="I523" i="18"/>
  <c r="C523" i="18"/>
  <c r="B523" i="18"/>
  <c r="A523" i="18"/>
  <c r="Q522" i="18"/>
  <c r="P522" i="18"/>
  <c r="O522" i="18"/>
  <c r="N522" i="18"/>
  <c r="M522" i="18"/>
  <c r="L522" i="18"/>
  <c r="K522" i="18"/>
  <c r="I522" i="18"/>
  <c r="C522" i="18"/>
  <c r="B522" i="18"/>
  <c r="A522" i="18"/>
  <c r="Q521" i="18"/>
  <c r="P521" i="18"/>
  <c r="O521" i="18"/>
  <c r="N521" i="18"/>
  <c r="M521" i="18"/>
  <c r="L521" i="18"/>
  <c r="K521" i="18"/>
  <c r="I521" i="18"/>
  <c r="C521" i="18"/>
  <c r="B521" i="18"/>
  <c r="A521" i="18"/>
  <c r="P520" i="18"/>
  <c r="Q519" i="18"/>
  <c r="O519" i="18"/>
  <c r="N519" i="18"/>
  <c r="M519" i="18"/>
  <c r="L519" i="18"/>
  <c r="K519" i="18"/>
  <c r="I519" i="18"/>
  <c r="C519" i="18"/>
  <c r="B519" i="18"/>
  <c r="A519" i="18"/>
  <c r="Q518" i="18"/>
  <c r="O518" i="18"/>
  <c r="N518" i="18"/>
  <c r="M518" i="18"/>
  <c r="L518" i="18"/>
  <c r="K518" i="18"/>
  <c r="I518" i="18"/>
  <c r="C518" i="18"/>
  <c r="B518" i="18"/>
  <c r="A518" i="18"/>
  <c r="Q517" i="18"/>
  <c r="O517" i="18"/>
  <c r="N517" i="18"/>
  <c r="M517" i="18"/>
  <c r="L517" i="18"/>
  <c r="K517" i="18"/>
  <c r="I517" i="18"/>
  <c r="C517" i="18"/>
  <c r="B517" i="18"/>
  <c r="A517" i="18"/>
  <c r="Q516" i="18"/>
  <c r="O516" i="18"/>
  <c r="N516" i="18"/>
  <c r="M516" i="18"/>
  <c r="L516" i="18"/>
  <c r="K516" i="18"/>
  <c r="I516" i="18"/>
  <c r="C516" i="18"/>
  <c r="B516" i="18"/>
  <c r="A516" i="18"/>
  <c r="O513" i="18"/>
  <c r="N513" i="18"/>
  <c r="M513" i="18"/>
  <c r="L513" i="18"/>
  <c r="K513" i="18"/>
  <c r="J513" i="18"/>
  <c r="C513" i="18"/>
  <c r="A513" i="18"/>
  <c r="O512" i="18"/>
  <c r="N512" i="18"/>
  <c r="M512" i="18"/>
  <c r="L512" i="18"/>
  <c r="K512" i="18"/>
  <c r="J512" i="18"/>
  <c r="C512" i="18"/>
  <c r="A512" i="18"/>
  <c r="O511" i="18"/>
  <c r="N511" i="18"/>
  <c r="M511" i="18"/>
  <c r="L511" i="18"/>
  <c r="K511" i="18"/>
  <c r="J511" i="18"/>
  <c r="C511" i="18"/>
  <c r="A511" i="18"/>
  <c r="O510" i="18"/>
  <c r="N510" i="18"/>
  <c r="M510" i="18"/>
  <c r="L510" i="18"/>
  <c r="K510" i="18"/>
  <c r="J510" i="18"/>
  <c r="C510" i="18"/>
  <c r="A510" i="18"/>
  <c r="O509" i="18"/>
  <c r="N509" i="18"/>
  <c r="M509" i="18"/>
  <c r="L509" i="18"/>
  <c r="K509" i="18"/>
  <c r="J509" i="18"/>
  <c r="C509" i="18"/>
  <c r="A509" i="18"/>
  <c r="O508" i="18"/>
  <c r="N508" i="18"/>
  <c r="M508" i="18"/>
  <c r="L508" i="18"/>
  <c r="K508" i="18"/>
  <c r="J508" i="18"/>
  <c r="C508" i="18"/>
  <c r="A508" i="18"/>
  <c r="J507" i="18"/>
  <c r="K506" i="18"/>
  <c r="J506" i="18"/>
  <c r="C506" i="18"/>
  <c r="A506" i="18"/>
  <c r="O505" i="18"/>
  <c r="N505" i="18"/>
  <c r="M505" i="18"/>
  <c r="L505" i="18"/>
  <c r="K505" i="18"/>
  <c r="J505" i="18"/>
  <c r="C505" i="18"/>
  <c r="A505" i="18"/>
  <c r="O504" i="18"/>
  <c r="N504" i="18"/>
  <c r="M504" i="18"/>
  <c r="L504" i="18"/>
  <c r="K504" i="18"/>
  <c r="J504" i="18"/>
  <c r="C504" i="18"/>
  <c r="A504" i="18"/>
  <c r="O503" i="18"/>
  <c r="N503" i="18"/>
  <c r="M503" i="18"/>
  <c r="L503" i="18"/>
  <c r="K503" i="18"/>
  <c r="J503" i="18"/>
  <c r="C503" i="18"/>
  <c r="A503" i="18"/>
  <c r="K502" i="18"/>
  <c r="J502" i="18"/>
  <c r="C502" i="18"/>
  <c r="A502" i="18"/>
  <c r="K501" i="18"/>
  <c r="J501" i="18"/>
  <c r="C501" i="18"/>
  <c r="A501" i="18"/>
  <c r="K500" i="18"/>
  <c r="J500" i="18"/>
  <c r="C500" i="18"/>
  <c r="A500" i="18"/>
  <c r="K499" i="18"/>
  <c r="J499" i="18"/>
  <c r="C499" i="18"/>
  <c r="A499" i="18"/>
  <c r="O498" i="18"/>
  <c r="N498" i="18"/>
  <c r="M498" i="18"/>
  <c r="L498" i="18"/>
  <c r="K498" i="18"/>
  <c r="J498" i="18"/>
  <c r="C498" i="18"/>
  <c r="A498" i="18"/>
  <c r="O497" i="18"/>
  <c r="N497" i="18"/>
  <c r="M497" i="18"/>
  <c r="L497" i="18"/>
  <c r="K497" i="18"/>
  <c r="J497" i="18"/>
  <c r="C497" i="18"/>
  <c r="A497" i="18"/>
  <c r="J496" i="18"/>
  <c r="B496" i="18"/>
  <c r="B506" i="18" s="1"/>
  <c r="J495" i="18"/>
  <c r="B495" i="18"/>
  <c r="O494" i="18"/>
  <c r="N494" i="18"/>
  <c r="M494" i="18"/>
  <c r="L494" i="18"/>
  <c r="K494" i="18"/>
  <c r="J494" i="18"/>
  <c r="C494" i="18"/>
  <c r="B494" i="18"/>
  <c r="A494" i="18"/>
  <c r="O493" i="18"/>
  <c r="N493" i="18"/>
  <c r="M493" i="18"/>
  <c r="L493" i="18"/>
  <c r="K493" i="18"/>
  <c r="J493" i="18"/>
  <c r="C493" i="18"/>
  <c r="B493" i="18"/>
  <c r="A493" i="18"/>
  <c r="O492" i="18"/>
  <c r="N492" i="18"/>
  <c r="M492" i="18"/>
  <c r="L492" i="18"/>
  <c r="K492" i="18"/>
  <c r="J492" i="18"/>
  <c r="C492" i="18"/>
  <c r="B492" i="18"/>
  <c r="A492" i="18"/>
  <c r="K491" i="18"/>
  <c r="J491" i="18"/>
  <c r="C491" i="18"/>
  <c r="B491" i="18"/>
  <c r="A491" i="18"/>
  <c r="O490" i="18"/>
  <c r="N490" i="18"/>
  <c r="M490" i="18"/>
  <c r="L490" i="18"/>
  <c r="K490" i="18"/>
  <c r="J490" i="18"/>
  <c r="C490" i="18"/>
  <c r="B490" i="18"/>
  <c r="A490" i="18"/>
  <c r="O487" i="18"/>
  <c r="N487" i="18"/>
  <c r="M487" i="18"/>
  <c r="L487" i="18"/>
  <c r="K487" i="18"/>
  <c r="J487" i="18"/>
  <c r="C487" i="18"/>
  <c r="A487" i="18"/>
  <c r="O486" i="18"/>
  <c r="N486" i="18"/>
  <c r="M486" i="18"/>
  <c r="L486" i="18"/>
  <c r="K486" i="18"/>
  <c r="J486" i="18"/>
  <c r="C486" i="18"/>
  <c r="A486" i="18"/>
  <c r="O485" i="18"/>
  <c r="N485" i="18"/>
  <c r="M485" i="18"/>
  <c r="L485" i="18"/>
  <c r="K485" i="18"/>
  <c r="J485" i="18"/>
  <c r="C485" i="18"/>
  <c r="A485" i="18"/>
  <c r="O484" i="18"/>
  <c r="N484" i="18"/>
  <c r="M484" i="18"/>
  <c r="L484" i="18"/>
  <c r="K484" i="18"/>
  <c r="J484" i="18"/>
  <c r="C484" i="18"/>
  <c r="A484" i="18"/>
  <c r="O483" i="18"/>
  <c r="N483" i="18"/>
  <c r="M483" i="18"/>
  <c r="L483" i="18"/>
  <c r="K483" i="18"/>
  <c r="J483" i="18"/>
  <c r="C483" i="18"/>
  <c r="A483" i="18"/>
  <c r="O482" i="18"/>
  <c r="N482" i="18"/>
  <c r="M482" i="18"/>
  <c r="L482" i="18"/>
  <c r="K482" i="18"/>
  <c r="J482" i="18"/>
  <c r="C482" i="18"/>
  <c r="A482" i="18"/>
  <c r="J481" i="18"/>
  <c r="O480" i="18"/>
  <c r="N480" i="18"/>
  <c r="M480" i="18"/>
  <c r="L480" i="18"/>
  <c r="K480" i="18"/>
  <c r="J480" i="18"/>
  <c r="C480" i="18"/>
  <c r="A480" i="18"/>
  <c r="O479" i="18"/>
  <c r="N479" i="18"/>
  <c r="M479" i="18"/>
  <c r="L479" i="18"/>
  <c r="K479" i="18"/>
  <c r="J479" i="18"/>
  <c r="C479" i="18"/>
  <c r="A479" i="18"/>
  <c r="O478" i="18"/>
  <c r="N478" i="18"/>
  <c r="M478" i="18"/>
  <c r="L478" i="18"/>
  <c r="K478" i="18"/>
  <c r="J478" i="18"/>
  <c r="C478" i="18"/>
  <c r="A478" i="18"/>
  <c r="O477" i="18"/>
  <c r="N477" i="18"/>
  <c r="M477" i="18"/>
  <c r="L477" i="18"/>
  <c r="K477" i="18"/>
  <c r="J477" i="18"/>
  <c r="C477" i="18"/>
  <c r="A477" i="18"/>
  <c r="O476" i="18"/>
  <c r="N476" i="18"/>
  <c r="M476" i="18"/>
  <c r="L476" i="18"/>
  <c r="K476" i="18"/>
  <c r="J476" i="18"/>
  <c r="C476" i="18"/>
  <c r="A476" i="18"/>
  <c r="O475" i="18"/>
  <c r="N475" i="18"/>
  <c r="M475" i="18"/>
  <c r="L475" i="18"/>
  <c r="K475" i="18"/>
  <c r="J475" i="18"/>
  <c r="C475" i="18"/>
  <c r="A475" i="18"/>
  <c r="O474" i="18"/>
  <c r="N474" i="18"/>
  <c r="M474" i="18"/>
  <c r="L474" i="18"/>
  <c r="K474" i="18"/>
  <c r="J474" i="18"/>
  <c r="C474" i="18"/>
  <c r="A474" i="18"/>
  <c r="O473" i="18"/>
  <c r="N473" i="18"/>
  <c r="M473" i="18"/>
  <c r="L473" i="18"/>
  <c r="K473" i="18"/>
  <c r="J473" i="18"/>
  <c r="C473" i="18"/>
  <c r="A473" i="18"/>
  <c r="O472" i="18"/>
  <c r="N472" i="18"/>
  <c r="M472" i="18"/>
  <c r="L472" i="18"/>
  <c r="K472" i="18"/>
  <c r="J472" i="18"/>
  <c r="C472" i="18"/>
  <c r="A472" i="18"/>
  <c r="O471" i="18"/>
  <c r="N471" i="18"/>
  <c r="M471" i="18"/>
  <c r="L471" i="18"/>
  <c r="K471" i="18"/>
  <c r="J471" i="18"/>
  <c r="C471" i="18"/>
  <c r="A471" i="18"/>
  <c r="J470" i="18"/>
  <c r="B470" i="18"/>
  <c r="B476" i="18" s="1"/>
  <c r="J469" i="18"/>
  <c r="B469" i="18"/>
  <c r="A469" i="18"/>
  <c r="O468" i="18"/>
  <c r="N468" i="18"/>
  <c r="M468" i="18"/>
  <c r="L468" i="18"/>
  <c r="K468" i="18"/>
  <c r="J468" i="18"/>
  <c r="C468" i="18"/>
  <c r="B468" i="18"/>
  <c r="A468" i="18"/>
  <c r="O467" i="18"/>
  <c r="N467" i="18"/>
  <c r="M467" i="18"/>
  <c r="L467" i="18"/>
  <c r="K467" i="18"/>
  <c r="J467" i="18"/>
  <c r="C467" i="18"/>
  <c r="B467" i="18"/>
  <c r="A467" i="18"/>
  <c r="O466" i="18"/>
  <c r="N466" i="18"/>
  <c r="M466" i="18"/>
  <c r="L466" i="18"/>
  <c r="K466" i="18"/>
  <c r="J466" i="18"/>
  <c r="C466" i="18"/>
  <c r="B466" i="18"/>
  <c r="A466" i="18"/>
  <c r="O465" i="18"/>
  <c r="N465" i="18"/>
  <c r="M465" i="18"/>
  <c r="L465" i="18"/>
  <c r="K465" i="18"/>
  <c r="J465" i="18"/>
  <c r="C465" i="18"/>
  <c r="B465" i="18"/>
  <c r="A465" i="18"/>
  <c r="O464" i="18"/>
  <c r="N464" i="18"/>
  <c r="M464" i="18"/>
  <c r="L464" i="18"/>
  <c r="K464" i="18"/>
  <c r="J464" i="18"/>
  <c r="C464" i="18"/>
  <c r="B464" i="18"/>
  <c r="A464" i="18"/>
  <c r="K462" i="18"/>
  <c r="J462" i="18"/>
  <c r="C462" i="18"/>
  <c r="B462" i="18"/>
  <c r="A462" i="18"/>
  <c r="K461" i="18"/>
  <c r="J461" i="18"/>
  <c r="C461" i="18"/>
  <c r="B461" i="18"/>
  <c r="A461" i="18"/>
  <c r="K460" i="18"/>
  <c r="J460" i="18"/>
  <c r="C460" i="18"/>
  <c r="B460" i="18"/>
  <c r="A460" i="18"/>
  <c r="K459" i="18"/>
  <c r="J459" i="18"/>
  <c r="C459" i="18"/>
  <c r="B459" i="18"/>
  <c r="A459" i="18"/>
  <c r="K458" i="18"/>
  <c r="J458" i="18"/>
  <c r="C458" i="18"/>
  <c r="B458" i="18"/>
  <c r="A458" i="18"/>
  <c r="K457" i="18"/>
  <c r="J457" i="18"/>
  <c r="C457" i="18"/>
  <c r="B457" i="18"/>
  <c r="A457" i="18"/>
  <c r="K456" i="18"/>
  <c r="J456" i="18"/>
  <c r="C456" i="18"/>
  <c r="B456" i="18"/>
  <c r="A456" i="18"/>
  <c r="K455" i="18"/>
  <c r="J455" i="18"/>
  <c r="C455" i="18"/>
  <c r="B455" i="18"/>
  <c r="A455" i="18"/>
  <c r="K454" i="18"/>
  <c r="J454" i="18"/>
  <c r="C454" i="18"/>
  <c r="B454" i="18"/>
  <c r="A454" i="18"/>
  <c r="K453" i="18"/>
  <c r="J453" i="18"/>
  <c r="C453" i="18"/>
  <c r="B453" i="18"/>
  <c r="A453" i="18"/>
  <c r="S452" i="18"/>
  <c r="O452" i="18"/>
  <c r="N452" i="18"/>
  <c r="M452" i="18"/>
  <c r="L452" i="18"/>
  <c r="K452" i="18"/>
  <c r="J452" i="18"/>
  <c r="C452" i="18"/>
  <c r="B452" i="18"/>
  <c r="A452" i="18"/>
  <c r="S451" i="18"/>
  <c r="O451" i="18"/>
  <c r="N451" i="18"/>
  <c r="M451" i="18"/>
  <c r="L451" i="18"/>
  <c r="K451" i="18"/>
  <c r="J451" i="18"/>
  <c r="C451" i="18"/>
  <c r="B451" i="18"/>
  <c r="A451" i="18"/>
  <c r="K450" i="18"/>
  <c r="J450" i="18"/>
  <c r="C450" i="18"/>
  <c r="B450" i="18"/>
  <c r="A450" i="18"/>
  <c r="K449" i="18"/>
  <c r="J449" i="18"/>
  <c r="C449" i="18"/>
  <c r="B449" i="18"/>
  <c r="A449" i="18"/>
  <c r="S448" i="18"/>
  <c r="O448" i="18"/>
  <c r="N448" i="18"/>
  <c r="M448" i="18"/>
  <c r="L448" i="18"/>
  <c r="K448" i="18"/>
  <c r="J448" i="18"/>
  <c r="C448" i="18"/>
  <c r="B448" i="18"/>
  <c r="A448" i="18"/>
  <c r="S447" i="18"/>
  <c r="O447" i="18"/>
  <c r="N447" i="18"/>
  <c r="M447" i="18"/>
  <c r="L447" i="18"/>
  <c r="K447" i="18"/>
  <c r="J447" i="18"/>
  <c r="C447" i="18"/>
  <c r="B447" i="18"/>
  <c r="A447" i="18"/>
  <c r="K445" i="18"/>
  <c r="J445" i="18"/>
  <c r="C445" i="18"/>
  <c r="B445" i="18"/>
  <c r="A445" i="18"/>
  <c r="K444" i="18"/>
  <c r="J444" i="18"/>
  <c r="C444" i="18"/>
  <c r="B444" i="18"/>
  <c r="A444" i="18"/>
  <c r="K443" i="18"/>
  <c r="J443" i="18"/>
  <c r="C443" i="18"/>
  <c r="B443" i="18"/>
  <c r="A443" i="18"/>
  <c r="K442" i="18"/>
  <c r="J442" i="18"/>
  <c r="C442" i="18"/>
  <c r="B442" i="18"/>
  <c r="A442" i="18"/>
  <c r="K441" i="18"/>
  <c r="J441" i="18"/>
  <c r="C441" i="18"/>
  <c r="B441" i="18"/>
  <c r="A441" i="18"/>
  <c r="K440" i="18"/>
  <c r="J440" i="18"/>
  <c r="C440" i="18"/>
  <c r="B440" i="18"/>
  <c r="A440" i="18"/>
  <c r="K439" i="18"/>
  <c r="J439" i="18"/>
  <c r="C439" i="18"/>
  <c r="B439" i="18"/>
  <c r="A439" i="18"/>
  <c r="K438" i="18"/>
  <c r="J438" i="18"/>
  <c r="C438" i="18"/>
  <c r="B438" i="18"/>
  <c r="A438" i="18"/>
  <c r="K437" i="18"/>
  <c r="J437" i="18"/>
  <c r="C437" i="18"/>
  <c r="B437" i="18"/>
  <c r="A437" i="18"/>
  <c r="K436" i="18"/>
  <c r="J436" i="18"/>
  <c r="C436" i="18"/>
  <c r="B436" i="18"/>
  <c r="A436" i="18"/>
  <c r="K435" i="18"/>
  <c r="J435" i="18"/>
  <c r="C435" i="18"/>
  <c r="B435" i="18"/>
  <c r="A435" i="18"/>
  <c r="K434" i="18"/>
  <c r="J434" i="18"/>
  <c r="C434" i="18"/>
  <c r="B434" i="18"/>
  <c r="A434" i="18"/>
  <c r="K433" i="18"/>
  <c r="J433" i="18"/>
  <c r="C433" i="18"/>
  <c r="B433" i="18"/>
  <c r="A433" i="18"/>
  <c r="K432" i="18"/>
  <c r="J432" i="18"/>
  <c r="C432" i="18"/>
  <c r="B432" i="18"/>
  <c r="A432" i="18"/>
  <c r="K430" i="18"/>
  <c r="J430" i="18"/>
  <c r="C430" i="18"/>
  <c r="B430" i="18"/>
  <c r="A430" i="18"/>
  <c r="K429" i="18"/>
  <c r="J429" i="18"/>
  <c r="C429" i="18"/>
  <c r="B429" i="18"/>
  <c r="A429" i="18"/>
  <c r="K428" i="18"/>
  <c r="J428" i="18"/>
  <c r="C428" i="18"/>
  <c r="B428" i="18"/>
  <c r="A428" i="18"/>
  <c r="K427" i="18"/>
  <c r="J427" i="18"/>
  <c r="C427" i="18"/>
  <c r="B427" i="18"/>
  <c r="A427" i="18"/>
  <c r="K426" i="18"/>
  <c r="J426" i="18"/>
  <c r="C426" i="18"/>
  <c r="B426" i="18"/>
  <c r="A426" i="18"/>
  <c r="K425" i="18"/>
  <c r="J425" i="18"/>
  <c r="C425" i="18"/>
  <c r="B425" i="18"/>
  <c r="A425" i="18"/>
  <c r="K424" i="18"/>
  <c r="J424" i="18"/>
  <c r="C424" i="18"/>
  <c r="B424" i="18"/>
  <c r="A424" i="18"/>
  <c r="K423" i="18"/>
  <c r="J423" i="18"/>
  <c r="C423" i="18"/>
  <c r="B423" i="18"/>
  <c r="A423" i="18"/>
  <c r="K422" i="18"/>
  <c r="J422" i="18"/>
  <c r="C422" i="18"/>
  <c r="B422" i="18"/>
  <c r="A422" i="18"/>
  <c r="K421" i="18"/>
  <c r="J421" i="18"/>
  <c r="C421" i="18"/>
  <c r="B421" i="18"/>
  <c r="A421" i="18"/>
  <c r="K420" i="18"/>
  <c r="J420" i="18"/>
  <c r="C420" i="18"/>
  <c r="B420" i="18"/>
  <c r="A420" i="18"/>
  <c r="K419" i="18"/>
  <c r="K418" i="18"/>
  <c r="J418" i="18"/>
  <c r="C418" i="18"/>
  <c r="B418" i="18"/>
  <c r="A418" i="18"/>
  <c r="K417" i="18"/>
  <c r="J417" i="18"/>
  <c r="C417" i="18"/>
  <c r="B417" i="18"/>
  <c r="A417" i="18"/>
  <c r="K413" i="18"/>
  <c r="J413" i="18"/>
  <c r="C413" i="18"/>
  <c r="B413" i="18"/>
  <c r="A413" i="18"/>
  <c r="K412" i="18"/>
  <c r="J412" i="18"/>
  <c r="C412" i="18"/>
  <c r="B412" i="18"/>
  <c r="A412" i="18"/>
  <c r="K411" i="18"/>
  <c r="J411" i="18"/>
  <c r="C411" i="18"/>
  <c r="B411" i="18"/>
  <c r="A411" i="18"/>
  <c r="K410" i="18"/>
  <c r="J410" i="18"/>
  <c r="C410" i="18"/>
  <c r="B410" i="18"/>
  <c r="A410" i="18"/>
  <c r="K409" i="18"/>
  <c r="J409" i="18"/>
  <c r="C409" i="18"/>
  <c r="B409" i="18"/>
  <c r="A409" i="18"/>
  <c r="K408" i="18"/>
  <c r="J408" i="18"/>
  <c r="C408" i="18"/>
  <c r="B408" i="18"/>
  <c r="A408" i="18"/>
  <c r="K407" i="18"/>
  <c r="J407" i="18"/>
  <c r="C407" i="18"/>
  <c r="B407" i="18"/>
  <c r="A407" i="18"/>
  <c r="K406" i="18"/>
  <c r="J406" i="18"/>
  <c r="C406" i="18"/>
  <c r="B406" i="18"/>
  <c r="A406" i="18"/>
  <c r="K405" i="18"/>
  <c r="J405" i="18"/>
  <c r="C405" i="18"/>
  <c r="B405" i="18"/>
  <c r="A405" i="18"/>
  <c r="K404" i="18"/>
  <c r="J404" i="18"/>
  <c r="C404" i="18"/>
  <c r="B404" i="18"/>
  <c r="A404" i="18"/>
  <c r="K403" i="18"/>
  <c r="J403" i="18"/>
  <c r="C403" i="18"/>
  <c r="B403" i="18"/>
  <c r="A403" i="18"/>
  <c r="O402" i="18"/>
  <c r="N402" i="18"/>
  <c r="M402" i="18"/>
  <c r="L402" i="18"/>
  <c r="K402" i="18"/>
  <c r="J402" i="18"/>
  <c r="C402" i="18"/>
  <c r="B402" i="18"/>
  <c r="A402" i="18"/>
  <c r="O401" i="18"/>
  <c r="N401" i="18"/>
  <c r="M401" i="18"/>
  <c r="L401" i="18"/>
  <c r="K401" i="18"/>
  <c r="J401" i="18"/>
  <c r="C401" i="18"/>
  <c r="B401" i="18"/>
  <c r="A401" i="18"/>
  <c r="K400" i="18"/>
  <c r="J400" i="18"/>
  <c r="C400" i="18"/>
  <c r="B400" i="18"/>
  <c r="A400" i="18"/>
  <c r="O399" i="18"/>
  <c r="N399" i="18"/>
  <c r="M399" i="18"/>
  <c r="L399" i="18"/>
  <c r="K399" i="18"/>
  <c r="J399" i="18"/>
  <c r="C399" i="18"/>
  <c r="B399" i="18"/>
  <c r="A399" i="18"/>
  <c r="K398" i="18"/>
  <c r="J398" i="18"/>
  <c r="C398" i="18"/>
  <c r="B398" i="18"/>
  <c r="A398" i="18"/>
  <c r="K397" i="18"/>
  <c r="J397" i="18"/>
  <c r="C397" i="18"/>
  <c r="B397" i="18"/>
  <c r="A397" i="18"/>
  <c r="O396" i="18"/>
  <c r="N396" i="18"/>
  <c r="M396" i="18"/>
  <c r="L396" i="18"/>
  <c r="K396" i="18"/>
  <c r="J396" i="18"/>
  <c r="C396" i="18"/>
  <c r="B396" i="18"/>
  <c r="A396" i="18"/>
  <c r="O395" i="18"/>
  <c r="N395" i="18"/>
  <c r="M395" i="18"/>
  <c r="L395" i="18"/>
  <c r="K395" i="18"/>
  <c r="J395" i="18"/>
  <c r="C395" i="18"/>
  <c r="B395" i="18"/>
  <c r="A395" i="18"/>
  <c r="K394" i="18"/>
  <c r="J394" i="18"/>
  <c r="C394" i="18"/>
  <c r="B394" i="18"/>
  <c r="A394" i="18"/>
  <c r="R392" i="18"/>
  <c r="Q392" i="18"/>
  <c r="P392" i="18"/>
  <c r="N392" i="18"/>
  <c r="M392" i="18"/>
  <c r="L392" i="18"/>
  <c r="K392" i="18"/>
  <c r="J392" i="18"/>
  <c r="C392" i="18"/>
  <c r="B392" i="18"/>
  <c r="A392" i="18"/>
  <c r="R391" i="18"/>
  <c r="Q391" i="18"/>
  <c r="P391" i="18"/>
  <c r="N391" i="18"/>
  <c r="M391" i="18"/>
  <c r="L391" i="18"/>
  <c r="K391" i="18"/>
  <c r="J391" i="18"/>
  <c r="C391" i="18"/>
  <c r="B391" i="18"/>
  <c r="A391" i="18"/>
  <c r="R390" i="18"/>
  <c r="Q390" i="18"/>
  <c r="P390" i="18"/>
  <c r="N390" i="18"/>
  <c r="M390" i="18"/>
  <c r="L390" i="18"/>
  <c r="K390" i="18"/>
  <c r="J390" i="18"/>
  <c r="C390" i="18"/>
  <c r="B390" i="18"/>
  <c r="A390" i="18"/>
  <c r="R389" i="18"/>
  <c r="Q389" i="18"/>
  <c r="P389" i="18"/>
  <c r="N389" i="18"/>
  <c r="M389" i="18"/>
  <c r="L389" i="18"/>
  <c r="K389" i="18"/>
  <c r="J389" i="18"/>
  <c r="C389" i="18"/>
  <c r="B389" i="18"/>
  <c r="A389" i="18"/>
  <c r="R388" i="18"/>
  <c r="Q388" i="18"/>
  <c r="P388" i="18"/>
  <c r="N388" i="18"/>
  <c r="M388" i="18"/>
  <c r="L388" i="18"/>
  <c r="K388" i="18"/>
  <c r="J388" i="18"/>
  <c r="C388" i="18"/>
  <c r="B388" i="18"/>
  <c r="A388" i="18"/>
  <c r="P387" i="18"/>
  <c r="O387" i="18"/>
  <c r="O392" i="18" s="1"/>
  <c r="S374" i="18"/>
  <c r="R374" i="18"/>
  <c r="O374" i="18"/>
  <c r="N374" i="18"/>
  <c r="M374" i="18"/>
  <c r="L374" i="18"/>
  <c r="K374" i="18"/>
  <c r="J374" i="18"/>
  <c r="C374" i="18"/>
  <c r="B374" i="18"/>
  <c r="A374" i="18"/>
  <c r="S373" i="18"/>
  <c r="R373" i="18"/>
  <c r="O373" i="18"/>
  <c r="N373" i="18"/>
  <c r="M373" i="18"/>
  <c r="L373" i="18"/>
  <c r="K373" i="18"/>
  <c r="J373" i="18"/>
  <c r="C373" i="18"/>
  <c r="B373" i="18"/>
  <c r="A373" i="18"/>
  <c r="S372" i="18"/>
  <c r="R372" i="18"/>
  <c r="O372" i="18"/>
  <c r="N372" i="18"/>
  <c r="M372" i="18"/>
  <c r="L372" i="18"/>
  <c r="K372" i="18"/>
  <c r="J372" i="18"/>
  <c r="C372" i="18"/>
  <c r="B372" i="18"/>
  <c r="A372" i="18"/>
  <c r="S371" i="18"/>
  <c r="C371" i="18"/>
  <c r="B371" i="18"/>
  <c r="A371" i="18"/>
  <c r="S370" i="18"/>
  <c r="R370" i="18"/>
  <c r="O370" i="18"/>
  <c r="N370" i="18"/>
  <c r="M370" i="18"/>
  <c r="L370" i="18"/>
  <c r="K370" i="18"/>
  <c r="J370" i="18"/>
  <c r="C370" i="18"/>
  <c r="B370" i="18"/>
  <c r="A370" i="18"/>
  <c r="S369" i="18"/>
  <c r="R369" i="18"/>
  <c r="O369" i="18"/>
  <c r="N369" i="18"/>
  <c r="M369" i="18"/>
  <c r="L369" i="18"/>
  <c r="K369" i="18"/>
  <c r="J369" i="18"/>
  <c r="C369" i="18"/>
  <c r="B369" i="18"/>
  <c r="A369" i="18"/>
  <c r="S368" i="18"/>
  <c r="R368" i="18"/>
  <c r="O368" i="18"/>
  <c r="N368" i="18"/>
  <c r="M368" i="18"/>
  <c r="L368" i="18"/>
  <c r="K368" i="18"/>
  <c r="J368" i="18"/>
  <c r="C368" i="18"/>
  <c r="B368" i="18"/>
  <c r="A368" i="18"/>
  <c r="S367" i="18"/>
  <c r="R367" i="18"/>
  <c r="O367" i="18"/>
  <c r="N367" i="18"/>
  <c r="M367" i="18"/>
  <c r="L367" i="18"/>
  <c r="K367" i="18"/>
  <c r="J367" i="18"/>
  <c r="C367" i="18"/>
  <c r="B367" i="18"/>
  <c r="A367" i="18"/>
  <c r="S365" i="18"/>
  <c r="R365" i="18"/>
  <c r="Q365" i="18"/>
  <c r="O365" i="18"/>
  <c r="N365" i="18"/>
  <c r="M365" i="18"/>
  <c r="L365" i="18"/>
  <c r="K365" i="18"/>
  <c r="J365" i="18"/>
  <c r="C365" i="18"/>
  <c r="B365" i="18"/>
  <c r="A365" i="18"/>
  <c r="S364" i="18"/>
  <c r="R364" i="18"/>
  <c r="Q364" i="18"/>
  <c r="O364" i="18"/>
  <c r="N364" i="18"/>
  <c r="M364" i="18"/>
  <c r="L364" i="18"/>
  <c r="K364" i="18"/>
  <c r="J364" i="18"/>
  <c r="C364" i="18"/>
  <c r="B364" i="18"/>
  <c r="A364" i="18"/>
  <c r="S363" i="18"/>
  <c r="R363" i="18"/>
  <c r="Q363" i="18"/>
  <c r="O363" i="18"/>
  <c r="N363" i="18"/>
  <c r="M363" i="18"/>
  <c r="L363" i="18"/>
  <c r="K363" i="18"/>
  <c r="J363" i="18"/>
  <c r="C363" i="18"/>
  <c r="B363" i="18"/>
  <c r="A363" i="18"/>
  <c r="S362" i="18"/>
  <c r="R362" i="18"/>
  <c r="Q362" i="18"/>
  <c r="O362" i="18"/>
  <c r="N362" i="18"/>
  <c r="M362" i="18"/>
  <c r="L362" i="18"/>
  <c r="K362" i="18"/>
  <c r="J362" i="18"/>
  <c r="C362" i="18"/>
  <c r="B362" i="18"/>
  <c r="A362" i="18"/>
  <c r="O361" i="18"/>
  <c r="N361" i="18"/>
  <c r="M361" i="18"/>
  <c r="L361" i="18"/>
  <c r="K361" i="18"/>
  <c r="J361" i="18"/>
  <c r="C361" i="18"/>
  <c r="B361" i="18"/>
  <c r="A361" i="18"/>
  <c r="R360" i="18"/>
  <c r="O360" i="18"/>
  <c r="N360" i="18"/>
  <c r="M360" i="18"/>
  <c r="L360" i="18"/>
  <c r="K360" i="18"/>
  <c r="J360" i="18"/>
  <c r="C360" i="18"/>
  <c r="B360" i="18"/>
  <c r="A360" i="18"/>
  <c r="K350" i="18"/>
  <c r="J350" i="18"/>
  <c r="C350" i="18"/>
  <c r="B350" i="18"/>
  <c r="A350" i="18"/>
  <c r="K349" i="18"/>
  <c r="J349" i="18"/>
  <c r="C349" i="18"/>
  <c r="B349" i="18"/>
  <c r="A349" i="18"/>
  <c r="K348" i="18"/>
  <c r="J348" i="18"/>
  <c r="C348" i="18"/>
  <c r="B348" i="18"/>
  <c r="A348" i="18"/>
  <c r="S347" i="18"/>
  <c r="P347" i="18"/>
  <c r="N347" i="18"/>
  <c r="M347" i="18"/>
  <c r="L347" i="18"/>
  <c r="K347" i="18"/>
  <c r="J347" i="18"/>
  <c r="C347" i="18"/>
  <c r="B347" i="18"/>
  <c r="A347" i="18"/>
  <c r="K346" i="18"/>
  <c r="J346" i="18"/>
  <c r="C346" i="18"/>
  <c r="B346" i="18"/>
  <c r="A346" i="18"/>
  <c r="S345" i="18"/>
  <c r="P345" i="18"/>
  <c r="N345" i="18"/>
  <c r="M345" i="18"/>
  <c r="L345" i="18"/>
  <c r="K345" i="18"/>
  <c r="J345" i="18"/>
  <c r="C345" i="18"/>
  <c r="B345" i="18"/>
  <c r="A345" i="18"/>
  <c r="S344" i="18"/>
  <c r="P344" i="18"/>
  <c r="O344" i="18"/>
  <c r="N344" i="18"/>
  <c r="M344" i="18"/>
  <c r="L344" i="18"/>
  <c r="K344" i="18"/>
  <c r="J344" i="18"/>
  <c r="C344" i="18"/>
  <c r="B344" i="18"/>
  <c r="A344" i="18"/>
  <c r="S343" i="18"/>
  <c r="P343" i="18"/>
  <c r="N343" i="18"/>
  <c r="M343" i="18"/>
  <c r="L343" i="18"/>
  <c r="K343" i="18"/>
  <c r="J343" i="18"/>
  <c r="C343" i="18"/>
  <c r="B343" i="18"/>
  <c r="A343" i="18"/>
  <c r="S342" i="18"/>
  <c r="P342" i="18"/>
  <c r="N342" i="18"/>
  <c r="M342" i="18"/>
  <c r="L342" i="18"/>
  <c r="K342" i="18"/>
  <c r="J342" i="18"/>
  <c r="C342" i="18"/>
  <c r="B342" i="18"/>
  <c r="A342" i="18"/>
  <c r="P341" i="18"/>
  <c r="K341" i="18"/>
  <c r="J341" i="18"/>
  <c r="C341" i="18"/>
  <c r="B341" i="18"/>
  <c r="A341" i="18"/>
  <c r="P340" i="18"/>
  <c r="O340" i="18"/>
  <c r="O342" i="18" s="1"/>
  <c r="K340" i="18"/>
  <c r="J340" i="18"/>
  <c r="C340" i="18"/>
  <c r="B340" i="18"/>
  <c r="A340" i="18"/>
  <c r="K339" i="18"/>
  <c r="J339" i="18"/>
  <c r="C339" i="18"/>
  <c r="B339" i="18"/>
  <c r="A339" i="18"/>
  <c r="Q337" i="18"/>
  <c r="O337" i="18"/>
  <c r="N337" i="18"/>
  <c r="M337" i="18"/>
  <c r="L337" i="18"/>
  <c r="K337" i="18"/>
  <c r="J337" i="18"/>
  <c r="C337" i="18"/>
  <c r="B337" i="18"/>
  <c r="A337" i="18"/>
  <c r="Q336" i="18"/>
  <c r="O336" i="18"/>
  <c r="N336" i="18"/>
  <c r="M336" i="18"/>
  <c r="L336" i="18"/>
  <c r="K336" i="18"/>
  <c r="J336" i="18"/>
  <c r="C336" i="18"/>
  <c r="B336" i="18"/>
  <c r="A336" i="18"/>
  <c r="Q335" i="18"/>
  <c r="O335" i="18"/>
  <c r="N335" i="18"/>
  <c r="M335" i="18"/>
  <c r="L335" i="18"/>
  <c r="K335" i="18"/>
  <c r="J335" i="18"/>
  <c r="C335" i="18"/>
  <c r="B335" i="18"/>
  <c r="A335" i="18"/>
  <c r="Q334" i="18"/>
  <c r="O334" i="18"/>
  <c r="N334" i="18"/>
  <c r="M334" i="18"/>
  <c r="L334" i="18"/>
  <c r="K334" i="18"/>
  <c r="J334" i="18"/>
  <c r="C334" i="18"/>
  <c r="B334" i="18"/>
  <c r="A334" i="18"/>
  <c r="Q333" i="18"/>
  <c r="O333" i="18"/>
  <c r="N333" i="18"/>
  <c r="M333" i="18"/>
  <c r="L333" i="18"/>
  <c r="K333" i="18"/>
  <c r="J333" i="18"/>
  <c r="C333" i="18"/>
  <c r="B333" i="18"/>
  <c r="A333" i="18"/>
  <c r="Q332" i="18"/>
  <c r="O332" i="18"/>
  <c r="N332" i="18"/>
  <c r="M332" i="18"/>
  <c r="L332" i="18"/>
  <c r="K332" i="18"/>
  <c r="J332" i="18"/>
  <c r="C332" i="18"/>
  <c r="B332" i="18"/>
  <c r="A332" i="18"/>
  <c r="Q331" i="18"/>
  <c r="O331" i="18"/>
  <c r="N331" i="18"/>
  <c r="M331" i="18"/>
  <c r="L331" i="18"/>
  <c r="K331" i="18"/>
  <c r="J331" i="18"/>
  <c r="C331" i="18"/>
  <c r="B331" i="18"/>
  <c r="A331" i="18"/>
  <c r="Q330" i="18"/>
  <c r="O330" i="18"/>
  <c r="N330" i="18"/>
  <c r="M330" i="18"/>
  <c r="L330" i="18"/>
  <c r="K330" i="18"/>
  <c r="J330" i="18"/>
  <c r="C330" i="18"/>
  <c r="B330" i="18"/>
  <c r="A330" i="18"/>
  <c r="Q329" i="18"/>
  <c r="O329" i="18"/>
  <c r="N329" i="18"/>
  <c r="M329" i="18"/>
  <c r="L329" i="18"/>
  <c r="K329" i="18"/>
  <c r="J329" i="18"/>
  <c r="C329" i="18"/>
  <c r="B329" i="18"/>
  <c r="A329" i="18"/>
  <c r="Q328" i="18"/>
  <c r="O328" i="18"/>
  <c r="N328" i="18"/>
  <c r="M328" i="18"/>
  <c r="L328" i="18"/>
  <c r="K328" i="18"/>
  <c r="J328" i="18"/>
  <c r="C328" i="18"/>
  <c r="B328" i="18"/>
  <c r="A328" i="18"/>
  <c r="Q327" i="18"/>
  <c r="O327" i="18"/>
  <c r="N327" i="18"/>
  <c r="M327" i="18"/>
  <c r="L327" i="18"/>
  <c r="K327" i="18"/>
  <c r="J327" i="18"/>
  <c r="C327" i="18"/>
  <c r="B327" i="18"/>
  <c r="A327" i="18"/>
  <c r="Q326" i="18"/>
  <c r="O326" i="18"/>
  <c r="N326" i="18"/>
  <c r="M326" i="18"/>
  <c r="L326" i="18"/>
  <c r="K326" i="18"/>
  <c r="J326" i="18"/>
  <c r="C326" i="18"/>
  <c r="B326" i="18"/>
  <c r="A326" i="18"/>
  <c r="R323" i="18"/>
  <c r="Q323" i="18"/>
  <c r="O323" i="18"/>
  <c r="N323" i="18"/>
  <c r="M323" i="18"/>
  <c r="L323" i="18"/>
  <c r="K323" i="18"/>
  <c r="J323" i="18"/>
  <c r="C323" i="18"/>
  <c r="B323" i="18"/>
  <c r="A323" i="18"/>
  <c r="R322" i="18"/>
  <c r="Q322" i="18"/>
  <c r="O322" i="18"/>
  <c r="N322" i="18"/>
  <c r="M322" i="18"/>
  <c r="L322" i="18"/>
  <c r="K322" i="18"/>
  <c r="J322" i="18"/>
  <c r="C322" i="18"/>
  <c r="B322" i="18"/>
  <c r="A322" i="18"/>
  <c r="J320" i="18"/>
  <c r="C320" i="18"/>
  <c r="B320" i="18"/>
  <c r="A320" i="18"/>
  <c r="J319" i="18"/>
  <c r="C319" i="18"/>
  <c r="B319" i="18"/>
  <c r="A319" i="18"/>
  <c r="J318" i="18"/>
  <c r="C318" i="18"/>
  <c r="B318" i="18"/>
  <c r="A318" i="18"/>
  <c r="J317" i="18"/>
  <c r="C317" i="18"/>
  <c r="B317" i="18"/>
  <c r="A317" i="18"/>
  <c r="J316" i="18"/>
  <c r="C316" i="18"/>
  <c r="B316" i="18"/>
  <c r="A316" i="18"/>
  <c r="J315" i="18"/>
  <c r="C315" i="18"/>
  <c r="B315" i="18"/>
  <c r="A315" i="18"/>
  <c r="J314" i="18"/>
  <c r="C314" i="18"/>
  <c r="B314" i="18"/>
  <c r="A314" i="18"/>
  <c r="J313" i="18"/>
  <c r="C313" i="18"/>
  <c r="B313" i="18"/>
  <c r="A313" i="18"/>
  <c r="J312" i="18"/>
  <c r="C312" i="18"/>
  <c r="B312" i="18"/>
  <c r="A312" i="18"/>
  <c r="J311" i="18"/>
  <c r="C311" i="18"/>
  <c r="B311" i="18"/>
  <c r="A311" i="18"/>
  <c r="K310" i="18"/>
  <c r="J310" i="18"/>
  <c r="C310" i="18"/>
  <c r="B310" i="18"/>
  <c r="A310" i="18"/>
  <c r="K309" i="18"/>
  <c r="J309" i="18"/>
  <c r="C309" i="18"/>
  <c r="B309" i="18"/>
  <c r="A309" i="18"/>
  <c r="K308" i="18"/>
  <c r="J308" i="18"/>
  <c r="C308" i="18"/>
  <c r="B308" i="18"/>
  <c r="A308" i="18"/>
  <c r="K307" i="18"/>
  <c r="J307" i="18"/>
  <c r="C307" i="18"/>
  <c r="B307" i="18"/>
  <c r="A307" i="18"/>
  <c r="K306" i="18"/>
  <c r="J306" i="18"/>
  <c r="C306" i="18"/>
  <c r="B306" i="18"/>
  <c r="A306" i="18"/>
  <c r="K305" i="18"/>
  <c r="J305" i="18"/>
  <c r="C305" i="18"/>
  <c r="B305" i="18"/>
  <c r="A305" i="18"/>
  <c r="K304" i="18"/>
  <c r="J304" i="18"/>
  <c r="C304" i="18"/>
  <c r="B304" i="18"/>
  <c r="A304" i="18"/>
  <c r="K303" i="18"/>
  <c r="J303" i="18"/>
  <c r="C303" i="18"/>
  <c r="B303" i="18"/>
  <c r="A303" i="18"/>
  <c r="K302" i="18"/>
  <c r="J302" i="18"/>
  <c r="C302" i="18"/>
  <c r="B302" i="18"/>
  <c r="A302" i="18"/>
  <c r="K301" i="18"/>
  <c r="J301" i="18"/>
  <c r="C301" i="18"/>
  <c r="B301" i="18"/>
  <c r="A301" i="18"/>
  <c r="K300" i="18"/>
  <c r="J300" i="18"/>
  <c r="C300" i="18"/>
  <c r="B300" i="18"/>
  <c r="A300" i="18"/>
  <c r="K299" i="18"/>
  <c r="J299" i="18"/>
  <c r="C299" i="18"/>
  <c r="B299" i="18"/>
  <c r="A299" i="18"/>
  <c r="K298" i="18"/>
  <c r="J298" i="18"/>
  <c r="C298" i="18"/>
  <c r="B298" i="18"/>
  <c r="A298" i="18"/>
  <c r="K297" i="18"/>
  <c r="J297" i="18"/>
  <c r="C297" i="18"/>
  <c r="B297" i="18"/>
  <c r="A297" i="18"/>
  <c r="K296" i="18"/>
  <c r="J296" i="18"/>
  <c r="C296" i="18"/>
  <c r="B296" i="18"/>
  <c r="A296" i="18"/>
  <c r="K295" i="18"/>
  <c r="J295" i="18"/>
  <c r="C295" i="18"/>
  <c r="B295" i="18"/>
  <c r="A295" i="18"/>
  <c r="K294" i="18"/>
  <c r="J294" i="18"/>
  <c r="C294" i="18"/>
  <c r="B294" i="18"/>
  <c r="A294" i="18"/>
  <c r="K293" i="18"/>
  <c r="J293" i="18"/>
  <c r="C293" i="18"/>
  <c r="B293" i="18"/>
  <c r="A293" i="18"/>
  <c r="K292" i="18"/>
  <c r="J292" i="18"/>
  <c r="C292" i="18"/>
  <c r="B292" i="18"/>
  <c r="A292" i="18"/>
  <c r="K291" i="18"/>
  <c r="J291" i="18"/>
  <c r="C291" i="18"/>
  <c r="B291" i="18"/>
  <c r="A291" i="18"/>
  <c r="K290" i="18"/>
  <c r="J290" i="18"/>
  <c r="C290" i="18"/>
  <c r="B290" i="18"/>
  <c r="A290" i="18"/>
  <c r="K289" i="18"/>
  <c r="J289" i="18"/>
  <c r="C289" i="18"/>
  <c r="B289" i="18"/>
  <c r="A289" i="18"/>
  <c r="K288" i="18"/>
  <c r="J288" i="18"/>
  <c r="C288" i="18"/>
  <c r="B288" i="18"/>
  <c r="A288" i="18"/>
  <c r="K287" i="18"/>
  <c r="J287" i="18"/>
  <c r="C287" i="18"/>
  <c r="B287" i="18"/>
  <c r="A287" i="18"/>
  <c r="K286" i="18"/>
  <c r="J286" i="18"/>
  <c r="C286" i="18"/>
  <c r="B286" i="18"/>
  <c r="A286" i="18"/>
  <c r="K285" i="18"/>
  <c r="J285" i="18"/>
  <c r="C285" i="18"/>
  <c r="B285" i="18"/>
  <c r="A285" i="18"/>
  <c r="K284" i="18"/>
  <c r="J284" i="18"/>
  <c r="C284" i="18"/>
  <c r="B284" i="18"/>
  <c r="A284" i="18"/>
  <c r="K283" i="18"/>
  <c r="J283" i="18"/>
  <c r="C283" i="18"/>
  <c r="B283" i="18"/>
  <c r="A283" i="18"/>
  <c r="K282" i="18"/>
  <c r="J282" i="18"/>
  <c r="C282" i="18"/>
  <c r="B282" i="18"/>
  <c r="A282" i="18"/>
  <c r="K281" i="18"/>
  <c r="J281" i="18"/>
  <c r="C281" i="18"/>
  <c r="B281" i="18"/>
  <c r="A281" i="18"/>
  <c r="K280" i="18"/>
  <c r="J280" i="18"/>
  <c r="C280" i="18"/>
  <c r="B280" i="18"/>
  <c r="A280" i="18"/>
  <c r="K279" i="18"/>
  <c r="K318" i="18" s="1"/>
  <c r="J279" i="18"/>
  <c r="C279" i="18"/>
  <c r="B279" i="18"/>
  <c r="A279" i="18"/>
  <c r="K278" i="18"/>
  <c r="J278" i="18"/>
  <c r="C278" i="18"/>
  <c r="B278" i="18"/>
  <c r="A278" i="18"/>
  <c r="K277" i="18"/>
  <c r="J277" i="18"/>
  <c r="C277" i="18"/>
  <c r="B277" i="18"/>
  <c r="A277" i="18"/>
  <c r="J273" i="18"/>
  <c r="C273" i="18"/>
  <c r="B273" i="18"/>
  <c r="A273" i="18"/>
  <c r="J272" i="18"/>
  <c r="C272" i="18"/>
  <c r="B272" i="18"/>
  <c r="A272" i="18"/>
  <c r="J271" i="18"/>
  <c r="C271" i="18"/>
  <c r="B271" i="18"/>
  <c r="A271" i="18"/>
  <c r="J270" i="18"/>
  <c r="C270" i="18"/>
  <c r="B270" i="18"/>
  <c r="A270" i="18"/>
  <c r="J269" i="18"/>
  <c r="C269" i="18"/>
  <c r="B269" i="18"/>
  <c r="A269" i="18"/>
  <c r="J268" i="18"/>
  <c r="C268" i="18"/>
  <c r="B268" i="18"/>
  <c r="A268" i="18"/>
  <c r="J267" i="18"/>
  <c r="C267" i="18"/>
  <c r="B267" i="18"/>
  <c r="A267" i="18"/>
  <c r="J266" i="18"/>
  <c r="C266" i="18"/>
  <c r="B266" i="18"/>
  <c r="A266" i="18"/>
  <c r="J265" i="18"/>
  <c r="C265" i="18"/>
  <c r="B265" i="18"/>
  <c r="A265" i="18"/>
  <c r="J264" i="18"/>
  <c r="C264" i="18"/>
  <c r="B264" i="18"/>
  <c r="A264" i="18"/>
  <c r="J263" i="18"/>
  <c r="C263" i="18"/>
  <c r="B263" i="18"/>
  <c r="A263" i="18"/>
  <c r="J262" i="18"/>
  <c r="C262" i="18"/>
  <c r="B262" i="18"/>
  <c r="A262" i="18"/>
  <c r="J261" i="18"/>
  <c r="C261" i="18"/>
  <c r="B261" i="18"/>
  <c r="A261" i="18"/>
  <c r="J260" i="18"/>
  <c r="C260" i="18"/>
  <c r="B260" i="18"/>
  <c r="A260" i="18"/>
  <c r="J259" i="18"/>
  <c r="C259" i="18"/>
  <c r="B259" i="18"/>
  <c r="A259" i="18"/>
  <c r="J257" i="18"/>
  <c r="C257" i="18"/>
  <c r="B257" i="18"/>
  <c r="A257" i="18"/>
  <c r="J256" i="18"/>
  <c r="C256" i="18"/>
  <c r="B256" i="18"/>
  <c r="A256" i="18"/>
  <c r="J255" i="18"/>
  <c r="C255" i="18"/>
  <c r="B255" i="18"/>
  <c r="A255" i="18"/>
  <c r="J254" i="18"/>
  <c r="C254" i="18"/>
  <c r="B254" i="18"/>
  <c r="A254" i="18"/>
  <c r="J253" i="18"/>
  <c r="C253" i="18"/>
  <c r="B253" i="18"/>
  <c r="A253" i="18"/>
  <c r="J252" i="18"/>
  <c r="C252" i="18"/>
  <c r="B252" i="18"/>
  <c r="A252" i="18"/>
  <c r="J251" i="18"/>
  <c r="C251" i="18"/>
  <c r="B251" i="18"/>
  <c r="A251" i="18"/>
  <c r="J250" i="18"/>
  <c r="C250" i="18"/>
  <c r="B250" i="18"/>
  <c r="A250" i="18"/>
  <c r="J249" i="18"/>
  <c r="C249" i="18"/>
  <c r="B249" i="18"/>
  <c r="A249" i="18"/>
  <c r="J248" i="18"/>
  <c r="C248" i="18"/>
  <c r="B248" i="18"/>
  <c r="A248" i="18"/>
  <c r="J247" i="18"/>
  <c r="C247" i="18"/>
  <c r="B247" i="18"/>
  <c r="A247" i="18"/>
  <c r="J246" i="18"/>
  <c r="C246" i="18"/>
  <c r="B246" i="18"/>
  <c r="A246" i="18"/>
  <c r="J245" i="18"/>
  <c r="C245" i="18"/>
  <c r="B245" i="18"/>
  <c r="A245" i="18"/>
  <c r="J244" i="18"/>
  <c r="C244" i="18"/>
  <c r="B244" i="18"/>
  <c r="A244" i="18"/>
  <c r="J243" i="18"/>
  <c r="C243" i="18"/>
  <c r="B243" i="18"/>
  <c r="A243" i="18"/>
  <c r="M241" i="18"/>
  <c r="K239" i="18"/>
  <c r="J239" i="18"/>
  <c r="C239" i="18"/>
  <c r="B239" i="18"/>
  <c r="A239" i="18"/>
  <c r="K238" i="18"/>
  <c r="J238" i="18"/>
  <c r="C238" i="18"/>
  <c r="B238" i="18"/>
  <c r="A238" i="18"/>
  <c r="K237" i="18"/>
  <c r="J237" i="18"/>
  <c r="C237" i="18"/>
  <c r="B237" i="18"/>
  <c r="A237" i="18"/>
  <c r="K236" i="18"/>
  <c r="J236" i="18"/>
  <c r="C236" i="18"/>
  <c r="B236" i="18"/>
  <c r="A236" i="18"/>
  <c r="R235" i="18"/>
  <c r="Q235" i="18"/>
  <c r="O235" i="18"/>
  <c r="K235" i="18"/>
  <c r="J235" i="18"/>
  <c r="C235" i="18"/>
  <c r="B235" i="18"/>
  <c r="A235" i="18"/>
  <c r="O234" i="18"/>
  <c r="N234" i="18"/>
  <c r="M234" i="18"/>
  <c r="L234" i="18"/>
  <c r="K234" i="18"/>
  <c r="J234" i="18"/>
  <c r="C234" i="18"/>
  <c r="B234" i="18"/>
  <c r="A234" i="18"/>
  <c r="K233" i="18"/>
  <c r="J233" i="18"/>
  <c r="C233" i="18"/>
  <c r="B233" i="18"/>
  <c r="A233" i="18"/>
  <c r="K232" i="18"/>
  <c r="J232" i="18"/>
  <c r="C232" i="18"/>
  <c r="B232" i="18"/>
  <c r="A232" i="18"/>
  <c r="K231" i="18"/>
  <c r="J231" i="18"/>
  <c r="C231" i="18"/>
  <c r="B231" i="18"/>
  <c r="A231" i="18"/>
  <c r="K230" i="18"/>
  <c r="J230" i="18"/>
  <c r="C230" i="18"/>
  <c r="B230" i="18"/>
  <c r="A230" i="18"/>
  <c r="K229" i="18"/>
  <c r="J229" i="18"/>
  <c r="C229" i="18"/>
  <c r="B229" i="18"/>
  <c r="A229" i="18"/>
  <c r="K228" i="18"/>
  <c r="J228" i="18"/>
  <c r="C228" i="18"/>
  <c r="B228" i="18"/>
  <c r="A228" i="18"/>
  <c r="K227" i="18"/>
  <c r="J227" i="18"/>
  <c r="C227" i="18"/>
  <c r="B227" i="18"/>
  <c r="A227" i="18"/>
  <c r="R226" i="18"/>
  <c r="Q226" i="18"/>
  <c r="O226" i="18"/>
  <c r="N226" i="18"/>
  <c r="M226" i="18"/>
  <c r="L226" i="18"/>
  <c r="K226" i="18"/>
  <c r="J226" i="18"/>
  <c r="C226" i="18"/>
  <c r="B226" i="18"/>
  <c r="A226" i="18"/>
  <c r="O225" i="18"/>
  <c r="N225" i="18"/>
  <c r="M225" i="18"/>
  <c r="L225" i="18"/>
  <c r="K225" i="18"/>
  <c r="J225" i="18"/>
  <c r="C225" i="18"/>
  <c r="B225" i="18"/>
  <c r="A225" i="18"/>
  <c r="S221" i="18"/>
  <c r="R221" i="18"/>
  <c r="Q221" i="18"/>
  <c r="O221" i="18"/>
  <c r="N221" i="18"/>
  <c r="M221" i="18"/>
  <c r="L221" i="18"/>
  <c r="K221" i="18"/>
  <c r="J221" i="18"/>
  <c r="C221" i="18"/>
  <c r="B221" i="18"/>
  <c r="A221" i="18"/>
  <c r="S220" i="18"/>
  <c r="R220" i="18"/>
  <c r="Q220" i="18"/>
  <c r="O220" i="18"/>
  <c r="N220" i="18"/>
  <c r="M220" i="18"/>
  <c r="L220" i="18"/>
  <c r="K220" i="18"/>
  <c r="J220" i="18"/>
  <c r="C220" i="18"/>
  <c r="B220" i="18"/>
  <c r="A220" i="18"/>
  <c r="S219" i="18"/>
  <c r="R219" i="18"/>
  <c r="Q219" i="18"/>
  <c r="O219" i="18"/>
  <c r="N219" i="18"/>
  <c r="M219" i="18"/>
  <c r="L219" i="18"/>
  <c r="K219" i="18"/>
  <c r="J219" i="18"/>
  <c r="C219" i="18"/>
  <c r="B219" i="18"/>
  <c r="A219" i="18"/>
  <c r="S218" i="18"/>
  <c r="R218" i="18"/>
  <c r="Q218" i="18"/>
  <c r="O218" i="18"/>
  <c r="N218" i="18"/>
  <c r="M218" i="18"/>
  <c r="L218" i="18"/>
  <c r="K218" i="18"/>
  <c r="J218" i="18"/>
  <c r="C218" i="18"/>
  <c r="B218" i="18"/>
  <c r="A218" i="18"/>
  <c r="S217" i="18"/>
  <c r="R217" i="18"/>
  <c r="Q217" i="18"/>
  <c r="O217" i="18"/>
  <c r="N217" i="18"/>
  <c r="M217" i="18"/>
  <c r="L217" i="18"/>
  <c r="K217" i="18"/>
  <c r="J217" i="18"/>
  <c r="C217" i="18"/>
  <c r="B217" i="18"/>
  <c r="A217" i="18"/>
  <c r="S216" i="18"/>
  <c r="R216" i="18"/>
  <c r="Q216" i="18"/>
  <c r="O216" i="18"/>
  <c r="N216" i="18"/>
  <c r="M216" i="18"/>
  <c r="L216" i="18"/>
  <c r="K216" i="18"/>
  <c r="J216" i="18"/>
  <c r="C216" i="18"/>
  <c r="B216" i="18"/>
  <c r="A216" i="18"/>
  <c r="S215" i="18"/>
  <c r="R215" i="18"/>
  <c r="Q215" i="18"/>
  <c r="O215" i="18"/>
  <c r="N215" i="18"/>
  <c r="M215" i="18"/>
  <c r="L215" i="18"/>
  <c r="K215" i="18"/>
  <c r="J215" i="18"/>
  <c r="C215" i="18"/>
  <c r="B215" i="18"/>
  <c r="A215" i="18"/>
  <c r="S214" i="18"/>
  <c r="R214" i="18"/>
  <c r="Q214" i="18"/>
  <c r="O214" i="18"/>
  <c r="N214" i="18"/>
  <c r="M214" i="18"/>
  <c r="L214" i="18"/>
  <c r="K214" i="18"/>
  <c r="J214" i="18"/>
  <c r="C214" i="18"/>
  <c r="B214" i="18"/>
  <c r="A214" i="18"/>
  <c r="S213" i="18"/>
  <c r="R213" i="18"/>
  <c r="Q213" i="18"/>
  <c r="O213" i="18"/>
  <c r="N213" i="18"/>
  <c r="M213" i="18"/>
  <c r="L213" i="18"/>
  <c r="K213" i="18"/>
  <c r="J213" i="18"/>
  <c r="C213" i="18"/>
  <c r="B213" i="18"/>
  <c r="A213" i="18"/>
  <c r="S212" i="18"/>
  <c r="R212" i="18"/>
  <c r="Q212" i="18"/>
  <c r="O212" i="18"/>
  <c r="N212" i="18"/>
  <c r="M212" i="18"/>
  <c r="L212" i="18"/>
  <c r="K212" i="18"/>
  <c r="J212" i="18"/>
  <c r="C212" i="18"/>
  <c r="B212" i="18"/>
  <c r="A212" i="18"/>
  <c r="S211" i="18"/>
  <c r="R211" i="18"/>
  <c r="Q211" i="18"/>
  <c r="O211" i="18"/>
  <c r="N211" i="18"/>
  <c r="M211" i="18"/>
  <c r="L211" i="18"/>
  <c r="K211" i="18"/>
  <c r="J211" i="18"/>
  <c r="C211" i="18"/>
  <c r="B211" i="18"/>
  <c r="A211" i="18"/>
  <c r="S210" i="18"/>
  <c r="R210" i="18"/>
  <c r="Q210" i="18"/>
  <c r="O210" i="18"/>
  <c r="N210" i="18"/>
  <c r="M210" i="18"/>
  <c r="L210" i="18"/>
  <c r="K210" i="18"/>
  <c r="J210" i="18"/>
  <c r="C210" i="18"/>
  <c r="B210" i="18"/>
  <c r="A210" i="18"/>
  <c r="S209" i="18"/>
  <c r="R209" i="18"/>
  <c r="Q209" i="18"/>
  <c r="O209" i="18"/>
  <c r="N209" i="18"/>
  <c r="M209" i="18"/>
  <c r="L209" i="18"/>
  <c r="K209" i="18"/>
  <c r="J209" i="18"/>
  <c r="C209" i="18"/>
  <c r="B209" i="18"/>
  <c r="A209" i="18"/>
  <c r="S208" i="18"/>
  <c r="R208" i="18"/>
  <c r="Q208" i="18"/>
  <c r="O208" i="18"/>
  <c r="N208" i="18"/>
  <c r="M208" i="18"/>
  <c r="L208" i="18"/>
  <c r="K208" i="18"/>
  <c r="J208" i="18"/>
  <c r="C208" i="18"/>
  <c r="B208" i="18"/>
  <c r="A208" i="18"/>
  <c r="S207" i="18"/>
  <c r="R207" i="18"/>
  <c r="Q207" i="18"/>
  <c r="O207" i="18"/>
  <c r="N207" i="18"/>
  <c r="M207" i="18"/>
  <c r="L207" i="18"/>
  <c r="K207" i="18"/>
  <c r="J207" i="18"/>
  <c r="C207" i="18"/>
  <c r="B207" i="18"/>
  <c r="A207" i="18"/>
  <c r="R203" i="18"/>
  <c r="Q203" i="18"/>
  <c r="P203" i="18"/>
  <c r="O203" i="18"/>
  <c r="N203" i="18"/>
  <c r="M203" i="18"/>
  <c r="L203" i="18"/>
  <c r="K203" i="18"/>
  <c r="J203" i="18"/>
  <c r="C203" i="18"/>
  <c r="B203" i="18"/>
  <c r="A203" i="18"/>
  <c r="K202" i="18"/>
  <c r="J202" i="18"/>
  <c r="C202" i="18"/>
  <c r="B202" i="18"/>
  <c r="A202" i="18"/>
  <c r="K201" i="18"/>
  <c r="J201" i="18"/>
  <c r="C201" i="18"/>
  <c r="B201" i="18"/>
  <c r="A201" i="18"/>
  <c r="K200" i="18"/>
  <c r="J200" i="18"/>
  <c r="C200" i="18"/>
  <c r="B200" i="18"/>
  <c r="A200" i="18"/>
  <c r="R199" i="18"/>
  <c r="Q199" i="18"/>
  <c r="P199" i="18"/>
  <c r="O199" i="18"/>
  <c r="N199" i="18"/>
  <c r="M199" i="18"/>
  <c r="L199" i="18"/>
  <c r="K199" i="18"/>
  <c r="J199" i="18"/>
  <c r="C199" i="18"/>
  <c r="B199" i="18"/>
  <c r="A199" i="18"/>
  <c r="R198" i="18"/>
  <c r="Q198" i="18"/>
  <c r="P198" i="18"/>
  <c r="O198" i="18"/>
  <c r="N198" i="18"/>
  <c r="M198" i="18"/>
  <c r="L198" i="18"/>
  <c r="K198" i="18"/>
  <c r="J198" i="18"/>
  <c r="C198" i="18"/>
  <c r="B198" i="18"/>
  <c r="A198" i="18"/>
  <c r="R197" i="18"/>
  <c r="Q197" i="18"/>
  <c r="P197" i="18"/>
  <c r="O197" i="18"/>
  <c r="N197" i="18"/>
  <c r="M197" i="18"/>
  <c r="L197" i="18"/>
  <c r="K197" i="18"/>
  <c r="J197" i="18"/>
  <c r="C197" i="18"/>
  <c r="B197" i="18"/>
  <c r="A197" i="18"/>
  <c r="K196" i="18"/>
  <c r="J196" i="18"/>
  <c r="C196" i="18"/>
  <c r="B196" i="18"/>
  <c r="A196" i="18"/>
  <c r="R195" i="18"/>
  <c r="Q195" i="18"/>
  <c r="P195" i="18"/>
  <c r="O195" i="18"/>
  <c r="N195" i="18"/>
  <c r="M195" i="18"/>
  <c r="L195" i="18"/>
  <c r="K195" i="18"/>
  <c r="J195" i="18"/>
  <c r="C195" i="18"/>
  <c r="B195" i="18"/>
  <c r="A195" i="18"/>
  <c r="K194" i="18"/>
  <c r="J194" i="18"/>
  <c r="C194" i="18"/>
  <c r="B194" i="18"/>
  <c r="A194" i="18"/>
  <c r="K193" i="18"/>
  <c r="J193" i="18"/>
  <c r="C193" i="18"/>
  <c r="B193" i="18"/>
  <c r="A193" i="18"/>
  <c r="K192" i="18"/>
  <c r="J192" i="18"/>
  <c r="C192" i="18"/>
  <c r="B192" i="18"/>
  <c r="A192" i="18"/>
  <c r="K191" i="18"/>
  <c r="J191" i="18"/>
  <c r="C191" i="18"/>
  <c r="B191" i="18"/>
  <c r="A191" i="18"/>
  <c r="K190" i="18"/>
  <c r="J190" i="18"/>
  <c r="C190" i="18"/>
  <c r="B190" i="18"/>
  <c r="A190" i="18"/>
  <c r="R189" i="18"/>
  <c r="Q189" i="18"/>
  <c r="P189" i="18"/>
  <c r="O189" i="18"/>
  <c r="N189" i="18"/>
  <c r="M189" i="18"/>
  <c r="L189" i="18"/>
  <c r="K189" i="18"/>
  <c r="J189" i="18"/>
  <c r="C189" i="18"/>
  <c r="B189" i="18"/>
  <c r="A189" i="18"/>
  <c r="K187" i="18"/>
  <c r="J187" i="18"/>
  <c r="C187" i="18"/>
  <c r="B187" i="18"/>
  <c r="A187" i="18"/>
  <c r="K186" i="18"/>
  <c r="J186" i="18"/>
  <c r="C186" i="18"/>
  <c r="B186" i="18"/>
  <c r="A186" i="18"/>
  <c r="K185" i="18"/>
  <c r="J185" i="18"/>
  <c r="C185" i="18"/>
  <c r="B185" i="18"/>
  <c r="A185" i="18"/>
  <c r="K184" i="18"/>
  <c r="J184" i="18"/>
  <c r="C184" i="18"/>
  <c r="B184" i="18"/>
  <c r="A184" i="18"/>
  <c r="R183" i="18"/>
  <c r="Q183" i="18"/>
  <c r="O183" i="18"/>
  <c r="N183" i="18"/>
  <c r="M183" i="18"/>
  <c r="L183" i="18"/>
  <c r="K183" i="18"/>
  <c r="J183" i="18"/>
  <c r="C183" i="18"/>
  <c r="B183" i="18"/>
  <c r="A183" i="18"/>
  <c r="K182" i="18"/>
  <c r="J182" i="18"/>
  <c r="C182" i="18"/>
  <c r="B182" i="18"/>
  <c r="A182" i="18"/>
  <c r="K181" i="18"/>
  <c r="J181" i="18"/>
  <c r="C181" i="18"/>
  <c r="B181" i="18"/>
  <c r="A181" i="18"/>
  <c r="K180" i="18"/>
  <c r="J180" i="18"/>
  <c r="C180" i="18"/>
  <c r="B180" i="18"/>
  <c r="A180" i="18"/>
  <c r="K179" i="18"/>
  <c r="J179" i="18"/>
  <c r="C179" i="18"/>
  <c r="B179" i="18"/>
  <c r="A179" i="18"/>
  <c r="K178" i="18"/>
  <c r="J178" i="18"/>
  <c r="C178" i="18"/>
  <c r="B178" i="18"/>
  <c r="A178" i="18"/>
  <c r="K177" i="18"/>
  <c r="J177" i="18"/>
  <c r="C177" i="18"/>
  <c r="B177" i="18"/>
  <c r="A177" i="18"/>
  <c r="K176" i="18"/>
  <c r="J176" i="18"/>
  <c r="C176" i="18"/>
  <c r="B176" i="18"/>
  <c r="A176" i="18"/>
  <c r="R175" i="18"/>
  <c r="Q175" i="18"/>
  <c r="O175" i="18"/>
  <c r="N175" i="18"/>
  <c r="M175" i="18"/>
  <c r="L175" i="18"/>
  <c r="K175" i="18"/>
  <c r="J175" i="18"/>
  <c r="C175" i="18"/>
  <c r="B175" i="18"/>
  <c r="A175" i="18"/>
  <c r="R174" i="18"/>
  <c r="Q174" i="18"/>
  <c r="O174" i="18"/>
  <c r="N174" i="18"/>
  <c r="M174" i="18"/>
  <c r="L174" i="18"/>
  <c r="K174" i="18"/>
  <c r="J174" i="18"/>
  <c r="C174" i="18"/>
  <c r="B174" i="18"/>
  <c r="A174" i="18"/>
  <c r="R173" i="18"/>
  <c r="Q173" i="18"/>
  <c r="O173" i="18"/>
  <c r="N173" i="18"/>
  <c r="M173" i="18"/>
  <c r="L173" i="18"/>
  <c r="K173" i="18"/>
  <c r="J173" i="18"/>
  <c r="C173" i="18"/>
  <c r="B173" i="18"/>
  <c r="A173" i="18"/>
  <c r="K171" i="18"/>
  <c r="J171" i="18"/>
  <c r="C171" i="18"/>
  <c r="B171" i="18"/>
  <c r="A171" i="18"/>
  <c r="O170" i="18"/>
  <c r="N170" i="18"/>
  <c r="M170" i="18"/>
  <c r="L170" i="18"/>
  <c r="K170" i="18"/>
  <c r="J170" i="18"/>
  <c r="C170" i="18"/>
  <c r="B170" i="18"/>
  <c r="A170" i="18"/>
  <c r="K169" i="18"/>
  <c r="J169" i="18"/>
  <c r="C169" i="18"/>
  <c r="B169" i="18"/>
  <c r="A169" i="18"/>
  <c r="K168" i="18"/>
  <c r="J168" i="18"/>
  <c r="C168" i="18"/>
  <c r="B168" i="18"/>
  <c r="A168" i="18"/>
  <c r="O167" i="18"/>
  <c r="N167" i="18"/>
  <c r="M167" i="18"/>
  <c r="L167" i="18"/>
  <c r="K167" i="18"/>
  <c r="J167" i="18"/>
  <c r="C167" i="18"/>
  <c r="B167" i="18"/>
  <c r="A167" i="18"/>
  <c r="O165" i="18"/>
  <c r="N165" i="18"/>
  <c r="M165" i="18"/>
  <c r="L165" i="18"/>
  <c r="K165" i="18"/>
  <c r="J165" i="18"/>
  <c r="C165" i="18"/>
  <c r="B165" i="18"/>
  <c r="A165" i="18"/>
  <c r="S164" i="18"/>
  <c r="S165" i="18" s="1"/>
  <c r="O164" i="18"/>
  <c r="N164" i="18"/>
  <c r="M164" i="18"/>
  <c r="L164" i="18"/>
  <c r="K164" i="18"/>
  <c r="J164" i="18"/>
  <c r="C164" i="18"/>
  <c r="B164" i="18"/>
  <c r="A164" i="18"/>
  <c r="M160" i="18"/>
  <c r="S158" i="18"/>
  <c r="R158" i="18"/>
  <c r="Q158" i="18"/>
  <c r="O158" i="18"/>
  <c r="N158" i="18"/>
  <c r="L158" i="18"/>
  <c r="K158" i="18"/>
  <c r="J158" i="18"/>
  <c r="C158" i="18"/>
  <c r="B158" i="18"/>
  <c r="A158" i="18"/>
  <c r="S157" i="18"/>
  <c r="R157" i="18"/>
  <c r="Q157" i="18"/>
  <c r="O157" i="18"/>
  <c r="N157" i="18"/>
  <c r="L157" i="18"/>
  <c r="K157" i="18"/>
  <c r="J157" i="18"/>
  <c r="C157" i="18"/>
  <c r="B157" i="18"/>
  <c r="A157" i="18"/>
  <c r="S156" i="18"/>
  <c r="R156" i="18"/>
  <c r="Q156" i="18"/>
  <c r="O156" i="18"/>
  <c r="N156" i="18"/>
  <c r="L156" i="18"/>
  <c r="K156" i="18"/>
  <c r="J156" i="18"/>
  <c r="C156" i="18"/>
  <c r="B156" i="18"/>
  <c r="A156" i="18"/>
  <c r="S155" i="18"/>
  <c r="R155" i="18"/>
  <c r="Q155" i="18"/>
  <c r="O155" i="18"/>
  <c r="N155" i="18"/>
  <c r="L155" i="18"/>
  <c r="K155" i="18"/>
  <c r="J155" i="18"/>
  <c r="C155" i="18"/>
  <c r="B155" i="18"/>
  <c r="A155" i="18"/>
  <c r="S154" i="18"/>
  <c r="R154" i="18"/>
  <c r="Q154" i="18"/>
  <c r="O154" i="18"/>
  <c r="N154" i="18"/>
  <c r="L154" i="18"/>
  <c r="K154" i="18"/>
  <c r="J154" i="18"/>
  <c r="C154" i="18"/>
  <c r="B154" i="18"/>
  <c r="A154" i="18"/>
  <c r="S153" i="18"/>
  <c r="R153" i="18"/>
  <c r="Q153" i="18"/>
  <c r="O153" i="18"/>
  <c r="N153" i="18"/>
  <c r="L153" i="18"/>
  <c r="K153" i="18"/>
  <c r="J153" i="18"/>
  <c r="C153" i="18"/>
  <c r="B153" i="18"/>
  <c r="A153" i="18"/>
  <c r="S152" i="18"/>
  <c r="R152" i="18"/>
  <c r="Q152" i="18"/>
  <c r="O152" i="18"/>
  <c r="N152" i="18"/>
  <c r="L152" i="18"/>
  <c r="K152" i="18"/>
  <c r="J152" i="18"/>
  <c r="C152" i="18"/>
  <c r="B152" i="18"/>
  <c r="A152" i="18"/>
  <c r="S151" i="18"/>
  <c r="R151" i="18"/>
  <c r="Q151" i="18"/>
  <c r="O151" i="18"/>
  <c r="N151" i="18"/>
  <c r="L151" i="18"/>
  <c r="K151" i="18"/>
  <c r="J151" i="18"/>
  <c r="C151" i="18"/>
  <c r="B151" i="18"/>
  <c r="A151" i="18"/>
  <c r="S150" i="18"/>
  <c r="R150" i="18"/>
  <c r="Q150" i="18"/>
  <c r="O150" i="18"/>
  <c r="N150" i="18"/>
  <c r="L150" i="18"/>
  <c r="K150" i="18"/>
  <c r="J150" i="18"/>
  <c r="C150" i="18"/>
  <c r="B150" i="18"/>
  <c r="A150" i="18"/>
  <c r="S149" i="18"/>
  <c r="R149" i="18"/>
  <c r="Q149" i="18"/>
  <c r="O149" i="18"/>
  <c r="N149" i="18"/>
  <c r="L149" i="18"/>
  <c r="K149" i="18"/>
  <c r="J149" i="18"/>
  <c r="C149" i="18"/>
  <c r="B149" i="18"/>
  <c r="A149" i="18"/>
  <c r="S148" i="18"/>
  <c r="R148" i="18"/>
  <c r="Q148" i="18"/>
  <c r="O148" i="18"/>
  <c r="N148" i="18"/>
  <c r="L148" i="18"/>
  <c r="K148" i="18"/>
  <c r="J148" i="18"/>
  <c r="C148" i="18"/>
  <c r="B148" i="18"/>
  <c r="A148" i="18"/>
  <c r="S147" i="18"/>
  <c r="R147" i="18"/>
  <c r="Q147" i="18"/>
  <c r="O147" i="18"/>
  <c r="N147" i="18"/>
  <c r="L147" i="18"/>
  <c r="K147" i="18"/>
  <c r="J147" i="18"/>
  <c r="C147" i="18"/>
  <c r="B147" i="18"/>
  <c r="A147" i="18"/>
  <c r="S146" i="18"/>
  <c r="R146" i="18"/>
  <c r="Q146" i="18"/>
  <c r="O146" i="18"/>
  <c r="N146" i="18"/>
  <c r="M146" i="18"/>
  <c r="M152" i="18" s="1"/>
  <c r="M158" i="18" s="1"/>
  <c r="L146" i="18"/>
  <c r="K146" i="18"/>
  <c r="J146" i="18"/>
  <c r="C146" i="18"/>
  <c r="B146" i="18"/>
  <c r="A146" i="18"/>
  <c r="S145" i="18"/>
  <c r="R145" i="18"/>
  <c r="Q145" i="18"/>
  <c r="O145" i="18"/>
  <c r="N145" i="18"/>
  <c r="M145" i="18"/>
  <c r="M151" i="18" s="1"/>
  <c r="M157" i="18" s="1"/>
  <c r="L145" i="18"/>
  <c r="K145" i="18"/>
  <c r="J145" i="18"/>
  <c r="C145" i="18"/>
  <c r="B145" i="18"/>
  <c r="A145" i="18"/>
  <c r="S144" i="18"/>
  <c r="R144" i="18"/>
  <c r="Q144" i="18"/>
  <c r="O144" i="18"/>
  <c r="N144" i="18"/>
  <c r="M144" i="18"/>
  <c r="M150" i="18" s="1"/>
  <c r="M156" i="18" s="1"/>
  <c r="L144" i="18"/>
  <c r="K144" i="18"/>
  <c r="J144" i="18"/>
  <c r="C144" i="18"/>
  <c r="B144" i="18"/>
  <c r="A144" i="18"/>
  <c r="S143" i="18"/>
  <c r="R143" i="18"/>
  <c r="Q143" i="18"/>
  <c r="O143" i="18"/>
  <c r="N143" i="18"/>
  <c r="M143" i="18"/>
  <c r="M149" i="18" s="1"/>
  <c r="M155" i="18" s="1"/>
  <c r="L143" i="18"/>
  <c r="K143" i="18"/>
  <c r="J143" i="18"/>
  <c r="C143" i="18"/>
  <c r="B143" i="18"/>
  <c r="A143" i="18"/>
  <c r="T142" i="18"/>
  <c r="T143" i="18" s="1"/>
  <c r="T144" i="18" s="1"/>
  <c r="T145" i="18" s="1"/>
  <c r="T146" i="18" s="1"/>
  <c r="T147" i="18" s="1"/>
  <c r="T148" i="18" s="1"/>
  <c r="T149" i="18" s="1"/>
  <c r="T150" i="18" s="1"/>
  <c r="T151" i="18" s="1"/>
  <c r="T152" i="18" s="1"/>
  <c r="T153" i="18" s="1"/>
  <c r="T154" i="18" s="1"/>
  <c r="T155" i="18" s="1"/>
  <c r="T156" i="18" s="1"/>
  <c r="T157" i="18" s="1"/>
  <c r="T158" i="18" s="1"/>
  <c r="S142" i="18"/>
  <c r="R142" i="18"/>
  <c r="Q142" i="18"/>
  <c r="O142" i="18"/>
  <c r="N142" i="18"/>
  <c r="M142" i="18"/>
  <c r="M148" i="18" s="1"/>
  <c r="M154" i="18" s="1"/>
  <c r="L142" i="18"/>
  <c r="K142" i="18"/>
  <c r="J142" i="18"/>
  <c r="C142" i="18"/>
  <c r="B142" i="18"/>
  <c r="A142" i="18"/>
  <c r="M141" i="18"/>
  <c r="M147" i="18" s="1"/>
  <c r="M153" i="18" s="1"/>
  <c r="R140" i="18"/>
  <c r="Q140" i="18"/>
  <c r="O140" i="18"/>
  <c r="N140" i="18"/>
  <c r="M140" i="18"/>
  <c r="L140" i="18"/>
  <c r="K140" i="18"/>
  <c r="J140" i="18"/>
  <c r="C140" i="18"/>
  <c r="B140" i="18"/>
  <c r="A140" i="18"/>
  <c r="R139" i="18"/>
  <c r="Q139" i="18"/>
  <c r="O139" i="18"/>
  <c r="N139" i="18"/>
  <c r="M139" i="18"/>
  <c r="L139" i="18"/>
  <c r="K139" i="18"/>
  <c r="J139" i="18"/>
  <c r="C139" i="18"/>
  <c r="B139" i="18"/>
  <c r="A139" i="18"/>
  <c r="C138" i="18"/>
  <c r="B138" i="18"/>
  <c r="A138" i="18"/>
  <c r="C137" i="18"/>
  <c r="B137" i="18"/>
  <c r="A137" i="18"/>
  <c r="R136" i="18"/>
  <c r="Q136" i="18"/>
  <c r="O136" i="18"/>
  <c r="N136" i="18"/>
  <c r="M136" i="18"/>
  <c r="L136" i="18"/>
  <c r="K136" i="18"/>
  <c r="J136" i="18"/>
  <c r="C136" i="18"/>
  <c r="B136" i="18"/>
  <c r="A136" i="18"/>
  <c r="R135" i="18"/>
  <c r="Q135" i="18"/>
  <c r="O135" i="18"/>
  <c r="N135" i="18"/>
  <c r="M135" i="18"/>
  <c r="L135" i="18"/>
  <c r="K135" i="18"/>
  <c r="J135" i="18"/>
  <c r="C135" i="18"/>
  <c r="B135" i="18"/>
  <c r="A135" i="18"/>
  <c r="R134" i="18"/>
  <c r="Q134" i="18"/>
  <c r="O134" i="18"/>
  <c r="N134" i="18"/>
  <c r="M134" i="18"/>
  <c r="L134" i="18"/>
  <c r="K134" i="18"/>
  <c r="J134" i="18"/>
  <c r="C134" i="18"/>
  <c r="B134" i="18"/>
  <c r="A134" i="18"/>
  <c r="C133" i="18"/>
  <c r="B133" i="18"/>
  <c r="A133" i="18"/>
  <c r="C132" i="18"/>
  <c r="B132" i="18"/>
  <c r="A132" i="18"/>
  <c r="R131" i="18"/>
  <c r="Q131" i="18"/>
  <c r="O131" i="18"/>
  <c r="N131" i="18"/>
  <c r="M131" i="18"/>
  <c r="L131" i="18"/>
  <c r="K131" i="18"/>
  <c r="J131" i="18"/>
  <c r="C131" i="18"/>
  <c r="B131" i="18"/>
  <c r="A131" i="18"/>
  <c r="R130" i="18"/>
  <c r="Q130" i="18"/>
  <c r="O130" i="18"/>
  <c r="N130" i="18"/>
  <c r="M130" i="18"/>
  <c r="L130" i="18"/>
  <c r="K130" i="18"/>
  <c r="J130" i="18"/>
  <c r="C130" i="18"/>
  <c r="B130" i="18"/>
  <c r="A130" i="18"/>
  <c r="R129" i="18"/>
  <c r="Q129" i="18"/>
  <c r="O129" i="18"/>
  <c r="N129" i="18"/>
  <c r="M129" i="18"/>
  <c r="L129" i="18"/>
  <c r="K129" i="18"/>
  <c r="J129" i="18"/>
  <c r="C129" i="18"/>
  <c r="B129" i="18"/>
  <c r="A129" i="18"/>
  <c r="C128" i="18"/>
  <c r="B128" i="18"/>
  <c r="A128" i="18"/>
  <c r="C127" i="18"/>
  <c r="B127" i="18"/>
  <c r="A127" i="18"/>
  <c r="C125" i="18"/>
  <c r="B125" i="18"/>
  <c r="A125" i="18"/>
  <c r="C124" i="18"/>
  <c r="B124" i="18"/>
  <c r="A124" i="18"/>
  <c r="C123" i="18"/>
  <c r="B123" i="18"/>
  <c r="A123" i="18"/>
  <c r="C122" i="18"/>
  <c r="B122" i="18"/>
  <c r="A122" i="18"/>
  <c r="S121" i="18"/>
  <c r="R121" i="18"/>
  <c r="Q121" i="18"/>
  <c r="O121" i="18"/>
  <c r="N121" i="18"/>
  <c r="M121" i="18"/>
  <c r="L121" i="18"/>
  <c r="K121" i="18"/>
  <c r="J121" i="18"/>
  <c r="C121" i="18"/>
  <c r="B121" i="18"/>
  <c r="A121" i="18"/>
  <c r="C120" i="18"/>
  <c r="B120" i="18"/>
  <c r="A120" i="18"/>
  <c r="C119" i="18"/>
  <c r="B119" i="18"/>
  <c r="A119" i="18"/>
  <c r="C118" i="18"/>
  <c r="B118" i="18"/>
  <c r="A118" i="18"/>
  <c r="C117" i="18"/>
  <c r="B117" i="18"/>
  <c r="A117" i="18"/>
  <c r="S116" i="18"/>
  <c r="R116" i="18"/>
  <c r="Q116" i="18"/>
  <c r="O116" i="18"/>
  <c r="N116" i="18"/>
  <c r="M116" i="18"/>
  <c r="L116" i="18"/>
  <c r="K116" i="18"/>
  <c r="J116" i="18"/>
  <c r="C116" i="18"/>
  <c r="B116" i="18"/>
  <c r="A116" i="18"/>
  <c r="C115" i="18"/>
  <c r="B115" i="18"/>
  <c r="A115" i="18"/>
  <c r="M114" i="18"/>
  <c r="C112" i="18"/>
  <c r="B112" i="18"/>
  <c r="A112" i="18"/>
  <c r="C111" i="18"/>
  <c r="B111" i="18"/>
  <c r="A111" i="18"/>
  <c r="O110" i="18"/>
  <c r="N110" i="18"/>
  <c r="M110" i="18"/>
  <c r="L110" i="18"/>
  <c r="K110" i="18"/>
  <c r="J110" i="18"/>
  <c r="C110" i="18"/>
  <c r="B110" i="18"/>
  <c r="A110" i="18"/>
  <c r="O109" i="18"/>
  <c r="N109" i="18"/>
  <c r="M109" i="18"/>
  <c r="L109" i="18"/>
  <c r="K109" i="18"/>
  <c r="J109" i="18"/>
  <c r="C109" i="18"/>
  <c r="B109" i="18"/>
  <c r="A109" i="18"/>
  <c r="O108" i="18"/>
  <c r="N108" i="18"/>
  <c r="M108" i="18"/>
  <c r="L108" i="18"/>
  <c r="K108" i="18"/>
  <c r="J108" i="18"/>
  <c r="C108" i="18"/>
  <c r="B108" i="18"/>
  <c r="A108" i="18"/>
  <c r="O107" i="18"/>
  <c r="N107" i="18"/>
  <c r="M107" i="18"/>
  <c r="L107" i="18"/>
  <c r="K107" i="18"/>
  <c r="J107" i="18"/>
  <c r="C107" i="18"/>
  <c r="B107" i="18"/>
  <c r="A107" i="18"/>
  <c r="O106" i="18"/>
  <c r="N106" i="18"/>
  <c r="M106" i="18"/>
  <c r="L106" i="18"/>
  <c r="K106" i="18"/>
  <c r="J106" i="18"/>
  <c r="C106" i="18"/>
  <c r="B106" i="18"/>
  <c r="A106" i="18"/>
  <c r="O105" i="18"/>
  <c r="N105" i="18"/>
  <c r="M105" i="18"/>
  <c r="L105" i="18"/>
  <c r="K105" i="18"/>
  <c r="J105" i="18"/>
  <c r="C105" i="18"/>
  <c r="B105" i="18"/>
  <c r="A105" i="18"/>
  <c r="R104" i="18"/>
  <c r="O104" i="18"/>
  <c r="N104" i="18"/>
  <c r="M104" i="18"/>
  <c r="L104" i="18"/>
  <c r="K104" i="18"/>
  <c r="J104" i="18"/>
  <c r="C104" i="18"/>
  <c r="B104" i="18"/>
  <c r="A104" i="18"/>
  <c r="R103" i="18"/>
  <c r="O103" i="18"/>
  <c r="N103" i="18"/>
  <c r="M103" i="18"/>
  <c r="L103" i="18"/>
  <c r="K103" i="18"/>
  <c r="J103" i="18"/>
  <c r="C103" i="18"/>
  <c r="B103" i="18"/>
  <c r="A103" i="18"/>
  <c r="R102" i="18"/>
  <c r="O102" i="18"/>
  <c r="N102" i="18"/>
  <c r="M102" i="18"/>
  <c r="L102" i="18"/>
  <c r="K102" i="18"/>
  <c r="J102" i="18"/>
  <c r="C102" i="18"/>
  <c r="B102" i="18"/>
  <c r="A102" i="18"/>
  <c r="K100" i="18"/>
  <c r="J100" i="18"/>
  <c r="C100" i="18"/>
  <c r="B100" i="18"/>
  <c r="A100" i="18"/>
  <c r="R99" i="18"/>
  <c r="Q99" i="18"/>
  <c r="O99" i="18"/>
  <c r="N99" i="18"/>
  <c r="L99" i="18"/>
  <c r="K99" i="18"/>
  <c r="J99" i="18"/>
  <c r="C99" i="18"/>
  <c r="B99" i="18"/>
  <c r="A99" i="18"/>
  <c r="T98" i="18"/>
  <c r="R98" i="18"/>
  <c r="Q98" i="18"/>
  <c r="O98" i="18"/>
  <c r="N98" i="18"/>
  <c r="M98" i="18"/>
  <c r="L98" i="18"/>
  <c r="K98" i="18"/>
  <c r="J98" i="18"/>
  <c r="C98" i="18"/>
  <c r="B98" i="18"/>
  <c r="A98" i="18"/>
  <c r="R97" i="18"/>
  <c r="Q97" i="18"/>
  <c r="O97" i="18"/>
  <c r="N97" i="18"/>
  <c r="L97" i="18"/>
  <c r="K97" i="18"/>
  <c r="J97" i="18"/>
  <c r="C97" i="18"/>
  <c r="B97" i="18"/>
  <c r="A97" i="18"/>
  <c r="T96" i="18"/>
  <c r="R96" i="18"/>
  <c r="Q96" i="18"/>
  <c r="O96" i="18"/>
  <c r="N96" i="18"/>
  <c r="M96" i="18"/>
  <c r="L96" i="18"/>
  <c r="K96" i="18"/>
  <c r="J96" i="18"/>
  <c r="C96" i="18"/>
  <c r="B96" i="18"/>
  <c r="A96" i="18"/>
  <c r="R95" i="18"/>
  <c r="Q95" i="18"/>
  <c r="O95" i="18"/>
  <c r="N95" i="18"/>
  <c r="L95" i="18"/>
  <c r="K95" i="18"/>
  <c r="J95" i="18"/>
  <c r="C95" i="18"/>
  <c r="B95" i="18"/>
  <c r="A95" i="18"/>
  <c r="T94" i="18"/>
  <c r="R94" i="18"/>
  <c r="Q94" i="18"/>
  <c r="O94" i="18"/>
  <c r="N94" i="18"/>
  <c r="M94" i="18"/>
  <c r="L94" i="18"/>
  <c r="K94" i="18"/>
  <c r="J94" i="18"/>
  <c r="C94" i="18"/>
  <c r="B94" i="18"/>
  <c r="A94" i="18"/>
  <c r="R93" i="18"/>
  <c r="Q93" i="18"/>
  <c r="O93" i="18"/>
  <c r="N93" i="18"/>
  <c r="L93" i="18"/>
  <c r="K93" i="18"/>
  <c r="J93" i="18"/>
  <c r="C93" i="18"/>
  <c r="B93" i="18"/>
  <c r="A93" i="18"/>
  <c r="T92" i="18"/>
  <c r="S92" i="18"/>
  <c r="R92" i="18"/>
  <c r="Q92" i="18"/>
  <c r="O92" i="18"/>
  <c r="N92" i="18"/>
  <c r="M92" i="18"/>
  <c r="L92" i="18"/>
  <c r="K92" i="18"/>
  <c r="J92" i="18"/>
  <c r="C92" i="18"/>
  <c r="B92" i="18"/>
  <c r="A92" i="18"/>
  <c r="R91" i="18"/>
  <c r="Q91" i="18"/>
  <c r="O91" i="18"/>
  <c r="N91" i="18"/>
  <c r="L91" i="18"/>
  <c r="K91" i="18"/>
  <c r="J91" i="18"/>
  <c r="C91" i="18"/>
  <c r="B91" i="18"/>
  <c r="A91" i="18"/>
  <c r="T90" i="18"/>
  <c r="S90" i="18"/>
  <c r="R90" i="18"/>
  <c r="Q90" i="18"/>
  <c r="O90" i="18"/>
  <c r="N90" i="18"/>
  <c r="L90" i="18"/>
  <c r="K90" i="18"/>
  <c r="J90" i="18"/>
  <c r="C90" i="18"/>
  <c r="B90" i="18"/>
  <c r="A90" i="18"/>
  <c r="M89" i="18"/>
  <c r="M90" i="18" s="1"/>
  <c r="K87" i="18"/>
  <c r="J87" i="18"/>
  <c r="C87" i="18"/>
  <c r="B87" i="18"/>
  <c r="A87" i="18"/>
  <c r="K86" i="18"/>
  <c r="J86" i="18"/>
  <c r="C86" i="18"/>
  <c r="B86" i="18"/>
  <c r="A86" i="18"/>
  <c r="K85" i="18"/>
  <c r="J85" i="18"/>
  <c r="C85" i="18"/>
  <c r="B85" i="18"/>
  <c r="A85" i="18"/>
  <c r="K84" i="18"/>
  <c r="J84" i="18"/>
  <c r="C84" i="18"/>
  <c r="B84" i="18"/>
  <c r="A84" i="18"/>
  <c r="K83" i="18"/>
  <c r="J83" i="18"/>
  <c r="C83" i="18"/>
  <c r="B83" i="18"/>
  <c r="A83" i="18"/>
  <c r="K82" i="18"/>
  <c r="J82" i="18"/>
  <c r="C82" i="18"/>
  <c r="B82" i="18"/>
  <c r="A82" i="18"/>
  <c r="K81" i="18"/>
  <c r="J81" i="18"/>
  <c r="C81" i="18"/>
  <c r="B81" i="18"/>
  <c r="A81" i="18"/>
  <c r="K80" i="18"/>
  <c r="J80" i="18"/>
  <c r="C80" i="18"/>
  <c r="B80" i="18"/>
  <c r="A80" i="18"/>
  <c r="K79" i="18"/>
  <c r="J79" i="18"/>
  <c r="C79" i="18"/>
  <c r="B79" i="18"/>
  <c r="A79" i="18"/>
  <c r="K78" i="18"/>
  <c r="J78" i="18"/>
  <c r="C78" i="18"/>
  <c r="B78" i="18"/>
  <c r="A78" i="18"/>
  <c r="K77" i="18"/>
  <c r="J77" i="18"/>
  <c r="C77" i="18"/>
  <c r="B77" i="18"/>
  <c r="A77" i="18"/>
  <c r="K75" i="18"/>
  <c r="J75" i="18"/>
  <c r="C75" i="18"/>
  <c r="B75" i="18"/>
  <c r="A75" i="18"/>
  <c r="R74" i="18"/>
  <c r="Q74" i="18"/>
  <c r="O74" i="18"/>
  <c r="N74" i="18"/>
  <c r="M74" i="18"/>
  <c r="L74" i="18"/>
  <c r="K74" i="18"/>
  <c r="J74" i="18"/>
  <c r="C74" i="18"/>
  <c r="B74" i="18"/>
  <c r="A74" i="18"/>
  <c r="R73" i="18"/>
  <c r="Q73" i="18"/>
  <c r="O73" i="18"/>
  <c r="N73" i="18"/>
  <c r="M73" i="18"/>
  <c r="L73" i="18"/>
  <c r="K73" i="18"/>
  <c r="J73" i="18"/>
  <c r="C73" i="18"/>
  <c r="B73" i="18"/>
  <c r="A73" i="18"/>
  <c r="R72" i="18"/>
  <c r="Q72" i="18"/>
  <c r="O72" i="18"/>
  <c r="N72" i="18"/>
  <c r="M72" i="18"/>
  <c r="L72" i="18"/>
  <c r="K72" i="18"/>
  <c r="J72" i="18"/>
  <c r="C72" i="18"/>
  <c r="B72" i="18"/>
  <c r="A72" i="18"/>
  <c r="R71" i="18"/>
  <c r="Q71" i="18"/>
  <c r="O71" i="18"/>
  <c r="N71" i="18"/>
  <c r="M71" i="18"/>
  <c r="L71" i="18"/>
  <c r="K71" i="18"/>
  <c r="J71" i="18"/>
  <c r="C71" i="18"/>
  <c r="B71" i="18"/>
  <c r="A71" i="18"/>
  <c r="R70" i="18"/>
  <c r="Q70" i="18"/>
  <c r="O70" i="18"/>
  <c r="N70" i="18"/>
  <c r="M70" i="18"/>
  <c r="L70" i="18"/>
  <c r="K70" i="18"/>
  <c r="J70" i="18"/>
  <c r="C70" i="18"/>
  <c r="B70" i="18"/>
  <c r="A70" i="18"/>
  <c r="R69" i="18"/>
  <c r="Q69" i="18"/>
  <c r="O69" i="18"/>
  <c r="N69" i="18"/>
  <c r="M69" i="18"/>
  <c r="L69" i="18"/>
  <c r="K69" i="18"/>
  <c r="J69" i="18"/>
  <c r="C69" i="18"/>
  <c r="B69" i="18"/>
  <c r="A69" i="18"/>
  <c r="R68" i="18"/>
  <c r="Q68" i="18"/>
  <c r="O68" i="18"/>
  <c r="N68" i="18"/>
  <c r="M68" i="18"/>
  <c r="L68" i="18"/>
  <c r="K68" i="18"/>
  <c r="J68" i="18"/>
  <c r="C68" i="18"/>
  <c r="B68" i="18"/>
  <c r="A68" i="18"/>
  <c r="R67" i="18"/>
  <c r="Q67" i="18"/>
  <c r="O67" i="18"/>
  <c r="N67" i="18"/>
  <c r="M67" i="18"/>
  <c r="L67" i="18"/>
  <c r="K67" i="18"/>
  <c r="J67" i="18"/>
  <c r="C67" i="18"/>
  <c r="B67" i="18"/>
  <c r="A67" i="18"/>
  <c r="R66" i="18"/>
  <c r="Q66" i="18"/>
  <c r="O66" i="18"/>
  <c r="N66" i="18"/>
  <c r="M66" i="18"/>
  <c r="L66" i="18"/>
  <c r="K66" i="18"/>
  <c r="J66" i="18"/>
  <c r="C66" i="18"/>
  <c r="B66" i="18"/>
  <c r="A66" i="18"/>
  <c r="R65" i="18"/>
  <c r="Q65" i="18"/>
  <c r="O65" i="18"/>
  <c r="N65" i="18"/>
  <c r="M65" i="18"/>
  <c r="L65" i="18"/>
  <c r="K65" i="18"/>
  <c r="J65" i="18"/>
  <c r="C65" i="18"/>
  <c r="B65" i="18"/>
  <c r="A65" i="18"/>
  <c r="C61" i="18"/>
  <c r="B61" i="18"/>
  <c r="A61" i="18"/>
  <c r="C60" i="18"/>
  <c r="B60" i="18"/>
  <c r="A60" i="18"/>
  <c r="R59" i="18"/>
  <c r="Q59" i="18"/>
  <c r="O59" i="18"/>
  <c r="N59" i="18"/>
  <c r="M59" i="18"/>
  <c r="L59" i="18"/>
  <c r="K59" i="18"/>
  <c r="J59" i="18"/>
  <c r="C59" i="18"/>
  <c r="B59" i="18"/>
  <c r="A59" i="18"/>
  <c r="R58" i="18"/>
  <c r="Q58" i="18"/>
  <c r="O58" i="18"/>
  <c r="N58" i="18"/>
  <c r="M58" i="18"/>
  <c r="L58" i="18"/>
  <c r="K58" i="18"/>
  <c r="J58" i="18"/>
  <c r="C58" i="18"/>
  <c r="B58" i="18"/>
  <c r="A58" i="18"/>
  <c r="R57" i="18"/>
  <c r="Q57" i="18"/>
  <c r="O57" i="18"/>
  <c r="N57" i="18"/>
  <c r="M57" i="18"/>
  <c r="L57" i="18"/>
  <c r="K57" i="18"/>
  <c r="J57" i="18"/>
  <c r="C57" i="18"/>
  <c r="B57" i="18"/>
  <c r="A57" i="18"/>
  <c r="R56" i="18"/>
  <c r="Q56" i="18"/>
  <c r="O56" i="18"/>
  <c r="N56" i="18"/>
  <c r="M56" i="18"/>
  <c r="L56" i="18"/>
  <c r="K56" i="18"/>
  <c r="J56" i="18"/>
  <c r="C56" i="18"/>
  <c r="B56" i="18"/>
  <c r="A56" i="18"/>
  <c r="R55" i="18"/>
  <c r="Q55" i="18"/>
  <c r="O55" i="18"/>
  <c r="N55" i="18"/>
  <c r="M55" i="18"/>
  <c r="L55" i="18"/>
  <c r="K55" i="18"/>
  <c r="J55" i="18"/>
  <c r="C55" i="18"/>
  <c r="B55" i="18"/>
  <c r="A55" i="18"/>
  <c r="R54" i="18"/>
  <c r="Q54" i="18"/>
  <c r="O54" i="18"/>
  <c r="N54" i="18"/>
  <c r="M54" i="18"/>
  <c r="L54" i="18"/>
  <c r="K54" i="18"/>
  <c r="J54" i="18"/>
  <c r="C54" i="18"/>
  <c r="B54" i="18"/>
  <c r="A54" i="18"/>
  <c r="R53" i="18"/>
  <c r="Q53" i="18"/>
  <c r="O53" i="18"/>
  <c r="N53" i="18"/>
  <c r="M53" i="18"/>
  <c r="L53" i="18"/>
  <c r="K53" i="18"/>
  <c r="J53" i="18"/>
  <c r="C53" i="18"/>
  <c r="B53" i="18"/>
  <c r="A53" i="18"/>
  <c r="R52" i="18"/>
  <c r="Q52" i="18"/>
  <c r="O52" i="18"/>
  <c r="N52" i="18"/>
  <c r="M52" i="18"/>
  <c r="L52" i="18"/>
  <c r="K52" i="18"/>
  <c r="J52" i="18"/>
  <c r="C52" i="18"/>
  <c r="B52" i="18"/>
  <c r="A52" i="18"/>
  <c r="C51" i="18"/>
  <c r="B51" i="18"/>
  <c r="A51" i="18"/>
  <c r="C50" i="18"/>
  <c r="B50" i="18"/>
  <c r="A50" i="18"/>
  <c r="R49" i="18"/>
  <c r="Q49" i="18"/>
  <c r="O49" i="18"/>
  <c r="N49" i="18"/>
  <c r="M49" i="18"/>
  <c r="L49" i="18"/>
  <c r="K49" i="18"/>
  <c r="J49" i="18"/>
  <c r="C49" i="18"/>
  <c r="B49" i="18"/>
  <c r="A49" i="18"/>
  <c r="R48" i="18"/>
  <c r="Q48" i="18"/>
  <c r="O48" i="18"/>
  <c r="N48" i="18"/>
  <c r="M48" i="18"/>
  <c r="L48" i="18"/>
  <c r="K48" i="18"/>
  <c r="J48" i="18"/>
  <c r="C48" i="18"/>
  <c r="B48" i="18"/>
  <c r="A48" i="18"/>
  <c r="C47" i="18"/>
  <c r="B47" i="18"/>
  <c r="A47" i="18"/>
  <c r="R46" i="18"/>
  <c r="Q46" i="18"/>
  <c r="O46" i="18"/>
  <c r="N46" i="18"/>
  <c r="M46" i="18"/>
  <c r="L46" i="18"/>
  <c r="K46" i="18"/>
  <c r="J46" i="18"/>
  <c r="C46" i="18"/>
  <c r="B46" i="18"/>
  <c r="A46" i="18"/>
  <c r="R45" i="18"/>
  <c r="Q45" i="18"/>
  <c r="O45" i="18"/>
  <c r="N45" i="18"/>
  <c r="M45" i="18"/>
  <c r="L45" i="18"/>
  <c r="K45" i="18"/>
  <c r="J45" i="18"/>
  <c r="C45" i="18"/>
  <c r="B45" i="18"/>
  <c r="A45" i="18"/>
  <c r="R44" i="18"/>
  <c r="Q44" i="18"/>
  <c r="O44" i="18"/>
  <c r="N44" i="18"/>
  <c r="M44" i="18"/>
  <c r="L44" i="18"/>
  <c r="K44" i="18"/>
  <c r="J44" i="18"/>
  <c r="C44" i="18"/>
  <c r="B44" i="18"/>
  <c r="A44" i="18"/>
  <c r="R43" i="18"/>
  <c r="Q43" i="18"/>
  <c r="O43" i="18"/>
  <c r="N43" i="18"/>
  <c r="M43" i="18"/>
  <c r="L43" i="18"/>
  <c r="K43" i="18"/>
  <c r="J43" i="18"/>
  <c r="C43" i="18"/>
  <c r="B43" i="18"/>
  <c r="A43" i="18"/>
  <c r="R42" i="18"/>
  <c r="Q42" i="18"/>
  <c r="O42" i="18"/>
  <c r="N42" i="18"/>
  <c r="M42" i="18"/>
  <c r="L42" i="18"/>
  <c r="K42" i="18"/>
  <c r="J42" i="18"/>
  <c r="C42" i="18"/>
  <c r="B42" i="18"/>
  <c r="A42" i="18"/>
  <c r="C41" i="18"/>
  <c r="B41" i="18"/>
  <c r="A41" i="18"/>
  <c r="C40" i="18"/>
  <c r="B40" i="18"/>
  <c r="A40" i="18"/>
  <c r="R39" i="18"/>
  <c r="Q39" i="18"/>
  <c r="O39" i="18"/>
  <c r="N39" i="18"/>
  <c r="M39" i="18"/>
  <c r="L39" i="18"/>
  <c r="K39" i="18"/>
  <c r="J39" i="18"/>
  <c r="C39" i="18"/>
  <c r="B39" i="18"/>
  <c r="A39" i="18"/>
  <c r="R38" i="18"/>
  <c r="Q38" i="18"/>
  <c r="O38" i="18"/>
  <c r="N38" i="18"/>
  <c r="M38" i="18"/>
  <c r="L38" i="18"/>
  <c r="K38" i="18"/>
  <c r="J38" i="18"/>
  <c r="C38" i="18"/>
  <c r="B38" i="18"/>
  <c r="A38" i="18"/>
  <c r="C37" i="18"/>
  <c r="B37" i="18"/>
  <c r="A37" i="18"/>
  <c r="R36" i="18"/>
  <c r="Q36" i="18"/>
  <c r="O36" i="18"/>
  <c r="N36" i="18"/>
  <c r="M36" i="18"/>
  <c r="L36" i="18"/>
  <c r="K36" i="18"/>
  <c r="J36" i="18"/>
  <c r="C36" i="18"/>
  <c r="B36" i="18"/>
  <c r="A36" i="18"/>
  <c r="R35" i="18"/>
  <c r="Q35" i="18"/>
  <c r="O35" i="18"/>
  <c r="N35" i="18"/>
  <c r="M35" i="18"/>
  <c r="L35" i="18"/>
  <c r="K35" i="18"/>
  <c r="J35" i="18"/>
  <c r="C35" i="18"/>
  <c r="B35" i="18"/>
  <c r="A35" i="18"/>
  <c r="R34" i="18"/>
  <c r="Q34" i="18"/>
  <c r="O34" i="18"/>
  <c r="N34" i="18"/>
  <c r="M34" i="18"/>
  <c r="L34" i="18"/>
  <c r="K34" i="18"/>
  <c r="J34" i="18"/>
  <c r="C34" i="18"/>
  <c r="B34" i="18"/>
  <c r="A34" i="18"/>
  <c r="R33" i="18"/>
  <c r="Q33" i="18"/>
  <c r="O33" i="18"/>
  <c r="N33" i="18"/>
  <c r="M33" i="18"/>
  <c r="L33" i="18"/>
  <c r="K33" i="18"/>
  <c r="J33" i="18"/>
  <c r="C33" i="18"/>
  <c r="B33" i="18"/>
  <c r="A33" i="18"/>
  <c r="R32" i="18"/>
  <c r="Q32" i="18"/>
  <c r="O32" i="18"/>
  <c r="N32" i="18"/>
  <c r="M32" i="18"/>
  <c r="L32" i="18"/>
  <c r="K32" i="18"/>
  <c r="J32" i="18"/>
  <c r="C32" i="18"/>
  <c r="B32" i="18"/>
  <c r="A32" i="18"/>
  <c r="C31" i="18"/>
  <c r="B31" i="18"/>
  <c r="A31" i="18"/>
  <c r="C30" i="18"/>
  <c r="B30" i="18"/>
  <c r="A30" i="18"/>
  <c r="C29" i="18"/>
  <c r="B29" i="18"/>
  <c r="A29" i="18"/>
  <c r="C28" i="18"/>
  <c r="B28" i="18"/>
  <c r="A28" i="18"/>
  <c r="C27" i="18"/>
  <c r="B27" i="18"/>
  <c r="A27" i="18"/>
  <c r="C26" i="18"/>
  <c r="B26" i="18"/>
  <c r="A26" i="18"/>
  <c r="C25" i="18"/>
  <c r="B25" i="18"/>
  <c r="A25" i="18"/>
  <c r="R24" i="18"/>
  <c r="Q24" i="18"/>
  <c r="O24" i="18"/>
  <c r="N24" i="18"/>
  <c r="M24" i="18"/>
  <c r="L24" i="18"/>
  <c r="K24" i="18"/>
  <c r="J24" i="18"/>
  <c r="C24" i="18"/>
  <c r="B24" i="18"/>
  <c r="A24" i="18"/>
  <c r="C23" i="18"/>
  <c r="B23" i="18"/>
  <c r="A23" i="18"/>
  <c r="R22" i="18"/>
  <c r="Q22" i="18"/>
  <c r="O22" i="18"/>
  <c r="N22" i="18"/>
  <c r="M22" i="18"/>
  <c r="L22" i="18"/>
  <c r="K22" i="18"/>
  <c r="J22" i="18"/>
  <c r="C22" i="18"/>
  <c r="B22" i="18"/>
  <c r="A22" i="18"/>
  <c r="C21" i="18"/>
  <c r="B21" i="18"/>
  <c r="A21" i="18"/>
  <c r="C20" i="18"/>
  <c r="B20" i="18"/>
  <c r="A20" i="18"/>
  <c r="R19" i="18"/>
  <c r="Q19" i="18"/>
  <c r="O19" i="18"/>
  <c r="N19" i="18"/>
  <c r="M19" i="18"/>
  <c r="L19" i="18"/>
  <c r="K19" i="18"/>
  <c r="J19" i="18"/>
  <c r="C19" i="18"/>
  <c r="B19" i="18"/>
  <c r="A19" i="18"/>
  <c r="R18" i="18"/>
  <c r="Q18" i="18"/>
  <c r="O18" i="18"/>
  <c r="N18" i="18"/>
  <c r="M18" i="18"/>
  <c r="L18" i="18"/>
  <c r="K18" i="18"/>
  <c r="J18" i="18"/>
  <c r="C18" i="18"/>
  <c r="B18" i="18"/>
  <c r="A18" i="18"/>
  <c r="R17" i="18"/>
  <c r="Q17" i="18"/>
  <c r="O17" i="18"/>
  <c r="N17" i="18"/>
  <c r="M17" i="18"/>
  <c r="L17" i="18"/>
  <c r="K17" i="18"/>
  <c r="J17" i="18"/>
  <c r="C17" i="18"/>
  <c r="B17" i="18"/>
  <c r="A17" i="18"/>
  <c r="R16" i="18"/>
  <c r="Q16" i="18"/>
  <c r="O16" i="18"/>
  <c r="N16" i="18"/>
  <c r="M16" i="18"/>
  <c r="L16" i="18"/>
  <c r="K16" i="18"/>
  <c r="J16" i="18"/>
  <c r="C16" i="18"/>
  <c r="B16" i="18"/>
  <c r="A16" i="18"/>
  <c r="R15" i="18"/>
  <c r="Q15" i="18"/>
  <c r="O15" i="18"/>
  <c r="N15" i="18"/>
  <c r="M15" i="18"/>
  <c r="L15" i="18"/>
  <c r="K15" i="18"/>
  <c r="J15" i="18"/>
  <c r="C15" i="18"/>
  <c r="B15" i="18"/>
  <c r="A15" i="18"/>
  <c r="R14" i="18"/>
  <c r="Q14" i="18"/>
  <c r="O14" i="18"/>
  <c r="N14" i="18"/>
  <c r="M14" i="18"/>
  <c r="L14" i="18"/>
  <c r="K14" i="18"/>
  <c r="J14" i="18"/>
  <c r="C14" i="18"/>
  <c r="B14" i="18"/>
  <c r="A14" i="18"/>
  <c r="R13" i="18"/>
  <c r="Q13" i="18"/>
  <c r="O13" i="18"/>
  <c r="N13" i="18"/>
  <c r="M13" i="18"/>
  <c r="L13" i="18"/>
  <c r="K13" i="18"/>
  <c r="J13" i="18"/>
  <c r="C13" i="18"/>
  <c r="B13" i="18"/>
  <c r="A13" i="18"/>
  <c r="R12" i="18"/>
  <c r="Q12" i="18"/>
  <c r="O12" i="18"/>
  <c r="N12" i="18"/>
  <c r="M12" i="18"/>
  <c r="L12" i="18"/>
  <c r="K12" i="18"/>
  <c r="J12" i="18"/>
  <c r="C12" i="18"/>
  <c r="B12" i="18"/>
  <c r="A12" i="18"/>
  <c r="C11" i="18"/>
  <c r="B11" i="18"/>
  <c r="A11" i="18"/>
  <c r="C10" i="18"/>
  <c r="B10" i="18"/>
  <c r="A10" i="18"/>
  <c r="R9" i="18"/>
  <c r="Q9" i="18"/>
  <c r="O9" i="18"/>
  <c r="N9" i="18"/>
  <c r="M9" i="18"/>
  <c r="L9" i="18"/>
  <c r="K9" i="18"/>
  <c r="J9" i="18"/>
  <c r="C9" i="18"/>
  <c r="B9" i="18"/>
  <c r="A9" i="18"/>
  <c r="R8" i="18"/>
  <c r="Q8" i="18"/>
  <c r="O8" i="18"/>
  <c r="N8" i="18"/>
  <c r="M8" i="18"/>
  <c r="L8" i="18"/>
  <c r="K8" i="18"/>
  <c r="J8" i="18"/>
  <c r="C8" i="18"/>
  <c r="B8" i="18"/>
  <c r="A8" i="18"/>
  <c r="R7" i="18"/>
  <c r="Q7" i="18"/>
  <c r="O7" i="18"/>
  <c r="N7" i="18"/>
  <c r="M7" i="18"/>
  <c r="L7" i="18"/>
  <c r="K7" i="18"/>
  <c r="J7" i="18"/>
  <c r="C7" i="18"/>
  <c r="B7" i="18"/>
  <c r="A7" i="18"/>
  <c r="R6" i="18"/>
  <c r="Q6" i="18"/>
  <c r="O6" i="18"/>
  <c r="N6" i="18"/>
  <c r="M6" i="18"/>
  <c r="L6" i="18"/>
  <c r="K6" i="18"/>
  <c r="J6" i="18"/>
  <c r="C6" i="18"/>
  <c r="B6" i="18"/>
  <c r="A6" i="18"/>
  <c r="R5" i="18"/>
  <c r="Q5" i="18"/>
  <c r="O5" i="18"/>
  <c r="N5" i="18"/>
  <c r="M5" i="18"/>
  <c r="L5" i="18"/>
  <c r="K5" i="18"/>
  <c r="J5" i="18"/>
  <c r="C5" i="18"/>
  <c r="B5" i="18"/>
  <c r="A5" i="18"/>
  <c r="R4" i="18"/>
  <c r="Q4" i="18"/>
  <c r="O4" i="18"/>
  <c r="N4" i="18"/>
  <c r="M4" i="18"/>
  <c r="L4" i="18"/>
  <c r="K4" i="18"/>
  <c r="J4" i="18"/>
  <c r="C4" i="18"/>
  <c r="B4" i="18"/>
  <c r="A4" i="18"/>
  <c r="R3" i="18"/>
  <c r="Q3" i="18"/>
  <c r="O3" i="18"/>
  <c r="N3" i="18"/>
  <c r="M3" i="18"/>
  <c r="L3" i="18"/>
  <c r="K3" i="18"/>
  <c r="J3" i="18"/>
  <c r="C3" i="18"/>
  <c r="B3" i="18"/>
  <c r="A3" i="18"/>
  <c r="W650" i="5" a="1"/>
  <c r="W650" i="5" s="1"/>
  <c r="W649" i="5" a="1"/>
  <c r="W649" i="5" s="1"/>
  <c r="W648" i="5" a="1"/>
  <c r="W648" i="5" s="1"/>
  <c r="W647" i="5" a="1"/>
  <c r="W647" i="5" s="1"/>
  <c r="W646" i="5" a="1"/>
  <c r="W646" i="5" s="1"/>
  <c r="W645" i="5" a="1"/>
  <c r="W645" i="5" s="1"/>
  <c r="W644" i="5" a="1"/>
  <c r="W644" i="5" s="1"/>
  <c r="W643" i="5" a="1"/>
  <c r="W643" i="5" s="1"/>
  <c r="W642" i="5" a="1"/>
  <c r="W642" i="5" s="1"/>
  <c r="W641" i="5" a="1"/>
  <c r="W641" i="5" s="1"/>
  <c r="W640" i="5" a="1"/>
  <c r="W640" i="5" s="1"/>
  <c r="W639" i="5" a="1"/>
  <c r="W639" i="5" s="1"/>
  <c r="W638" i="5" a="1"/>
  <c r="W638" i="5" s="1"/>
  <c r="W637" i="5" a="1"/>
  <c r="W637" i="5" s="1"/>
  <c r="W636" i="5" a="1"/>
  <c r="W636" i="5" s="1"/>
  <c r="W635" i="5" a="1"/>
  <c r="W635" i="5" s="1"/>
  <c r="W634" i="5" a="1"/>
  <c r="W634" i="5" s="1"/>
  <c r="W633" i="5" a="1"/>
  <c r="W633" i="5" s="1"/>
  <c r="W632" i="5" a="1"/>
  <c r="W632" i="5" s="1"/>
  <c r="W631" i="5" a="1"/>
  <c r="W631" i="5" s="1"/>
  <c r="W630" i="5" a="1"/>
  <c r="W630" i="5" s="1"/>
  <c r="W629" i="5" a="1"/>
  <c r="W629" i="5" s="1"/>
  <c r="W628" i="5" a="1"/>
  <c r="W628" i="5" s="1"/>
  <c r="W627" i="5" a="1"/>
  <c r="W627" i="5" s="1"/>
  <c r="W626" i="5" a="1"/>
  <c r="W626" i="5" s="1"/>
  <c r="W625" i="5" a="1"/>
  <c r="W625" i="5" s="1"/>
  <c r="W624" i="5" a="1"/>
  <c r="W624" i="5" s="1"/>
  <c r="W623" i="5" a="1"/>
  <c r="W623" i="5" s="1"/>
  <c r="W622" i="5" a="1"/>
  <c r="W622" i="5" s="1"/>
  <c r="W621" i="5" a="1"/>
  <c r="W621" i="5" s="1"/>
  <c r="W620" i="5" a="1"/>
  <c r="W620" i="5" s="1"/>
  <c r="W619" i="5" a="1"/>
  <c r="W619" i="5" s="1"/>
  <c r="W618" i="5" a="1"/>
  <c r="W618" i="5" s="1"/>
  <c r="W617" i="5" a="1"/>
  <c r="W617" i="5" s="1"/>
  <c r="W616" i="5" a="1"/>
  <c r="W616" i="5" s="1"/>
  <c r="W615" i="5" a="1"/>
  <c r="W615" i="5" s="1"/>
  <c r="W614" i="5" a="1"/>
  <c r="W614" i="5" s="1"/>
  <c r="W613" i="5" a="1"/>
  <c r="W613" i="5" s="1"/>
  <c r="W612" i="5" a="1"/>
  <c r="W612" i="5" s="1"/>
  <c r="W611" i="5" a="1"/>
  <c r="W611" i="5" s="1"/>
  <c r="W610" i="5" a="1"/>
  <c r="W610" i="5" s="1"/>
  <c r="W609" i="5" a="1"/>
  <c r="W609" i="5" s="1"/>
  <c r="W608" i="5" a="1"/>
  <c r="W608" i="5" s="1"/>
  <c r="W607" i="5" a="1"/>
  <c r="W607" i="5" s="1"/>
  <c r="W606" i="5" a="1"/>
  <c r="W606" i="5" s="1"/>
  <c r="W605" i="5" a="1"/>
  <c r="W605" i="5" s="1"/>
  <c r="W604" i="5" a="1"/>
  <c r="W604" i="5" s="1"/>
  <c r="W603" i="5" a="1"/>
  <c r="W603" i="5" s="1"/>
  <c r="W602" i="5" a="1"/>
  <c r="W602" i="5" s="1"/>
  <c r="W601" i="5" a="1"/>
  <c r="W601" i="5" s="1"/>
  <c r="W600" i="5" a="1"/>
  <c r="W600" i="5" s="1"/>
  <c r="W599" i="5" a="1"/>
  <c r="W599" i="5" s="1"/>
  <c r="W598" i="5" a="1"/>
  <c r="W598" i="5" s="1"/>
  <c r="W597" i="5" a="1"/>
  <c r="W597" i="5" s="1"/>
  <c r="W596" i="5" a="1"/>
  <c r="W596" i="5" s="1"/>
  <c r="W595" i="5" a="1"/>
  <c r="W595" i="5" s="1"/>
  <c r="W594" i="5" a="1"/>
  <c r="W594" i="5" s="1"/>
  <c r="W593" i="5" a="1"/>
  <c r="W593" i="5" s="1"/>
  <c r="W592" i="5" a="1"/>
  <c r="W592" i="5" s="1"/>
  <c r="W183" i="5" a="1"/>
  <c r="W183" i="5" s="1"/>
  <c r="W735" i="5" a="1"/>
  <c r="W735" i="5" s="1"/>
  <c r="W734" i="5" a="1"/>
  <c r="W734" i="5" s="1"/>
  <c r="W733" i="5" a="1"/>
  <c r="W733" i="5" s="1"/>
  <c r="W732" i="5" a="1"/>
  <c r="W732" i="5" s="1"/>
  <c r="W731" i="5" a="1"/>
  <c r="W731" i="5" s="1"/>
  <c r="W730" i="5" a="1"/>
  <c r="W730" i="5" s="1"/>
  <c r="W729" i="5" a="1"/>
  <c r="W729" i="5" s="1"/>
  <c r="W728" i="5" a="1"/>
  <c r="W728" i="5" s="1"/>
  <c r="W727" i="5" a="1"/>
  <c r="W727" i="5" s="1"/>
  <c r="W726" i="5" a="1"/>
  <c r="W726" i="5" s="1"/>
  <c r="W725" i="5" a="1"/>
  <c r="W725" i="5" s="1"/>
  <c r="W724" i="5" a="1"/>
  <c r="W724" i="5" s="1"/>
  <c r="W723" i="5" a="1"/>
  <c r="W723" i="5" s="1"/>
  <c r="W722" i="5" a="1"/>
  <c r="W722" i="5" s="1"/>
  <c r="W721" i="5" a="1"/>
  <c r="W721" i="5" s="1"/>
  <c r="W720" i="5" a="1"/>
  <c r="W720" i="5" s="1"/>
  <c r="W719" i="5" a="1"/>
  <c r="W719" i="5" s="1"/>
  <c r="W718" i="5" a="1"/>
  <c r="W718" i="5" s="1"/>
  <c r="W717" i="5" a="1"/>
  <c r="W717" i="5" s="1"/>
  <c r="W716" i="5" a="1"/>
  <c r="W716" i="5" s="1"/>
  <c r="W715" i="5" a="1"/>
  <c r="W715" i="5" s="1"/>
  <c r="W714" i="5" a="1"/>
  <c r="W714" i="5" s="1"/>
  <c r="W713" i="5" a="1"/>
  <c r="W713" i="5" s="1"/>
  <c r="W712" i="5" a="1"/>
  <c r="W712" i="5" s="1"/>
  <c r="W711" i="5" a="1"/>
  <c r="W711" i="5" s="1"/>
  <c r="W710" i="5" a="1"/>
  <c r="W710" i="5" s="1"/>
  <c r="W709" i="5" a="1"/>
  <c r="W709" i="5" s="1"/>
  <c r="W708" i="5" a="1"/>
  <c r="W708" i="5" s="1"/>
  <c r="W707" i="5" a="1"/>
  <c r="W707" i="5" s="1"/>
  <c r="W706" i="5" a="1"/>
  <c r="W706" i="5" s="1"/>
  <c r="W705" i="5" a="1"/>
  <c r="W705" i="5" s="1"/>
  <c r="W704" i="5" a="1"/>
  <c r="W704" i="5" s="1"/>
  <c r="W703" i="5" a="1"/>
  <c r="W703" i="5" s="1"/>
  <c r="W702" i="5" a="1"/>
  <c r="W702" i="5" s="1"/>
  <c r="W701" i="5" a="1"/>
  <c r="W701" i="5" s="1"/>
  <c r="W19" i="5" a="1"/>
  <c r="W19" i="5" s="1"/>
  <c r="W18" i="5" a="1"/>
  <c r="W18" i="5" s="1"/>
  <c r="W17" i="5" a="1"/>
  <c r="W17" i="5" s="1"/>
  <c r="W16" i="5" a="1"/>
  <c r="W16" i="5" s="1"/>
  <c r="W15" i="5" a="1"/>
  <c r="W15" i="5" s="1"/>
  <c r="W14" i="5" a="1"/>
  <c r="W14" i="5" s="1"/>
  <c r="W13" i="5" a="1"/>
  <c r="W13" i="5" s="1"/>
  <c r="W12" i="5" a="1"/>
  <c r="W12" i="5" s="1"/>
  <c r="W700" i="5" a="1"/>
  <c r="W700" i="5" s="1"/>
  <c r="W699" i="5" a="1"/>
  <c r="W699" i="5" s="1"/>
  <c r="W698" i="5" a="1"/>
  <c r="W698" i="5" s="1"/>
  <c r="W697" i="5" a="1"/>
  <c r="W697" i="5" s="1"/>
  <c r="W696" i="5" a="1"/>
  <c r="W696" i="5" s="1"/>
  <c r="W695" i="5" a="1"/>
  <c r="W695" i="5" s="1"/>
  <c r="W694" i="5" a="1"/>
  <c r="W694" i="5" s="1"/>
  <c r="W693" i="5" a="1"/>
  <c r="W693" i="5" s="1"/>
  <c r="W692" i="5" a="1"/>
  <c r="W692" i="5" s="1"/>
  <c r="W691" i="5" a="1"/>
  <c r="W691" i="5" s="1"/>
  <c r="W690" i="5" a="1"/>
  <c r="W690" i="5" s="1"/>
  <c r="W689" i="5" a="1"/>
  <c r="W689" i="5" s="1"/>
  <c r="W688" i="5" a="1"/>
  <c r="W688" i="5" s="1"/>
  <c r="W687" i="5" a="1"/>
  <c r="W687" i="5" s="1"/>
  <c r="W686" i="5" a="1"/>
  <c r="W686" i="5" s="1"/>
  <c r="W685" i="5" a="1"/>
  <c r="W685" i="5" s="1"/>
  <c r="W684" i="5" a="1"/>
  <c r="W684" i="5" s="1"/>
  <c r="W683" i="5" a="1"/>
  <c r="W683" i="5" s="1"/>
  <c r="W682" i="5" a="1"/>
  <c r="W682" i="5" s="1"/>
  <c r="W681" i="5" a="1"/>
  <c r="W681" i="5" s="1"/>
  <c r="W680" i="5" a="1"/>
  <c r="W680" i="5" s="1"/>
  <c r="W679" i="5" a="1"/>
  <c r="W679" i="5" s="1"/>
  <c r="W678" i="5" a="1"/>
  <c r="W678" i="5" s="1"/>
  <c r="W677" i="5" a="1"/>
  <c r="W677" i="5" s="1"/>
  <c r="W676" i="5" a="1"/>
  <c r="W676" i="5" s="1"/>
  <c r="W675" i="5" a="1"/>
  <c r="W675" i="5" s="1"/>
  <c r="W11" i="5" a="1"/>
  <c r="W11" i="5" s="1"/>
  <c r="W10" i="5" a="1"/>
  <c r="W10" i="5" s="1"/>
  <c r="W9" i="5" a="1"/>
  <c r="W9" i="5" s="1"/>
  <c r="W8" i="5" a="1"/>
  <c r="W8" i="5" s="1"/>
  <c r="W7" i="5" a="1"/>
  <c r="W7" i="5" s="1"/>
  <c r="W6" i="5" a="1"/>
  <c r="W6" i="5" s="1"/>
  <c r="W5" i="5" a="1"/>
  <c r="W5" i="5" s="1"/>
  <c r="W4" i="5" a="1"/>
  <c r="W4" i="5" s="1"/>
  <c r="W674" i="5" a="1"/>
  <c r="W674" i="5" s="1"/>
  <c r="W673" i="5" a="1"/>
  <c r="W673" i="5" s="1"/>
  <c r="W672" i="5" a="1"/>
  <c r="W672" i="5" s="1"/>
  <c r="W184" i="5" a="1"/>
  <c r="W184" i="5" s="1"/>
  <c r="W185" i="5" a="1"/>
  <c r="W185" i="5" s="1"/>
  <c r="W186" i="5" a="1"/>
  <c r="W186" i="5" s="1"/>
  <c r="W187" i="5" a="1"/>
  <c r="W187" i="5" s="1"/>
  <c r="W188" i="5" a="1"/>
  <c r="W188" i="5" s="1"/>
  <c r="W189" i="5" a="1"/>
  <c r="W189" i="5" s="1"/>
  <c r="W190" i="5" a="1"/>
  <c r="W190" i="5" s="1"/>
  <c r="W753" i="5" a="1"/>
  <c r="W753" i="5" s="1"/>
  <c r="W191" i="5" a="1"/>
  <c r="W191" i="5" s="1"/>
  <c r="W192" i="5" a="1"/>
  <c r="W192" i="5" s="1"/>
  <c r="W752" i="5" a="1"/>
  <c r="W752" i="5" s="1"/>
  <c r="W193" i="5" a="1"/>
  <c r="W193" i="5" s="1"/>
  <c r="W194" i="5" a="1"/>
  <c r="W194" i="5" s="1"/>
  <c r="W195" i="5" a="1"/>
  <c r="W195" i="5" s="1"/>
  <c r="W374" i="5" a="1"/>
  <c r="W374" i="5" s="1"/>
  <c r="W375" i="5" a="1"/>
  <c r="W375" i="5" s="1"/>
  <c r="W376" i="5" a="1"/>
  <c r="W376" i="5" s="1"/>
  <c r="W377" i="5" a="1"/>
  <c r="W377" i="5" s="1"/>
  <c r="W378" i="5" a="1"/>
  <c r="W378" i="5" s="1"/>
  <c r="W379" i="5" a="1"/>
  <c r="W379" i="5" s="1"/>
  <c r="W380" i="5" a="1"/>
  <c r="W380" i="5" s="1"/>
  <c r="W381" i="5" a="1"/>
  <c r="W381" i="5" s="1"/>
  <c r="W382" i="5" a="1"/>
  <c r="W382" i="5" s="1"/>
  <c r="W383" i="5" a="1"/>
  <c r="W383" i="5" s="1"/>
  <c r="W384" i="5" a="1"/>
  <c r="W384" i="5" s="1"/>
  <c r="W385" i="5" a="1"/>
  <c r="W385" i="5" s="1"/>
  <c r="W386" i="5" a="1"/>
  <c r="W386" i="5" s="1"/>
  <c r="W387" i="5" a="1"/>
  <c r="W387" i="5" s="1"/>
  <c r="W388" i="5" a="1"/>
  <c r="W388" i="5" s="1"/>
  <c r="W389" i="5" a="1"/>
  <c r="W389" i="5" s="1"/>
  <c r="W545" i="5" a="1"/>
  <c r="W545" i="5" s="1"/>
  <c r="W546" i="5" a="1"/>
  <c r="W546" i="5" s="1"/>
  <c r="W547" i="5" a="1"/>
  <c r="W547" i="5" s="1"/>
  <c r="W294" i="5" a="1"/>
  <c r="W294" i="5" s="1"/>
  <c r="W295" i="5" a="1"/>
  <c r="W295" i="5" s="1"/>
  <c r="W296" i="5" a="1"/>
  <c r="W296" i="5" s="1"/>
  <c r="W297" i="5" a="1"/>
  <c r="W297" i="5" s="1"/>
  <c r="W298" i="5" a="1"/>
  <c r="W298" i="5" s="1"/>
  <c r="W299" i="5" a="1"/>
  <c r="W299" i="5" s="1"/>
  <c r="W300" i="5" a="1"/>
  <c r="W300" i="5" s="1"/>
  <c r="W301" i="5" a="1"/>
  <c r="W301" i="5" s="1"/>
  <c r="W302" i="5" a="1"/>
  <c r="W302" i="5" s="1"/>
  <c r="W303" i="5" a="1"/>
  <c r="W303" i="5" s="1"/>
  <c r="W304" i="5" a="1"/>
  <c r="W304" i="5" s="1"/>
  <c r="W305" i="5" a="1"/>
  <c r="W305" i="5" s="1"/>
  <c r="W306" i="5" a="1"/>
  <c r="W306" i="5" s="1"/>
  <c r="W307" i="5" a="1"/>
  <c r="W307" i="5" s="1"/>
  <c r="W308" i="5" a="1"/>
  <c r="W308" i="5" s="1"/>
  <c r="W309" i="5" a="1"/>
  <c r="W309" i="5" s="1"/>
  <c r="W310" i="5" a="1"/>
  <c r="W310" i="5" s="1"/>
  <c r="W311" i="5" a="1"/>
  <c r="W311" i="5" s="1"/>
  <c r="W312" i="5" a="1"/>
  <c r="W312" i="5" s="1"/>
  <c r="W313" i="5" a="1"/>
  <c r="W313" i="5" s="1"/>
  <c r="W314" i="5" a="1"/>
  <c r="W314" i="5" s="1"/>
  <c r="W315" i="5" a="1"/>
  <c r="W315" i="5" s="1"/>
  <c r="W316" i="5" a="1"/>
  <c r="W316" i="5" s="1"/>
  <c r="W317" i="5" a="1"/>
  <c r="W317" i="5" s="1"/>
  <c r="W318" i="5" a="1"/>
  <c r="W318" i="5" s="1"/>
  <c r="W319" i="5" a="1"/>
  <c r="W319" i="5" s="1"/>
  <c r="W320" i="5" a="1"/>
  <c r="W320" i="5" s="1"/>
  <c r="W321" i="5" a="1"/>
  <c r="W321" i="5" s="1"/>
  <c r="W322" i="5" a="1"/>
  <c r="W322" i="5" s="1"/>
  <c r="W323" i="5" a="1"/>
  <c r="W323" i="5" s="1"/>
  <c r="W324" i="5" a="1"/>
  <c r="W324" i="5" s="1"/>
  <c r="W325" i="5" a="1"/>
  <c r="W325" i="5" s="1"/>
  <c r="W326" i="5" a="1"/>
  <c r="W326" i="5" s="1"/>
  <c r="W327" i="5" a="1"/>
  <c r="W327" i="5" s="1"/>
  <c r="W328" i="5" a="1"/>
  <c r="W328" i="5" s="1"/>
  <c r="W329" i="5" a="1"/>
  <c r="W329" i="5" s="1"/>
  <c r="W330" i="5" a="1"/>
  <c r="W330" i="5" s="1"/>
  <c r="W331" i="5" a="1"/>
  <c r="W331" i="5" s="1"/>
  <c r="W332" i="5" a="1"/>
  <c r="W332" i="5" s="1"/>
  <c r="W333" i="5" a="1"/>
  <c r="W333" i="5" s="1"/>
  <c r="W334" i="5" a="1"/>
  <c r="W334" i="5" s="1"/>
  <c r="W335" i="5" a="1"/>
  <c r="W335" i="5" s="1"/>
  <c r="W336" i="5" a="1"/>
  <c r="W336" i="5" s="1"/>
  <c r="W337" i="5" a="1"/>
  <c r="W337" i="5" s="1"/>
  <c r="W338" i="5" a="1"/>
  <c r="W338" i="5" s="1"/>
  <c r="W339" i="5" a="1"/>
  <c r="W339" i="5" s="1"/>
  <c r="W340" i="5" a="1"/>
  <c r="W340" i="5" s="1"/>
  <c r="W341" i="5" a="1"/>
  <c r="W341" i="5" s="1"/>
  <c r="W342" i="5" a="1"/>
  <c r="W342" i="5" s="1"/>
  <c r="W343" i="5" a="1"/>
  <c r="W343" i="5" s="1"/>
  <c r="W344" i="5" a="1"/>
  <c r="W344" i="5" s="1"/>
  <c r="W345" i="5" a="1"/>
  <c r="W345" i="5" s="1"/>
  <c r="W346" i="5" a="1"/>
  <c r="W346" i="5" s="1"/>
  <c r="W347" i="5" a="1"/>
  <c r="W347" i="5" s="1"/>
  <c r="W348" i="5" a="1"/>
  <c r="W348" i="5" s="1"/>
  <c r="W349" i="5" a="1"/>
  <c r="W349" i="5" s="1"/>
  <c r="W350" i="5" a="1"/>
  <c r="W350" i="5" s="1"/>
  <c r="W351" i="5" a="1"/>
  <c r="W351" i="5" s="1"/>
  <c r="W352" i="5" a="1"/>
  <c r="W352" i="5" s="1"/>
  <c r="W353" i="5" a="1"/>
  <c r="W353" i="5" s="1"/>
  <c r="W354" i="5" a="1"/>
  <c r="W354" i="5" s="1"/>
  <c r="W355" i="5" a="1"/>
  <c r="W355" i="5" s="1"/>
  <c r="W356" i="5" a="1"/>
  <c r="W356" i="5" s="1"/>
  <c r="W357" i="5" a="1"/>
  <c r="W357" i="5" s="1"/>
  <c r="W358" i="5" a="1"/>
  <c r="W358" i="5" s="1"/>
  <c r="W359" i="5" a="1"/>
  <c r="W359" i="5" s="1"/>
  <c r="W360" i="5" a="1"/>
  <c r="W360" i="5" s="1"/>
  <c r="W361" i="5" a="1"/>
  <c r="W361" i="5" s="1"/>
  <c r="W362" i="5" a="1"/>
  <c r="W362" i="5" s="1"/>
  <c r="W363" i="5" a="1"/>
  <c r="W363" i="5" s="1"/>
  <c r="W364" i="5" a="1"/>
  <c r="W364" i="5" s="1"/>
  <c r="W365" i="5" a="1"/>
  <c r="W365" i="5" s="1"/>
  <c r="W366" i="5" a="1"/>
  <c r="W366" i="5" s="1"/>
  <c r="W367" i="5" a="1"/>
  <c r="W367" i="5" s="1"/>
  <c r="W368" i="5" a="1"/>
  <c r="W368" i="5" s="1"/>
  <c r="W369" i="5" a="1"/>
  <c r="W369" i="5" s="1"/>
  <c r="W370" i="5" a="1"/>
  <c r="W370" i="5" s="1"/>
  <c r="W371" i="5" a="1"/>
  <c r="W371" i="5" s="1"/>
  <c r="W372" i="5" a="1"/>
  <c r="W372" i="5" s="1"/>
  <c r="W373" i="5" a="1"/>
  <c r="W373" i="5" s="1"/>
  <c r="W100" i="5" a="1"/>
  <c r="W100" i="5" s="1"/>
  <c r="W214" i="5" a="1"/>
  <c r="W214" i="5" s="1"/>
  <c r="W215" i="5" a="1"/>
  <c r="W215" i="5" s="1"/>
  <c r="W216" i="5" a="1"/>
  <c r="W216" i="5" s="1"/>
  <c r="W217" i="5" a="1"/>
  <c r="W217" i="5" s="1"/>
  <c r="W218" i="5" a="1"/>
  <c r="W218" i="5" s="1"/>
  <c r="W219" i="5" a="1"/>
  <c r="W219" i="5" s="1"/>
  <c r="W220" i="5" a="1"/>
  <c r="W220" i="5" s="1"/>
  <c r="W221" i="5" a="1"/>
  <c r="W221" i="5" s="1"/>
  <c r="W222" i="5" a="1"/>
  <c r="W222" i="5" s="1"/>
  <c r="W223" i="5" a="1"/>
  <c r="W223" i="5" s="1"/>
  <c r="W224" i="5" a="1"/>
  <c r="W224" i="5" s="1"/>
  <c r="W225" i="5" a="1"/>
  <c r="W225" i="5" s="1"/>
  <c r="W226" i="5" a="1"/>
  <c r="W226" i="5" s="1"/>
  <c r="W227" i="5" a="1"/>
  <c r="W227" i="5" s="1"/>
  <c r="W228" i="5" a="1"/>
  <c r="W228" i="5" s="1"/>
  <c r="W229" i="5" a="1"/>
  <c r="W229" i="5" s="1"/>
  <c r="W230" i="5" a="1"/>
  <c r="W230" i="5" s="1"/>
  <c r="W231" i="5" a="1"/>
  <c r="W231" i="5" s="1"/>
  <c r="W232" i="5" a="1"/>
  <c r="W232" i="5" s="1"/>
  <c r="W233" i="5" a="1"/>
  <c r="W233" i="5" s="1"/>
  <c r="W234" i="5" a="1"/>
  <c r="W234" i="5" s="1"/>
  <c r="W235" i="5" a="1"/>
  <c r="W235" i="5" s="1"/>
  <c r="W236" i="5" a="1"/>
  <c r="W236" i="5" s="1"/>
  <c r="W237" i="5" a="1"/>
  <c r="W237" i="5" s="1"/>
  <c r="W238" i="5" a="1"/>
  <c r="W238" i="5" s="1"/>
  <c r="W239" i="5" a="1"/>
  <c r="W239" i="5" s="1"/>
  <c r="W240" i="5" a="1"/>
  <c r="W240" i="5" s="1"/>
  <c r="W241" i="5" a="1"/>
  <c r="W241" i="5" s="1"/>
  <c r="W242" i="5" a="1"/>
  <c r="W242" i="5" s="1"/>
  <c r="W243" i="5" a="1"/>
  <c r="W243" i="5" s="1"/>
  <c r="W244" i="5" a="1"/>
  <c r="W244" i="5" s="1"/>
  <c r="W245" i="5" a="1"/>
  <c r="W245" i="5" s="1"/>
  <c r="W246" i="5" a="1"/>
  <c r="W246" i="5" s="1"/>
  <c r="W247" i="5" a="1"/>
  <c r="W247" i="5" s="1"/>
  <c r="W248" i="5" a="1"/>
  <c r="W248" i="5" s="1"/>
  <c r="W249" i="5" a="1"/>
  <c r="W249" i="5" s="1"/>
  <c r="W250" i="5" a="1"/>
  <c r="W250" i="5" s="1"/>
  <c r="W251" i="5" a="1"/>
  <c r="W251" i="5" s="1"/>
  <c r="W252" i="5" a="1"/>
  <c r="W252" i="5" s="1"/>
  <c r="W253" i="5" a="1"/>
  <c r="W253" i="5" s="1"/>
  <c r="W254" i="5" a="1"/>
  <c r="W254" i="5" s="1"/>
  <c r="W255" i="5" a="1"/>
  <c r="W255" i="5" s="1"/>
  <c r="W256" i="5" a="1"/>
  <c r="W256" i="5" s="1"/>
  <c r="W257" i="5" a="1"/>
  <c r="W257" i="5" s="1"/>
  <c r="W258" i="5" a="1"/>
  <c r="W258" i="5" s="1"/>
  <c r="W259" i="5" a="1"/>
  <c r="W259" i="5" s="1"/>
  <c r="W260" i="5" a="1"/>
  <c r="W260" i="5" s="1"/>
  <c r="W261" i="5" a="1"/>
  <c r="W261" i="5" s="1"/>
  <c r="W262" i="5" a="1"/>
  <c r="W262" i="5" s="1"/>
  <c r="W263" i="5" a="1"/>
  <c r="W263" i="5" s="1"/>
  <c r="W264" i="5" a="1"/>
  <c r="W264" i="5" s="1"/>
  <c r="W265" i="5" a="1"/>
  <c r="W265" i="5" s="1"/>
  <c r="W266" i="5" a="1"/>
  <c r="W266" i="5" s="1"/>
  <c r="W267" i="5" a="1"/>
  <c r="W267" i="5" s="1"/>
  <c r="W268" i="5" a="1"/>
  <c r="W268" i="5" s="1"/>
  <c r="W269" i="5" a="1"/>
  <c r="W269" i="5" s="1"/>
  <c r="W270" i="5" a="1"/>
  <c r="W270" i="5" s="1"/>
  <c r="W271" i="5" a="1"/>
  <c r="W271" i="5" s="1"/>
  <c r="W272" i="5" a="1"/>
  <c r="W272" i="5" s="1"/>
  <c r="W273" i="5" a="1"/>
  <c r="W273" i="5" s="1"/>
  <c r="W274" i="5" a="1"/>
  <c r="W274" i="5" s="1"/>
  <c r="W275" i="5" a="1"/>
  <c r="W275" i="5" s="1"/>
  <c r="W276" i="5" a="1"/>
  <c r="W276" i="5" s="1"/>
  <c r="W277" i="5" a="1"/>
  <c r="W277" i="5" s="1"/>
  <c r="W278" i="5" a="1"/>
  <c r="W278" i="5" s="1"/>
  <c r="W279" i="5" a="1"/>
  <c r="W279" i="5" s="1"/>
  <c r="W280" i="5" a="1"/>
  <c r="W280" i="5" s="1"/>
  <c r="W281" i="5" a="1"/>
  <c r="W281" i="5" s="1"/>
  <c r="W282" i="5" a="1"/>
  <c r="W282" i="5" s="1"/>
  <c r="W283" i="5" a="1"/>
  <c r="W283" i="5" s="1"/>
  <c r="W284" i="5" a="1"/>
  <c r="W284" i="5" s="1"/>
  <c r="W285" i="5" a="1"/>
  <c r="W285" i="5" s="1"/>
  <c r="W286" i="5" a="1"/>
  <c r="W286" i="5" s="1"/>
  <c r="W287" i="5" a="1"/>
  <c r="W287" i="5" s="1"/>
  <c r="W288" i="5" a="1"/>
  <c r="W288" i="5" s="1"/>
  <c r="W289" i="5" a="1"/>
  <c r="W289" i="5" s="1"/>
  <c r="W290" i="5" a="1"/>
  <c r="W290" i="5" s="1"/>
  <c r="W291" i="5" a="1"/>
  <c r="W291" i="5" s="1"/>
  <c r="W292" i="5" a="1"/>
  <c r="W292" i="5" s="1"/>
  <c r="W293" i="5" a="1"/>
  <c r="W293" i="5" s="1"/>
  <c r="W101" i="5" a="1"/>
  <c r="W101" i="5" s="1"/>
  <c r="W102" i="5" a="1"/>
  <c r="W102" i="5" s="1"/>
  <c r="W103" i="5" a="1"/>
  <c r="W103" i="5" s="1"/>
  <c r="W104" i="5" a="1"/>
  <c r="W104" i="5" s="1"/>
  <c r="W105" i="5" a="1"/>
  <c r="W105" i="5" s="1"/>
  <c r="W106" i="5" a="1"/>
  <c r="W106" i="5" s="1"/>
  <c r="W107" i="5" a="1"/>
  <c r="W107" i="5" s="1"/>
  <c r="W196" i="5" a="1"/>
  <c r="W196" i="5" s="1"/>
  <c r="W108" i="5" a="1"/>
  <c r="W108" i="5" s="1"/>
  <c r="W109" i="5" a="1"/>
  <c r="W109" i="5" s="1"/>
  <c r="W197" i="5" a="1"/>
  <c r="W197" i="5" s="1"/>
  <c r="W110" i="5" a="1"/>
  <c r="W110" i="5" s="1"/>
  <c r="W111" i="5" a="1"/>
  <c r="W111" i="5" s="1"/>
  <c r="W112" i="5" a="1"/>
  <c r="W112" i="5" s="1"/>
  <c r="W392" i="5" a="1"/>
  <c r="W392" i="5" s="1"/>
  <c r="W393" i="5" a="1"/>
  <c r="W393" i="5" s="1"/>
  <c r="W394" i="5" a="1"/>
  <c r="W394" i="5" s="1"/>
  <c r="W395" i="5" a="1"/>
  <c r="W395" i="5" s="1"/>
  <c r="W396" i="5" a="1"/>
  <c r="W396" i="5" s="1"/>
  <c r="W397" i="5" a="1"/>
  <c r="W397" i="5" s="1"/>
  <c r="W398" i="5" a="1"/>
  <c r="W398" i="5" s="1"/>
  <c r="W399" i="5" a="1"/>
  <c r="W399" i="5" s="1"/>
  <c r="W400" i="5" a="1"/>
  <c r="W400" i="5" s="1"/>
  <c r="W401" i="5" a="1"/>
  <c r="W401" i="5" s="1"/>
  <c r="W402" i="5" a="1"/>
  <c r="W402" i="5" s="1"/>
  <c r="W403" i="5" a="1"/>
  <c r="W403" i="5" s="1"/>
  <c r="W404" i="5" a="1"/>
  <c r="W404" i="5" s="1"/>
  <c r="W405" i="5" a="1"/>
  <c r="W405" i="5" s="1"/>
  <c r="W406" i="5" a="1"/>
  <c r="W406" i="5" s="1"/>
  <c r="W407" i="5" a="1"/>
  <c r="W407" i="5" s="1"/>
  <c r="W113" i="5" a="1"/>
  <c r="W113" i="5" s="1"/>
  <c r="W114" i="5" a="1"/>
  <c r="W114" i="5" s="1"/>
  <c r="W115" i="5" a="1"/>
  <c r="W115" i="5" s="1"/>
  <c r="W410" i="5" a="1"/>
  <c r="W410" i="5" s="1"/>
  <c r="W411" i="5" a="1"/>
  <c r="W411" i="5" s="1"/>
  <c r="W412" i="5" a="1"/>
  <c r="W412" i="5" s="1"/>
  <c r="W413" i="5" a="1"/>
  <c r="W413" i="5" s="1"/>
  <c r="W414" i="5" a="1"/>
  <c r="W414" i="5" s="1"/>
  <c r="W415" i="5" a="1"/>
  <c r="W415" i="5" s="1"/>
  <c r="W416" i="5" a="1"/>
  <c r="W416" i="5" s="1"/>
  <c r="W417" i="5" a="1"/>
  <c r="W417" i="5" s="1"/>
  <c r="W418" i="5" a="1"/>
  <c r="W418" i="5" s="1"/>
  <c r="W419" i="5" a="1"/>
  <c r="W419" i="5" s="1"/>
  <c r="W420" i="5" a="1"/>
  <c r="W420" i="5" s="1"/>
  <c r="W421" i="5" a="1"/>
  <c r="W421" i="5" s="1"/>
  <c r="W422" i="5" a="1"/>
  <c r="W422" i="5" s="1"/>
  <c r="W423" i="5" a="1"/>
  <c r="W423" i="5" s="1"/>
  <c r="W424" i="5" a="1"/>
  <c r="W424" i="5" s="1"/>
  <c r="W425" i="5" a="1"/>
  <c r="W425" i="5" s="1"/>
  <c r="W426" i="5" a="1"/>
  <c r="W426" i="5" s="1"/>
  <c r="W427" i="5" a="1"/>
  <c r="W427" i="5" s="1"/>
  <c r="W428" i="5" a="1"/>
  <c r="W428" i="5" s="1"/>
  <c r="W429" i="5" a="1"/>
  <c r="W429" i="5" s="1"/>
  <c r="W430" i="5" a="1"/>
  <c r="W430" i="5" s="1"/>
  <c r="W431" i="5" a="1"/>
  <c r="W431" i="5" s="1"/>
  <c r="W432" i="5" a="1"/>
  <c r="W432" i="5" s="1"/>
  <c r="W433" i="5" a="1"/>
  <c r="W433" i="5" s="1"/>
  <c r="W434" i="5" a="1"/>
  <c r="W434" i="5" s="1"/>
  <c r="W435" i="5" a="1"/>
  <c r="W435" i="5" s="1"/>
  <c r="W436" i="5" a="1"/>
  <c r="W436" i="5" s="1"/>
  <c r="W437" i="5" a="1"/>
  <c r="W437" i="5" s="1"/>
  <c r="W438" i="5" a="1"/>
  <c r="W438" i="5" s="1"/>
  <c r="W439" i="5" a="1"/>
  <c r="W439" i="5" s="1"/>
  <c r="W440" i="5" a="1"/>
  <c r="W440" i="5" s="1"/>
  <c r="W441" i="5" a="1"/>
  <c r="W441" i="5" s="1"/>
  <c r="W442" i="5" a="1"/>
  <c r="W442" i="5" s="1"/>
  <c r="W443" i="5" a="1"/>
  <c r="W443" i="5" s="1"/>
  <c r="W444" i="5" a="1"/>
  <c r="W444" i="5" s="1"/>
  <c r="W445" i="5" a="1"/>
  <c r="W445" i="5" s="1"/>
  <c r="W446" i="5" a="1"/>
  <c r="W446" i="5" s="1"/>
  <c r="W447" i="5" a="1"/>
  <c r="W447" i="5" s="1"/>
  <c r="W448" i="5" a="1"/>
  <c r="W448" i="5" s="1"/>
  <c r="W449" i="5" a="1"/>
  <c r="W449" i="5" s="1"/>
  <c r="W450" i="5" a="1"/>
  <c r="W450" i="5" s="1"/>
  <c r="W451" i="5" a="1"/>
  <c r="W451" i="5" s="1"/>
  <c r="W452" i="5" a="1"/>
  <c r="W452" i="5" s="1"/>
  <c r="W453" i="5" a="1"/>
  <c r="W453" i="5" s="1"/>
  <c r="W454" i="5" a="1"/>
  <c r="W454" i="5" s="1"/>
  <c r="W455" i="5" a="1"/>
  <c r="W455" i="5" s="1"/>
  <c r="W456" i="5" a="1"/>
  <c r="W456" i="5" s="1"/>
  <c r="W457" i="5" a="1"/>
  <c r="W457" i="5" s="1"/>
  <c r="W458" i="5" a="1"/>
  <c r="W458" i="5" s="1"/>
  <c r="W459" i="5" a="1"/>
  <c r="W459" i="5" s="1"/>
  <c r="W460" i="5" a="1"/>
  <c r="W460" i="5" s="1"/>
  <c r="W461" i="5" a="1"/>
  <c r="W461" i="5" s="1"/>
  <c r="W462" i="5" a="1"/>
  <c r="W462" i="5" s="1"/>
  <c r="W463" i="5" a="1"/>
  <c r="W463" i="5" s="1"/>
  <c r="W464" i="5" a="1"/>
  <c r="W464" i="5" s="1"/>
  <c r="W465" i="5" a="1"/>
  <c r="W465" i="5" s="1"/>
  <c r="W466" i="5" a="1"/>
  <c r="W466" i="5" s="1"/>
  <c r="W467" i="5" a="1"/>
  <c r="W467" i="5" s="1"/>
  <c r="W468" i="5" a="1"/>
  <c r="W468" i="5" s="1"/>
  <c r="W469" i="5" a="1"/>
  <c r="W469" i="5" s="1"/>
  <c r="W470" i="5" a="1"/>
  <c r="W470" i="5" s="1"/>
  <c r="W471" i="5" a="1"/>
  <c r="W471" i="5" s="1"/>
  <c r="W472" i="5" a="1"/>
  <c r="W472" i="5" s="1"/>
  <c r="W473" i="5" a="1"/>
  <c r="W473" i="5" s="1"/>
  <c r="W474" i="5" a="1"/>
  <c r="W474" i="5" s="1"/>
  <c r="W475" i="5" a="1"/>
  <c r="W475" i="5" s="1"/>
  <c r="W476" i="5" a="1"/>
  <c r="W476" i="5" s="1"/>
  <c r="W477" i="5" a="1"/>
  <c r="W477" i="5" s="1"/>
  <c r="W478" i="5" a="1"/>
  <c r="W478" i="5" s="1"/>
  <c r="W479" i="5" a="1"/>
  <c r="W479" i="5" s="1"/>
  <c r="W480" i="5" a="1"/>
  <c r="W480" i="5" s="1"/>
  <c r="W481" i="5" a="1"/>
  <c r="W481" i="5" s="1"/>
  <c r="W482" i="5" a="1"/>
  <c r="W482" i="5" s="1"/>
  <c r="W483" i="5" a="1"/>
  <c r="W483" i="5" s="1"/>
  <c r="W484" i="5" a="1"/>
  <c r="W484" i="5" s="1"/>
  <c r="W485" i="5" a="1"/>
  <c r="W485" i="5" s="1"/>
  <c r="W486" i="5" a="1"/>
  <c r="W486" i="5" s="1"/>
  <c r="W487" i="5" a="1"/>
  <c r="W487" i="5" s="1"/>
  <c r="W390" i="5" a="1"/>
  <c r="W390" i="5" s="1"/>
  <c r="W391" i="5" a="1"/>
  <c r="W391" i="5" s="1"/>
  <c r="W116" i="5" a="1"/>
  <c r="W116" i="5" s="1"/>
  <c r="W490" i="5" a="1"/>
  <c r="W490" i="5" s="1"/>
  <c r="W491" i="5" a="1"/>
  <c r="W491" i="5" s="1"/>
  <c r="W492" i="5" a="1"/>
  <c r="W492" i="5" s="1"/>
  <c r="W493" i="5" a="1"/>
  <c r="W493" i="5" s="1"/>
  <c r="W494" i="5" a="1"/>
  <c r="W494" i="5" s="1"/>
  <c r="W495" i="5" a="1"/>
  <c r="W495" i="5" s="1"/>
  <c r="W496" i="5" a="1"/>
  <c r="W496" i="5" s="1"/>
  <c r="W497" i="5" a="1"/>
  <c r="W497" i="5" s="1"/>
  <c r="W498" i="5" a="1"/>
  <c r="W498" i="5" s="1"/>
  <c r="W499" i="5" a="1"/>
  <c r="W499" i="5" s="1"/>
  <c r="W500" i="5" a="1"/>
  <c r="W500" i="5" s="1"/>
  <c r="W501" i="5" a="1"/>
  <c r="W501" i="5" s="1"/>
  <c r="W502" i="5" a="1"/>
  <c r="W502" i="5" s="1"/>
  <c r="W503" i="5" a="1"/>
  <c r="W503" i="5" s="1"/>
  <c r="W504" i="5" a="1"/>
  <c r="W504" i="5" s="1"/>
  <c r="W505" i="5" a="1"/>
  <c r="W505" i="5" s="1"/>
  <c r="W506" i="5" a="1"/>
  <c r="W506" i="5" s="1"/>
  <c r="W507" i="5" a="1"/>
  <c r="W507" i="5" s="1"/>
  <c r="W508" i="5" a="1"/>
  <c r="W508" i="5" s="1"/>
  <c r="W509" i="5" a="1"/>
  <c r="W509" i="5" s="1"/>
  <c r="W510" i="5" a="1"/>
  <c r="W510" i="5" s="1"/>
  <c r="W511" i="5" a="1"/>
  <c r="W511" i="5" s="1"/>
  <c r="W512" i="5" a="1"/>
  <c r="W512" i="5" s="1"/>
  <c r="W513" i="5" a="1"/>
  <c r="W513" i="5" s="1"/>
  <c r="W514" i="5" a="1"/>
  <c r="W514" i="5" s="1"/>
  <c r="W515" i="5" a="1"/>
  <c r="W515" i="5" s="1"/>
  <c r="W516" i="5" a="1"/>
  <c r="W516" i="5" s="1"/>
  <c r="W517" i="5" a="1"/>
  <c r="W517" i="5" s="1"/>
  <c r="W518" i="5" a="1"/>
  <c r="W518" i="5" s="1"/>
  <c r="W519" i="5" a="1"/>
  <c r="W519" i="5" s="1"/>
  <c r="W520" i="5" a="1"/>
  <c r="W520" i="5" s="1"/>
  <c r="W521" i="5" a="1"/>
  <c r="W521" i="5" s="1"/>
  <c r="W522" i="5" a="1"/>
  <c r="W522" i="5" s="1"/>
  <c r="W523" i="5" a="1"/>
  <c r="W523" i="5" s="1"/>
  <c r="W524" i="5" a="1"/>
  <c r="W524" i="5" s="1"/>
  <c r="W525" i="5" a="1"/>
  <c r="W525" i="5" s="1"/>
  <c r="W526" i="5" a="1"/>
  <c r="W526" i="5" s="1"/>
  <c r="W527" i="5" a="1"/>
  <c r="W527" i="5" s="1"/>
  <c r="W528" i="5" a="1"/>
  <c r="W528" i="5" s="1"/>
  <c r="W529" i="5" a="1"/>
  <c r="W529" i="5" s="1"/>
  <c r="W530" i="5" a="1"/>
  <c r="W530" i="5" s="1"/>
  <c r="W531" i="5" a="1"/>
  <c r="W531" i="5" s="1"/>
  <c r="W532" i="5" a="1"/>
  <c r="W532" i="5" s="1"/>
  <c r="W533" i="5" a="1"/>
  <c r="W533" i="5" s="1"/>
  <c r="W534" i="5" a="1"/>
  <c r="W534" i="5" s="1"/>
  <c r="W535" i="5" a="1"/>
  <c r="W535" i="5" s="1"/>
  <c r="W536" i="5" a="1"/>
  <c r="W536" i="5" s="1"/>
  <c r="W537" i="5" a="1"/>
  <c r="W537" i="5" s="1"/>
  <c r="W538" i="5" a="1"/>
  <c r="W538" i="5" s="1"/>
  <c r="W539" i="5" a="1"/>
  <c r="W539" i="5" s="1"/>
  <c r="W540" i="5" a="1"/>
  <c r="W540" i="5" s="1"/>
  <c r="W541" i="5" a="1"/>
  <c r="W541" i="5" s="1"/>
  <c r="W542" i="5" a="1"/>
  <c r="W542" i="5" s="1"/>
  <c r="W543" i="5" a="1"/>
  <c r="W543" i="5" s="1"/>
  <c r="W544" i="5" a="1"/>
  <c r="W544" i="5" s="1"/>
  <c r="W591" i="5" a="1"/>
  <c r="W591" i="5" s="1"/>
  <c r="W590" i="5" a="1"/>
  <c r="W590" i="5" s="1"/>
  <c r="W589" i="5" a="1"/>
  <c r="W589" i="5" s="1"/>
  <c r="W588" i="5" a="1"/>
  <c r="W588" i="5" s="1"/>
  <c r="W587" i="5" a="1"/>
  <c r="W587" i="5" s="1"/>
  <c r="W586" i="5" a="1"/>
  <c r="W586" i="5" s="1"/>
  <c r="W585" i="5" a="1"/>
  <c r="W585" i="5" s="1"/>
  <c r="W584" i="5" a="1"/>
  <c r="W584" i="5" s="1"/>
  <c r="W583" i="5" a="1"/>
  <c r="W583" i="5" s="1"/>
  <c r="W582" i="5" a="1"/>
  <c r="W582" i="5" s="1"/>
  <c r="W581" i="5" a="1"/>
  <c r="W581" i="5" s="1"/>
  <c r="W580" i="5" a="1"/>
  <c r="W580" i="5" s="1"/>
  <c r="W579" i="5" a="1"/>
  <c r="W579" i="5" s="1"/>
  <c r="W578" i="5" a="1"/>
  <c r="W578" i="5" s="1"/>
  <c r="W577" i="5" a="1"/>
  <c r="W577" i="5" s="1"/>
  <c r="W576" i="5" a="1"/>
  <c r="W576" i="5" s="1"/>
  <c r="W180" i="5" a="1"/>
  <c r="W180" i="5" s="1"/>
  <c r="W181" i="5" a="1"/>
  <c r="W181" i="5" s="1"/>
  <c r="W182" i="5" a="1"/>
  <c r="W182" i="5" s="1"/>
  <c r="W671" i="5" a="1"/>
  <c r="W671" i="5" s="1"/>
  <c r="W670" i="5" a="1"/>
  <c r="W670" i="5" s="1"/>
  <c r="W669" i="5" a="1"/>
  <c r="W669" i="5" s="1"/>
  <c r="W668" i="5" a="1"/>
  <c r="W668" i="5" s="1"/>
  <c r="W408" i="5" a="1"/>
  <c r="W408" i="5" s="1"/>
  <c r="W409" i="5" a="1"/>
  <c r="W409" i="5" s="1"/>
  <c r="W117" i="5" a="1"/>
  <c r="W117" i="5" s="1"/>
  <c r="W118" i="5" a="1"/>
  <c r="W118" i="5" s="1"/>
  <c r="W119" i="5" a="1"/>
  <c r="W119" i="5" s="1"/>
  <c r="W120" i="5" a="1"/>
  <c r="W120" i="5" s="1"/>
  <c r="W121" i="5" a="1"/>
  <c r="W121" i="5" s="1"/>
  <c r="W122" i="5" a="1"/>
  <c r="W122" i="5" s="1"/>
  <c r="W123" i="5" a="1"/>
  <c r="W123" i="5" s="1"/>
  <c r="W667" i="5" a="1"/>
  <c r="W667" i="5" s="1"/>
  <c r="W124" i="5" a="1"/>
  <c r="W124" i="5" s="1"/>
  <c r="W125" i="5" a="1"/>
  <c r="W125" i="5" s="1"/>
  <c r="W666" i="5" a="1"/>
  <c r="W666" i="5" s="1"/>
  <c r="W126" i="5" a="1"/>
  <c r="W126" i="5" s="1"/>
  <c r="W127" i="5" a="1"/>
  <c r="W127" i="5" s="1"/>
  <c r="W128" i="5" a="1"/>
  <c r="W128" i="5" s="1"/>
  <c r="W129" i="5" a="1"/>
  <c r="W129" i="5" s="1"/>
  <c r="W130" i="5" a="1"/>
  <c r="W130" i="5" s="1"/>
  <c r="W131" i="5" a="1"/>
  <c r="W131" i="5" s="1"/>
  <c r="W132" i="5" a="1"/>
  <c r="W132" i="5" s="1"/>
  <c r="W133" i="5" a="1"/>
  <c r="W133" i="5" s="1"/>
  <c r="W134" i="5" a="1"/>
  <c r="W134" i="5" s="1"/>
  <c r="W135" i="5" a="1"/>
  <c r="W135" i="5" s="1"/>
  <c r="W136" i="5" a="1"/>
  <c r="W136" i="5" s="1"/>
  <c r="W137" i="5" a="1"/>
  <c r="W137" i="5" s="1"/>
  <c r="W138" i="5" a="1"/>
  <c r="W138" i="5" s="1"/>
  <c r="W139" i="5" a="1"/>
  <c r="W139" i="5" s="1"/>
  <c r="W140" i="5" a="1"/>
  <c r="W140" i="5" s="1"/>
  <c r="W141" i="5" a="1"/>
  <c r="W141" i="5" s="1"/>
  <c r="W142" i="5" a="1"/>
  <c r="W142" i="5" s="1"/>
  <c r="W143" i="5" a="1"/>
  <c r="W143" i="5" s="1"/>
  <c r="W144" i="5" a="1"/>
  <c r="W144" i="5" s="1"/>
  <c r="W145" i="5" a="1"/>
  <c r="W145" i="5" s="1"/>
  <c r="W146" i="5" a="1"/>
  <c r="W146" i="5" s="1"/>
  <c r="W147" i="5" a="1"/>
  <c r="W147" i="5" s="1"/>
  <c r="W148" i="5" a="1"/>
  <c r="W148" i="5" s="1"/>
  <c r="W149" i="5" a="1"/>
  <c r="W149" i="5" s="1"/>
  <c r="W150" i="5" a="1"/>
  <c r="W150" i="5" s="1"/>
  <c r="W151" i="5" a="1"/>
  <c r="W151" i="5" s="1"/>
  <c r="W152" i="5" a="1"/>
  <c r="W152" i="5" s="1"/>
  <c r="W153" i="5" a="1"/>
  <c r="W153" i="5" s="1"/>
  <c r="W154" i="5" a="1"/>
  <c r="W154" i="5" s="1"/>
  <c r="W155" i="5" a="1"/>
  <c r="W155" i="5" s="1"/>
  <c r="W156" i="5" a="1"/>
  <c r="W156" i="5" s="1"/>
  <c r="W157" i="5" a="1"/>
  <c r="W157" i="5" s="1"/>
  <c r="W158" i="5" a="1"/>
  <c r="W158" i="5" s="1"/>
  <c r="W159" i="5" a="1"/>
  <c r="W159" i="5" s="1"/>
  <c r="W160" i="5" a="1"/>
  <c r="W160" i="5" s="1"/>
  <c r="W161" i="5" a="1"/>
  <c r="W161" i="5" s="1"/>
  <c r="W162" i="5" a="1"/>
  <c r="W162" i="5" s="1"/>
  <c r="W163" i="5" a="1"/>
  <c r="W163" i="5" s="1"/>
  <c r="W164" i="5" a="1"/>
  <c r="W164" i="5" s="1"/>
  <c r="W165" i="5" a="1"/>
  <c r="W165" i="5" s="1"/>
  <c r="W166" i="5" a="1"/>
  <c r="W166" i="5" s="1"/>
  <c r="W167" i="5" a="1"/>
  <c r="W167" i="5" s="1"/>
  <c r="W168" i="5" a="1"/>
  <c r="W168" i="5" s="1"/>
  <c r="W169" i="5" a="1"/>
  <c r="W169" i="5" s="1"/>
  <c r="W170" i="5" a="1"/>
  <c r="W170" i="5" s="1"/>
  <c r="W171" i="5" a="1"/>
  <c r="W171" i="5" s="1"/>
  <c r="W172" i="5" a="1"/>
  <c r="W172" i="5" s="1"/>
  <c r="W173" i="5" a="1"/>
  <c r="W173" i="5" s="1"/>
  <c r="W174" i="5" a="1"/>
  <c r="W174" i="5" s="1"/>
  <c r="W175" i="5" a="1"/>
  <c r="W175" i="5" s="1"/>
  <c r="W176" i="5" a="1"/>
  <c r="W176" i="5" s="1"/>
  <c r="W177" i="5" a="1"/>
  <c r="W177" i="5" s="1"/>
  <c r="W178" i="5" a="1"/>
  <c r="W178" i="5" s="1"/>
  <c r="W179" i="5" a="1"/>
  <c r="W179" i="5" s="1"/>
  <c r="W548" i="5" a="1"/>
  <c r="W548" i="5" s="1"/>
  <c r="W20" i="5" a="1"/>
  <c r="W20" i="5" s="1"/>
  <c r="W21" i="5" a="1"/>
  <c r="W21" i="5" s="1"/>
  <c r="W22" i="5" a="1"/>
  <c r="W22" i="5" s="1"/>
  <c r="W23" i="5" a="1"/>
  <c r="W23" i="5" s="1"/>
  <c r="W24" i="5" a="1"/>
  <c r="W24" i="5" s="1"/>
  <c r="W25" i="5" a="1"/>
  <c r="W25" i="5" s="1"/>
  <c r="W26" i="5" a="1"/>
  <c r="W26" i="5" s="1"/>
  <c r="W27" i="5" a="1"/>
  <c r="W27" i="5" s="1"/>
  <c r="W28" i="5" a="1"/>
  <c r="W28" i="5" s="1"/>
  <c r="W29" i="5" a="1"/>
  <c r="W29" i="5" s="1"/>
  <c r="W30" i="5" a="1"/>
  <c r="W30" i="5" s="1"/>
  <c r="W31" i="5" a="1"/>
  <c r="W31" i="5" s="1"/>
  <c r="W32" i="5" a="1"/>
  <c r="W32" i="5" s="1"/>
  <c r="W33" i="5" a="1"/>
  <c r="W33" i="5" s="1"/>
  <c r="W34" i="5" a="1"/>
  <c r="W34" i="5" s="1"/>
  <c r="W35" i="5" a="1"/>
  <c r="W35" i="5" s="1"/>
  <c r="W36" i="5" a="1"/>
  <c r="W36" i="5" s="1"/>
  <c r="W37" i="5" a="1"/>
  <c r="W37" i="5" s="1"/>
  <c r="W38" i="5" a="1"/>
  <c r="W38" i="5" s="1"/>
  <c r="W39" i="5" a="1"/>
  <c r="W39" i="5" s="1"/>
  <c r="W40" i="5" a="1"/>
  <c r="W40" i="5" s="1"/>
  <c r="W41" i="5" a="1"/>
  <c r="W41" i="5" s="1"/>
  <c r="W42" i="5" a="1"/>
  <c r="W42" i="5" s="1"/>
  <c r="W43" i="5" a="1"/>
  <c r="W43" i="5" s="1"/>
  <c r="W44" i="5" a="1"/>
  <c r="W44" i="5" s="1"/>
  <c r="W45" i="5" a="1"/>
  <c r="W45" i="5" s="1"/>
  <c r="W46" i="5" a="1"/>
  <c r="W46" i="5" s="1"/>
  <c r="W47" i="5" a="1"/>
  <c r="W47" i="5" s="1"/>
  <c r="W48" i="5" a="1"/>
  <c r="W48" i="5" s="1"/>
  <c r="W49" i="5" a="1"/>
  <c r="W49" i="5" s="1"/>
  <c r="W751" i="5" a="1"/>
  <c r="W751" i="5" s="1"/>
  <c r="W750" i="5" a="1"/>
  <c r="W750" i="5" s="1"/>
  <c r="W749" i="5" a="1"/>
  <c r="W749" i="5" s="1"/>
  <c r="W748" i="5" a="1"/>
  <c r="W748" i="5" s="1"/>
  <c r="W747" i="5" a="1"/>
  <c r="W747" i="5" s="1"/>
  <c r="W746" i="5" a="1"/>
  <c r="W746" i="5" s="1"/>
  <c r="W745" i="5" a="1"/>
  <c r="W745" i="5" s="1"/>
  <c r="W744" i="5" a="1"/>
  <c r="W744" i="5" s="1"/>
  <c r="W50" i="5" a="1"/>
  <c r="W50" i="5" s="1"/>
  <c r="W51" i="5" a="1"/>
  <c r="W51" i="5" s="1"/>
  <c r="W52" i="5" a="1"/>
  <c r="W52" i="5" s="1"/>
  <c r="W53" i="5" a="1"/>
  <c r="W53" i="5" s="1"/>
  <c r="W54" i="5" a="1"/>
  <c r="W54" i="5" s="1"/>
  <c r="W55" i="5" a="1"/>
  <c r="W55" i="5" s="1"/>
  <c r="W56" i="5" a="1"/>
  <c r="W56" i="5" s="1"/>
  <c r="W57" i="5" a="1"/>
  <c r="W57" i="5" s="1"/>
  <c r="W198" i="5" a="1"/>
  <c r="W198" i="5" s="1"/>
  <c r="W199" i="5" a="1"/>
  <c r="W199" i="5" s="1"/>
  <c r="W200" i="5" a="1"/>
  <c r="W200" i="5" s="1"/>
  <c r="W201" i="5" a="1"/>
  <c r="W201" i="5" s="1"/>
  <c r="W202" i="5" a="1"/>
  <c r="W202" i="5" s="1"/>
  <c r="W203" i="5" a="1"/>
  <c r="W203" i="5" s="1"/>
  <c r="W204" i="5" a="1"/>
  <c r="W204" i="5" s="1"/>
  <c r="W205" i="5" a="1"/>
  <c r="W205" i="5" s="1"/>
  <c r="W58" i="5" a="1"/>
  <c r="W58" i="5" s="1"/>
  <c r="W59" i="5" a="1"/>
  <c r="W59" i="5" s="1"/>
  <c r="W60" i="5" a="1"/>
  <c r="W60" i="5" s="1"/>
  <c r="W61" i="5" a="1"/>
  <c r="W61" i="5" s="1"/>
  <c r="W62" i="5" a="1"/>
  <c r="W62" i="5" s="1"/>
  <c r="W63" i="5" a="1"/>
  <c r="W63" i="5" s="1"/>
  <c r="W64" i="5" a="1"/>
  <c r="W64" i="5" s="1"/>
  <c r="W65" i="5" a="1"/>
  <c r="W65" i="5" s="1"/>
  <c r="W665" i="5" a="1"/>
  <c r="W665" i="5" s="1"/>
  <c r="W664" i="5" a="1"/>
  <c r="W664" i="5" s="1"/>
  <c r="W663" i="5" a="1"/>
  <c r="W663" i="5" s="1"/>
  <c r="W662" i="5" a="1"/>
  <c r="W662" i="5" s="1"/>
  <c r="W661" i="5" a="1"/>
  <c r="W661" i="5" s="1"/>
  <c r="W660" i="5" a="1"/>
  <c r="W660" i="5" s="1"/>
  <c r="W659" i="5" a="1"/>
  <c r="W659" i="5" s="1"/>
  <c r="W658" i="5" a="1"/>
  <c r="W658" i="5" s="1"/>
  <c r="W66" i="5" a="1"/>
  <c r="W66" i="5" s="1"/>
  <c r="W67" i="5" a="1"/>
  <c r="W67" i="5" s="1"/>
  <c r="W68" i="5" a="1"/>
  <c r="W68" i="5" s="1"/>
  <c r="W69" i="5" a="1"/>
  <c r="W69" i="5" s="1"/>
  <c r="W70" i="5" a="1"/>
  <c r="W70" i="5" s="1"/>
  <c r="W71" i="5" a="1"/>
  <c r="W71" i="5" s="1"/>
  <c r="W72" i="5" a="1"/>
  <c r="W72" i="5" s="1"/>
  <c r="W73" i="5" a="1"/>
  <c r="W73" i="5" s="1"/>
  <c r="W74" i="5" a="1"/>
  <c r="W74" i="5" s="1"/>
  <c r="W75" i="5" a="1"/>
  <c r="W75" i="5" s="1"/>
  <c r="W743" i="5" a="1"/>
  <c r="W743" i="5" s="1"/>
  <c r="W742" i="5" a="1"/>
  <c r="W742" i="5" s="1"/>
  <c r="W741" i="5" a="1"/>
  <c r="W741" i="5" s="1"/>
  <c r="W740" i="5" a="1"/>
  <c r="W740" i="5" s="1"/>
  <c r="W739" i="5" a="1"/>
  <c r="W739" i="5" s="1"/>
  <c r="W738" i="5" a="1"/>
  <c r="W738" i="5" s="1"/>
  <c r="W737" i="5" a="1"/>
  <c r="W737" i="5" s="1"/>
  <c r="W736" i="5" a="1"/>
  <c r="W736" i="5" s="1"/>
  <c r="W206" i="5" a="1"/>
  <c r="W206" i="5" s="1"/>
  <c r="W207" i="5" a="1"/>
  <c r="W207" i="5" s="1"/>
  <c r="W208" i="5" a="1"/>
  <c r="W208" i="5" s="1"/>
  <c r="W209" i="5" a="1"/>
  <c r="W209" i="5" s="1"/>
  <c r="W210" i="5" a="1"/>
  <c r="W210" i="5" s="1"/>
  <c r="W211" i="5" a="1"/>
  <c r="W211" i="5" s="1"/>
  <c r="W212" i="5" a="1"/>
  <c r="W212" i="5" s="1"/>
  <c r="W213" i="5" a="1"/>
  <c r="W213" i="5" s="1"/>
  <c r="W657" i="5" a="1"/>
  <c r="W657" i="5" s="1"/>
  <c r="W656" i="5" a="1"/>
  <c r="W656" i="5" s="1"/>
  <c r="W655" i="5" a="1"/>
  <c r="W655" i="5" s="1"/>
  <c r="W654" i="5" a="1"/>
  <c r="W654" i="5" s="1"/>
  <c r="W653" i="5" a="1"/>
  <c r="W653" i="5" s="1"/>
  <c r="W652" i="5" a="1"/>
  <c r="W652" i="5" s="1"/>
  <c r="W488" i="5" a="1"/>
  <c r="W488" i="5" s="1"/>
  <c r="W489" i="5" a="1"/>
  <c r="W489" i="5" s="1"/>
  <c r="W76" i="5" a="1"/>
  <c r="W76" i="5" s="1"/>
  <c r="W77" i="5" a="1"/>
  <c r="W77" i="5" s="1"/>
  <c r="W78" i="5" a="1"/>
  <c r="W78" i="5" s="1"/>
  <c r="W79" i="5" a="1"/>
  <c r="W79" i="5" s="1"/>
  <c r="W80" i="5" a="1"/>
  <c r="W80" i="5" s="1"/>
  <c r="W81" i="5" a="1"/>
  <c r="W81" i="5" s="1"/>
  <c r="W82" i="5" a="1"/>
  <c r="W82" i="5" s="1"/>
  <c r="W83" i="5" a="1"/>
  <c r="W83" i="5" s="1"/>
  <c r="W84" i="5" a="1"/>
  <c r="W84" i="5" s="1"/>
  <c r="W85" i="5" a="1"/>
  <c r="W85" i="5" s="1"/>
  <c r="W86" i="5" a="1"/>
  <c r="W86" i="5" s="1"/>
  <c r="W87" i="5" a="1"/>
  <c r="W87" i="5" s="1"/>
  <c r="W88" i="5" a="1"/>
  <c r="W88" i="5" s="1"/>
  <c r="W89" i="5" a="1"/>
  <c r="W89" i="5" s="1"/>
  <c r="W90" i="5" a="1"/>
  <c r="W90" i="5" s="1"/>
  <c r="W91" i="5" a="1"/>
  <c r="W91" i="5" s="1"/>
  <c r="W92" i="5" a="1"/>
  <c r="W92" i="5" s="1"/>
  <c r="W93" i="5" a="1"/>
  <c r="W93" i="5" s="1"/>
  <c r="W94" i="5" a="1"/>
  <c r="W94" i="5" s="1"/>
  <c r="W95" i="5" a="1"/>
  <c r="W95" i="5" s="1"/>
  <c r="W96" i="5" a="1"/>
  <c r="W96" i="5" s="1"/>
  <c r="W97" i="5" a="1"/>
  <c r="W97" i="5" s="1"/>
  <c r="W98" i="5" a="1"/>
  <c r="W98" i="5" s="1"/>
  <c r="W99" i="5" a="1"/>
  <c r="W99" i="5" s="1"/>
  <c r="W549" i="5" a="1"/>
  <c r="W549" i="5" s="1"/>
  <c r="W550" i="5" a="1"/>
  <c r="W550" i="5" s="1"/>
  <c r="W551" i="5" a="1"/>
  <c r="W551" i="5" s="1"/>
  <c r="W552" i="5" a="1"/>
  <c r="W552" i="5" s="1"/>
  <c r="W553" i="5" a="1"/>
  <c r="W553" i="5" s="1"/>
  <c r="W554" i="5" a="1"/>
  <c r="W554" i="5" s="1"/>
  <c r="W555" i="5" a="1"/>
  <c r="W555" i="5" s="1"/>
  <c r="W2" i="5" a="1"/>
  <c r="W2" i="5" s="1"/>
  <c r="W556" i="5" a="1"/>
  <c r="W556" i="5" s="1"/>
  <c r="W557" i="5" a="1"/>
  <c r="W557" i="5" s="1"/>
  <c r="W3" i="5" a="1"/>
  <c r="W3" i="5" s="1"/>
  <c r="W558" i="5" a="1"/>
  <c r="W558" i="5" s="1"/>
  <c r="W559" i="5" a="1"/>
  <c r="W559" i="5" s="1"/>
  <c r="W560" i="5" a="1"/>
  <c r="W560" i="5" s="1"/>
  <c r="W561" i="5" a="1"/>
  <c r="W561" i="5" s="1"/>
  <c r="W562" i="5" a="1"/>
  <c r="W562" i="5" s="1"/>
  <c r="W563" i="5" a="1"/>
  <c r="W563" i="5" s="1"/>
  <c r="W564" i="5" a="1"/>
  <c r="W564" i="5" s="1"/>
  <c r="W565" i="5" a="1"/>
  <c r="W565" i="5" s="1"/>
  <c r="W566" i="5" a="1"/>
  <c r="W566" i="5" s="1"/>
  <c r="W567" i="5" a="1"/>
  <c r="W567" i="5" s="1"/>
  <c r="W568" i="5" a="1"/>
  <c r="W568" i="5" s="1"/>
  <c r="W569" i="5" a="1"/>
  <c r="W569" i="5" s="1"/>
  <c r="W570" i="5" a="1"/>
  <c r="W570" i="5" s="1"/>
  <c r="W571" i="5" a="1"/>
  <c r="W571" i="5" s="1"/>
  <c r="W572" i="5" a="1"/>
  <c r="W572" i="5" s="1"/>
  <c r="W573" i="5" a="1"/>
  <c r="W573" i="5" s="1"/>
  <c r="W574" i="5" a="1"/>
  <c r="W574" i="5" s="1"/>
  <c r="W575" i="5" a="1"/>
  <c r="W575" i="5" s="1"/>
  <c r="W651" i="5" a="1"/>
  <c r="W651" i="5" s="1"/>
  <c r="B1160" i="18" l="1"/>
  <c r="B1152" i="18"/>
  <c r="B1144" i="18"/>
  <c r="B1121" i="18"/>
  <c r="B1163" i="18"/>
  <c r="B1155" i="18"/>
  <c r="B1147" i="18"/>
  <c r="B1161" i="18"/>
  <c r="B1153" i="18"/>
  <c r="B1145" i="18"/>
  <c r="B1138" i="18"/>
  <c r="B1130" i="18"/>
  <c r="B1122" i="18"/>
  <c r="B1159" i="18"/>
  <c r="B1151" i="18"/>
  <c r="B1136" i="18"/>
  <c r="B1128" i="18"/>
  <c r="B497" i="18"/>
  <c r="B475" i="18"/>
  <c r="B473" i="18"/>
  <c r="K314" i="18"/>
  <c r="B478" i="18"/>
  <c r="B501" i="18"/>
  <c r="B505" i="18"/>
  <c r="K317" i="18"/>
  <c r="O343" i="18"/>
  <c r="B471" i="18"/>
  <c r="K315" i="18"/>
  <c r="O389" i="18"/>
  <c r="B503" i="18"/>
  <c r="O347" i="18"/>
  <c r="B481" i="18"/>
  <c r="K316" i="18"/>
  <c r="B507" i="18"/>
  <c r="K313" i="18"/>
  <c r="O345" i="18"/>
  <c r="K312" i="18"/>
  <c r="K320" i="18"/>
  <c r="K311" i="18"/>
  <c r="K319" i="18"/>
  <c r="B479" i="18"/>
  <c r="O391" i="18"/>
  <c r="B474" i="18"/>
  <c r="B500" i="18"/>
  <c r="B504" i="18"/>
  <c r="B477" i="18"/>
  <c r="B499" i="18"/>
  <c r="O390" i="18"/>
  <c r="B472" i="18"/>
  <c r="B480" i="18"/>
  <c r="O388" i="18"/>
  <c r="B498" i="18"/>
  <c r="B502" i="18"/>
  <c r="B512" i="18" l="1"/>
  <c r="B509" i="18"/>
  <c r="B511" i="18"/>
  <c r="B508" i="18"/>
  <c r="B513" i="18"/>
  <c r="B510" i="18"/>
  <c r="B486" i="18"/>
  <c r="B483" i="18"/>
  <c r="B485" i="18"/>
  <c r="B482" i="18"/>
  <c r="B487" i="18"/>
  <c r="B484" i="18"/>
  <c r="F33" i="7" l="1"/>
  <c r="F32" i="7"/>
  <c r="A12" i="13"/>
  <c r="O3" i="7" s="1"/>
  <c r="P3" i="7"/>
  <c r="S3" i="7"/>
  <c r="B28" i="10"/>
  <c r="C28" i="10"/>
  <c r="D28" i="10"/>
  <c r="E28" i="10"/>
  <c r="F28" i="10"/>
  <c r="G28" i="10"/>
  <c r="H28" i="10"/>
  <c r="I28" i="10"/>
  <c r="J28" i="10"/>
  <c r="A28" i="10"/>
  <c r="T68" i="3"/>
  <c r="H7" i="2" l="1"/>
  <c r="E221" i="12"/>
  <c r="D221" i="12"/>
  <c r="C221" i="12"/>
  <c r="B221" i="12"/>
  <c r="B222" i="12" s="1"/>
  <c r="B214" i="12"/>
  <c r="I213" i="12"/>
  <c r="B215" i="12" s="1"/>
  <c r="H213" i="12"/>
  <c r="G213" i="12"/>
  <c r="F213" i="12"/>
  <c r="E213" i="12"/>
  <c r="D213" i="12"/>
  <c r="C213" i="12"/>
  <c r="B213" i="12"/>
  <c r="B206" i="12"/>
  <c r="I205" i="12"/>
  <c r="B207" i="12" s="1"/>
  <c r="H205" i="12"/>
  <c r="G205" i="12"/>
  <c r="F205" i="12"/>
  <c r="E205" i="12"/>
  <c r="D205" i="12"/>
  <c r="C205" i="12"/>
  <c r="B205" i="12"/>
  <c r="B194" i="12"/>
  <c r="B196" i="12" s="1"/>
  <c r="B197" i="12" s="1"/>
  <c r="B187" i="12"/>
  <c r="B189" i="12" s="1"/>
  <c r="B186" i="12"/>
  <c r="B188" i="12" s="1"/>
  <c r="B181" i="12"/>
  <c r="B176" i="12"/>
  <c r="B171" i="12"/>
  <c r="B172" i="12" s="1"/>
  <c r="B167" i="12"/>
  <c r="B163" i="12"/>
  <c r="G156" i="12"/>
  <c r="G155" i="12"/>
  <c r="G154" i="12"/>
  <c r="G153" i="12"/>
  <c r="B162" i="12" s="1"/>
  <c r="G152" i="12"/>
  <c r="B161" i="12" s="1"/>
  <c r="G151" i="12"/>
  <c r="G150" i="12"/>
  <c r="G149" i="12"/>
  <c r="G148" i="12"/>
  <c r="G147" i="12"/>
  <c r="G146" i="12"/>
  <c r="G145" i="12"/>
  <c r="G144" i="12"/>
  <c r="G143" i="12"/>
  <c r="G142" i="12"/>
  <c r="G141" i="12"/>
  <c r="G140" i="12"/>
  <c r="G139" i="12"/>
  <c r="A130" i="12"/>
  <c r="A127" i="12"/>
  <c r="A128" i="12" s="1"/>
  <c r="A116" i="12"/>
  <c r="A117" i="12" s="1"/>
  <c r="A105" i="12"/>
  <c r="A106" i="12" s="1"/>
  <c r="A107" i="12" s="1"/>
  <c r="A102" i="12"/>
  <c r="A103" i="12" s="1"/>
  <c r="A101" i="12"/>
  <c r="A91" i="12"/>
  <c r="A93" i="12" s="1"/>
  <c r="A94" i="12" s="1"/>
  <c r="A96" i="12" s="1"/>
  <c r="B88" i="12"/>
  <c r="B22" i="10"/>
  <c r="B19" i="10"/>
  <c r="B18" i="10"/>
  <c r="B14" i="10"/>
  <c r="C9" i="10"/>
  <c r="G9" i="10" s="1"/>
  <c r="C8" i="10"/>
  <c r="G8" i="10" s="1"/>
  <c r="C7" i="10"/>
  <c r="C6" i="10"/>
  <c r="C5" i="10"/>
  <c r="F5" i="10" s="1"/>
  <c r="C4" i="10"/>
  <c r="F4" i="10" s="1"/>
  <c r="L11" i="7" s="1"/>
  <c r="C3" i="10"/>
  <c r="G3" i="10" s="1"/>
  <c r="B1" i="10"/>
  <c r="F477" i="9"/>
  <c r="F476" i="9"/>
  <c r="F474" i="9"/>
  <c r="F473" i="9"/>
  <c r="F472" i="9"/>
  <c r="F470" i="9"/>
  <c r="F469" i="9"/>
  <c r="F468" i="9"/>
  <c r="F466" i="9"/>
  <c r="F465" i="9"/>
  <c r="F464" i="9"/>
  <c r="F462" i="9"/>
  <c r="F461" i="9"/>
  <c r="F460" i="9"/>
  <c r="F458" i="9"/>
  <c r="F457" i="9"/>
  <c r="F456" i="9"/>
  <c r="F454" i="9"/>
  <c r="F453" i="9"/>
  <c r="F452" i="9"/>
  <c r="F451" i="9"/>
  <c r="F450" i="9"/>
  <c r="F449" i="9"/>
  <c r="F448" i="9"/>
  <c r="F446" i="9"/>
  <c r="F445" i="9"/>
  <c r="F444" i="9"/>
  <c r="F442" i="9"/>
  <c r="F441" i="9"/>
  <c r="F440" i="9"/>
  <c r="F438" i="9"/>
  <c r="F437" i="9"/>
  <c r="F436" i="9"/>
  <c r="F435" i="9"/>
  <c r="F434" i="9"/>
  <c r="F433" i="9"/>
  <c r="F432" i="9"/>
  <c r="F430" i="9"/>
  <c r="F429" i="9"/>
  <c r="F428" i="9"/>
  <c r="F426" i="9"/>
  <c r="F425" i="9"/>
  <c r="F424" i="9"/>
  <c r="F422" i="9"/>
  <c r="F421" i="9"/>
  <c r="F420" i="9"/>
  <c r="F418" i="9"/>
  <c r="F417" i="9"/>
  <c r="F416" i="9"/>
  <c r="F414" i="9"/>
  <c r="F413" i="9"/>
  <c r="F412" i="9"/>
  <c r="F410" i="9"/>
  <c r="F409" i="9"/>
  <c r="F408" i="9"/>
  <c r="F406" i="9"/>
  <c r="F405" i="9"/>
  <c r="F404" i="9"/>
  <c r="F402" i="9"/>
  <c r="F401" i="9"/>
  <c r="F400" i="9"/>
  <c r="F398" i="9"/>
  <c r="F397" i="9"/>
  <c r="F396" i="9"/>
  <c r="F394" i="9"/>
  <c r="F393" i="9"/>
  <c r="F392" i="9"/>
  <c r="F390" i="9"/>
  <c r="F389" i="9"/>
  <c r="F388" i="9"/>
  <c r="F387" i="9"/>
  <c r="F386" i="9"/>
  <c r="F385" i="9"/>
  <c r="F384" i="9"/>
  <c r="F382" i="9"/>
  <c r="F381" i="9"/>
  <c r="F380" i="9"/>
  <c r="F378" i="9"/>
  <c r="F377" i="9"/>
  <c r="F376" i="9"/>
  <c r="F374" i="9"/>
  <c r="F373" i="9"/>
  <c r="F372" i="9"/>
  <c r="F371" i="9"/>
  <c r="F370" i="9"/>
  <c r="F369" i="9"/>
  <c r="F368" i="9"/>
  <c r="F366" i="9"/>
  <c r="F365" i="9"/>
  <c r="F364" i="9"/>
  <c r="F362" i="9"/>
  <c r="F361" i="9"/>
  <c r="F360" i="9"/>
  <c r="F358" i="9"/>
  <c r="F357" i="9"/>
  <c r="F356" i="9"/>
  <c r="F354" i="9"/>
  <c r="F353" i="9"/>
  <c r="F352" i="9"/>
  <c r="F350" i="9"/>
  <c r="F349" i="9"/>
  <c r="F348" i="9"/>
  <c r="F346" i="9"/>
  <c r="F345" i="9"/>
  <c r="F344" i="9"/>
  <c r="F342" i="9"/>
  <c r="F341" i="9"/>
  <c r="F340" i="9"/>
  <c r="F338" i="9"/>
  <c r="F337" i="9"/>
  <c r="F336" i="9"/>
  <c r="F334" i="9"/>
  <c r="F333" i="9"/>
  <c r="F332" i="9"/>
  <c r="F330" i="9"/>
  <c r="F329" i="9"/>
  <c r="F328" i="9"/>
  <c r="F326" i="9"/>
  <c r="F325" i="9"/>
  <c r="F324" i="9"/>
  <c r="F323" i="9"/>
  <c r="F322" i="9"/>
  <c r="F321" i="9"/>
  <c r="F320" i="9"/>
  <c r="F318" i="9"/>
  <c r="F317" i="9"/>
  <c r="F316" i="9"/>
  <c r="F314" i="9"/>
  <c r="F313" i="9"/>
  <c r="F312" i="9"/>
  <c r="F310" i="9"/>
  <c r="F309" i="9"/>
  <c r="F308" i="9"/>
  <c r="F307" i="9"/>
  <c r="F306" i="9"/>
  <c r="F305" i="9"/>
  <c r="F304" i="9"/>
  <c r="F302" i="9"/>
  <c r="F301" i="9"/>
  <c r="F300" i="9"/>
  <c r="F298" i="9"/>
  <c r="F297" i="9"/>
  <c r="F296" i="9"/>
  <c r="F294" i="9"/>
  <c r="F293" i="9"/>
  <c r="F292" i="9"/>
  <c r="F290" i="9"/>
  <c r="F289" i="9"/>
  <c r="F288" i="9"/>
  <c r="F286" i="9"/>
  <c r="F285" i="9"/>
  <c r="F284" i="9"/>
  <c r="F283" i="9"/>
  <c r="F282" i="9"/>
  <c r="F281" i="9"/>
  <c r="F280" i="9"/>
  <c r="F278" i="9"/>
  <c r="F277" i="9"/>
  <c r="F276" i="9"/>
  <c r="F274" i="9"/>
  <c r="F273" i="9"/>
  <c r="F272" i="9"/>
  <c r="F270" i="9"/>
  <c r="F269" i="9"/>
  <c r="F268" i="9"/>
  <c r="F266" i="9"/>
  <c r="F265" i="9"/>
  <c r="F264" i="9"/>
  <c r="F262" i="9"/>
  <c r="F261" i="9"/>
  <c r="F260" i="9"/>
  <c r="F259" i="9"/>
  <c r="F258" i="9"/>
  <c r="F257" i="9"/>
  <c r="F256" i="9"/>
  <c r="F254" i="9"/>
  <c r="F253" i="9"/>
  <c r="F252" i="9"/>
  <c r="F250" i="9"/>
  <c r="F249" i="9"/>
  <c r="F248" i="9"/>
  <c r="F246" i="9"/>
  <c r="F245" i="9"/>
  <c r="F244" i="9"/>
  <c r="F243" i="9"/>
  <c r="F242" i="9"/>
  <c r="F241" i="9"/>
  <c r="F240" i="9"/>
  <c r="F238" i="9"/>
  <c r="F237" i="9"/>
  <c r="F236" i="9"/>
  <c r="F234" i="9"/>
  <c r="F233" i="9"/>
  <c r="F232" i="9"/>
  <c r="F230" i="9"/>
  <c r="F229" i="9"/>
  <c r="F228" i="9"/>
  <c r="F226" i="9"/>
  <c r="F225" i="9"/>
  <c r="F224" i="9"/>
  <c r="F222" i="9"/>
  <c r="F221" i="9"/>
  <c r="F220" i="9"/>
  <c r="F219" i="9"/>
  <c r="F218" i="9"/>
  <c r="F217" i="9"/>
  <c r="F216" i="9"/>
  <c r="F214" i="9"/>
  <c r="F213" i="9"/>
  <c r="F212" i="9"/>
  <c r="F210" i="9"/>
  <c r="F209" i="9"/>
  <c r="F208" i="9"/>
  <c r="F206" i="9"/>
  <c r="F205" i="9"/>
  <c r="F204" i="9"/>
  <c r="F202" i="9"/>
  <c r="F201" i="9"/>
  <c r="F200" i="9"/>
  <c r="F198" i="9"/>
  <c r="F197" i="9"/>
  <c r="F196" i="9"/>
  <c r="F195" i="9"/>
  <c r="F194" i="9"/>
  <c r="F193" i="9"/>
  <c r="F192" i="9"/>
  <c r="F190" i="9"/>
  <c r="F189" i="9"/>
  <c r="F188" i="9"/>
  <c r="F186" i="9"/>
  <c r="F185" i="9"/>
  <c r="F184" i="9"/>
  <c r="F182" i="9"/>
  <c r="F181" i="9"/>
  <c r="F180" i="9"/>
  <c r="F179" i="9"/>
  <c r="F178" i="9"/>
  <c r="F177" i="9"/>
  <c r="F176" i="9"/>
  <c r="F174" i="9"/>
  <c r="F173" i="9"/>
  <c r="F172" i="9"/>
  <c r="F170" i="9"/>
  <c r="F169" i="9"/>
  <c r="F168" i="9"/>
  <c r="F166" i="9"/>
  <c r="F165" i="9"/>
  <c r="F164" i="9"/>
  <c r="F162" i="9"/>
  <c r="F161" i="9"/>
  <c r="F160" i="9"/>
  <c r="F158" i="9"/>
  <c r="J17" i="9"/>
  <c r="J16" i="9"/>
  <c r="F475" i="9" s="1"/>
  <c r="J4" i="9"/>
  <c r="J10" i="9" s="1"/>
  <c r="F155" i="7"/>
  <c r="F154" i="7"/>
  <c r="F148" i="7"/>
  <c r="F146" i="7"/>
  <c r="F144" i="7"/>
  <c r="F143" i="7"/>
  <c r="F142" i="7"/>
  <c r="F141" i="7"/>
  <c r="F140" i="7"/>
  <c r="F139" i="7"/>
  <c r="F138" i="7"/>
  <c r="F134" i="7"/>
  <c r="F131" i="7"/>
  <c r="F130" i="7"/>
  <c r="F125" i="7"/>
  <c r="F123" i="7"/>
  <c r="F122" i="7"/>
  <c r="F117" i="7"/>
  <c r="F116" i="7"/>
  <c r="F115" i="7"/>
  <c r="F114" i="7"/>
  <c r="F103" i="7"/>
  <c r="F102" i="7"/>
  <c r="F101" i="7"/>
  <c r="F99" i="7"/>
  <c r="F98" i="7"/>
  <c r="F93" i="7"/>
  <c r="F90" i="7"/>
  <c r="F86" i="7"/>
  <c r="F85" i="7"/>
  <c r="F83" i="7"/>
  <c r="F82" i="7"/>
  <c r="F70" i="7"/>
  <c r="F67" i="7"/>
  <c r="F66" i="7"/>
  <c r="F62" i="7"/>
  <c r="F61" i="7"/>
  <c r="F60" i="7"/>
  <c r="F59" i="7"/>
  <c r="F58" i="7"/>
  <c r="F54" i="7"/>
  <c r="F52" i="7"/>
  <c r="F51" i="7"/>
  <c r="F50" i="7"/>
  <c r="F48" i="7"/>
  <c r="F46" i="7"/>
  <c r="F45" i="7"/>
  <c r="F44" i="7"/>
  <c r="F43" i="7"/>
  <c r="F42" i="7"/>
  <c r="F21" i="7"/>
  <c r="F20" i="7"/>
  <c r="S2" i="7"/>
  <c r="P2" i="7"/>
  <c r="O2" i="7"/>
  <c r="B45" i="6"/>
  <c r="B44" i="6"/>
  <c r="B40" i="6"/>
  <c r="B39" i="6"/>
  <c r="B38" i="6"/>
  <c r="F151" i="7" s="1"/>
  <c r="B37" i="6"/>
  <c r="F150" i="7" s="1"/>
  <c r="B36" i="6"/>
  <c r="F149" i="7" s="1"/>
  <c r="B35" i="6"/>
  <c r="F147" i="7" s="1"/>
  <c r="B34" i="6"/>
  <c r="F145" i="7" s="1"/>
  <c r="B33" i="6"/>
  <c r="B32" i="6"/>
  <c r="B31" i="6"/>
  <c r="B30" i="6"/>
  <c r="B29" i="6"/>
  <c r="B28" i="6"/>
  <c r="F121" i="7" s="1"/>
  <c r="B27" i="6"/>
  <c r="F124" i="7" s="1"/>
  <c r="B26" i="6"/>
  <c r="B25" i="6"/>
  <c r="F113" i="7" s="1"/>
  <c r="B24" i="6"/>
  <c r="B23" i="6"/>
  <c r="B22" i="6"/>
  <c r="B21" i="6"/>
  <c r="F87" i="7" s="1"/>
  <c r="B20" i="6"/>
  <c r="B19" i="6"/>
  <c r="F100" i="7" s="1"/>
  <c r="B18" i="6"/>
  <c r="B17" i="6"/>
  <c r="B16" i="6"/>
  <c r="F81" i="7" s="1"/>
  <c r="B15" i="6"/>
  <c r="F79" i="7" s="1"/>
  <c r="B14" i="6"/>
  <c r="B13" i="6"/>
  <c r="F56" i="7" s="1"/>
  <c r="B12" i="6"/>
  <c r="F53" i="7" s="1"/>
  <c r="B11" i="6"/>
  <c r="F75" i="7" s="1"/>
  <c r="B10" i="6"/>
  <c r="F49" i="7" s="1"/>
  <c r="B9" i="6"/>
  <c r="B8" i="6"/>
  <c r="F137" i="7" s="1"/>
  <c r="B7" i="6"/>
  <c r="B6" i="6"/>
  <c r="F31" i="7" s="1"/>
  <c r="B5" i="6"/>
  <c r="F25" i="7" s="1"/>
  <c r="B4" i="6"/>
  <c r="F7" i="7" s="1"/>
  <c r="B3" i="6"/>
  <c r="F110" i="7" s="1"/>
  <c r="Q753" i="5"/>
  <c r="P753" i="5"/>
  <c r="O753" i="5"/>
  <c r="N753" i="5"/>
  <c r="M753" i="5"/>
  <c r="L753" i="5"/>
  <c r="K753" i="5"/>
  <c r="I753" i="5"/>
  <c r="C753" i="5"/>
  <c r="B753" i="5"/>
  <c r="A753" i="5"/>
  <c r="Q752" i="5"/>
  <c r="P752" i="5"/>
  <c r="O752" i="5"/>
  <c r="N752" i="5"/>
  <c r="M752" i="5"/>
  <c r="L752" i="5"/>
  <c r="K752" i="5"/>
  <c r="I752" i="5"/>
  <c r="C752" i="5"/>
  <c r="B752" i="5"/>
  <c r="A752" i="5"/>
  <c r="Q751" i="5"/>
  <c r="P751" i="5"/>
  <c r="O751" i="5"/>
  <c r="N751" i="5"/>
  <c r="M751" i="5"/>
  <c r="L751" i="5"/>
  <c r="K751" i="5"/>
  <c r="I751" i="5"/>
  <c r="C751" i="5"/>
  <c r="B751" i="5"/>
  <c r="A751" i="5"/>
  <c r="Q750" i="5"/>
  <c r="P750" i="5"/>
  <c r="O750" i="5"/>
  <c r="N750" i="5"/>
  <c r="M750" i="5"/>
  <c r="L750" i="5"/>
  <c r="K750" i="5"/>
  <c r="I750" i="5"/>
  <c r="C750" i="5"/>
  <c r="B750" i="5"/>
  <c r="A750" i="5"/>
  <c r="P749" i="5"/>
  <c r="Q748" i="5"/>
  <c r="P748" i="5"/>
  <c r="O748" i="5"/>
  <c r="N748" i="5"/>
  <c r="M748" i="5"/>
  <c r="L748" i="5"/>
  <c r="K748" i="5"/>
  <c r="I748" i="5"/>
  <c r="C748" i="5"/>
  <c r="B748" i="5"/>
  <c r="A748" i="5"/>
  <c r="Q747" i="5"/>
  <c r="P747" i="5"/>
  <c r="O747" i="5"/>
  <c r="N747" i="5"/>
  <c r="M747" i="5"/>
  <c r="L747" i="5"/>
  <c r="K747" i="5"/>
  <c r="I747" i="5"/>
  <c r="C747" i="5"/>
  <c r="B747" i="5"/>
  <c r="A747" i="5"/>
  <c r="Q746" i="5"/>
  <c r="P746" i="5"/>
  <c r="O746" i="5"/>
  <c r="N746" i="5"/>
  <c r="M746" i="5"/>
  <c r="L746" i="5"/>
  <c r="K746" i="5"/>
  <c r="I746" i="5"/>
  <c r="C746" i="5"/>
  <c r="B746" i="5"/>
  <c r="A746" i="5"/>
  <c r="Q745" i="5"/>
  <c r="P745" i="5"/>
  <c r="O745" i="5"/>
  <c r="N745" i="5"/>
  <c r="M745" i="5"/>
  <c r="L745" i="5"/>
  <c r="K745" i="5"/>
  <c r="I745" i="5"/>
  <c r="C745" i="5"/>
  <c r="B745" i="5"/>
  <c r="A745" i="5"/>
  <c r="P744" i="5"/>
  <c r="Q743" i="5"/>
  <c r="P743" i="5"/>
  <c r="O743" i="5"/>
  <c r="N743" i="5"/>
  <c r="M743" i="5"/>
  <c r="L743" i="5"/>
  <c r="K743" i="5"/>
  <c r="I743" i="5"/>
  <c r="C743" i="5"/>
  <c r="B743" i="5"/>
  <c r="A743" i="5"/>
  <c r="Q742" i="5"/>
  <c r="P742" i="5"/>
  <c r="O742" i="5"/>
  <c r="N742" i="5"/>
  <c r="M742" i="5"/>
  <c r="L742" i="5"/>
  <c r="K742" i="5"/>
  <c r="I742" i="5"/>
  <c r="C742" i="5"/>
  <c r="B742" i="5"/>
  <c r="A742" i="5"/>
  <c r="Q741" i="5"/>
  <c r="P741" i="5"/>
  <c r="O741" i="5"/>
  <c r="N741" i="5"/>
  <c r="M741" i="5"/>
  <c r="L741" i="5"/>
  <c r="K741" i="5"/>
  <c r="I741" i="5"/>
  <c r="C741" i="5"/>
  <c r="B741" i="5"/>
  <c r="A741" i="5"/>
  <c r="Q740" i="5"/>
  <c r="P740" i="5"/>
  <c r="O740" i="5"/>
  <c r="N740" i="5"/>
  <c r="M740" i="5"/>
  <c r="L740" i="5"/>
  <c r="K740" i="5"/>
  <c r="I740" i="5"/>
  <c r="C740" i="5"/>
  <c r="B740" i="5"/>
  <c r="A740" i="5"/>
  <c r="P739" i="5"/>
  <c r="Q738" i="5"/>
  <c r="P738" i="5"/>
  <c r="O738" i="5"/>
  <c r="N738" i="5"/>
  <c r="M738" i="5"/>
  <c r="L738" i="5"/>
  <c r="K738" i="5"/>
  <c r="I738" i="5"/>
  <c r="C738" i="5"/>
  <c r="B738" i="5"/>
  <c r="A738" i="5"/>
  <c r="Q737" i="5"/>
  <c r="P737" i="5"/>
  <c r="O737" i="5"/>
  <c r="N737" i="5"/>
  <c r="M737" i="5"/>
  <c r="L737" i="5"/>
  <c r="K737" i="5"/>
  <c r="I737" i="5"/>
  <c r="C737" i="5"/>
  <c r="B737" i="5"/>
  <c r="A737" i="5"/>
  <c r="Q736" i="5"/>
  <c r="P736" i="5"/>
  <c r="O736" i="5"/>
  <c r="N736" i="5"/>
  <c r="M736" i="5"/>
  <c r="L736" i="5"/>
  <c r="K736" i="5"/>
  <c r="I736" i="5"/>
  <c r="C736" i="5"/>
  <c r="B736" i="5"/>
  <c r="A736" i="5"/>
  <c r="Q735" i="5"/>
  <c r="P735" i="5"/>
  <c r="O735" i="5"/>
  <c r="N735" i="5"/>
  <c r="M735" i="5"/>
  <c r="L735" i="5"/>
  <c r="K735" i="5"/>
  <c r="I735" i="5"/>
  <c r="C735" i="5"/>
  <c r="B735" i="5"/>
  <c r="A735" i="5"/>
  <c r="P734" i="5"/>
  <c r="Q733" i="5"/>
  <c r="P733" i="5"/>
  <c r="O733" i="5"/>
  <c r="N733" i="5"/>
  <c r="M733" i="5"/>
  <c r="L733" i="5"/>
  <c r="K733" i="5"/>
  <c r="I733" i="5"/>
  <c r="C733" i="5"/>
  <c r="B733" i="5"/>
  <c r="A733" i="5"/>
  <c r="Q732" i="5"/>
  <c r="P732" i="5"/>
  <c r="O732" i="5"/>
  <c r="N732" i="5"/>
  <c r="M732" i="5"/>
  <c r="L732" i="5"/>
  <c r="K732" i="5"/>
  <c r="I732" i="5"/>
  <c r="C732" i="5"/>
  <c r="B732" i="5"/>
  <c r="A732" i="5"/>
  <c r="Q731" i="5"/>
  <c r="P731" i="5"/>
  <c r="O731" i="5"/>
  <c r="N731" i="5"/>
  <c r="M731" i="5"/>
  <c r="L731" i="5"/>
  <c r="K731" i="5"/>
  <c r="I731" i="5"/>
  <c r="C731" i="5"/>
  <c r="B731" i="5"/>
  <c r="A731" i="5"/>
  <c r="Q730" i="5"/>
  <c r="P730" i="5"/>
  <c r="O730" i="5"/>
  <c r="N730" i="5"/>
  <c r="M730" i="5"/>
  <c r="L730" i="5"/>
  <c r="K730" i="5"/>
  <c r="I730" i="5"/>
  <c r="C730" i="5"/>
  <c r="B730" i="5"/>
  <c r="A730" i="5"/>
  <c r="P729" i="5"/>
  <c r="Q728" i="5"/>
  <c r="P728" i="5"/>
  <c r="O728" i="5"/>
  <c r="N728" i="5"/>
  <c r="M728" i="5"/>
  <c r="L728" i="5"/>
  <c r="K728" i="5"/>
  <c r="I728" i="5"/>
  <c r="C728" i="5"/>
  <c r="B728" i="5"/>
  <c r="A728" i="5"/>
  <c r="Q727" i="5"/>
  <c r="P727" i="5"/>
  <c r="O727" i="5"/>
  <c r="N727" i="5"/>
  <c r="M727" i="5"/>
  <c r="L727" i="5"/>
  <c r="K727" i="5"/>
  <c r="I727" i="5"/>
  <c r="C727" i="5"/>
  <c r="B727" i="5"/>
  <c r="A727" i="5"/>
  <c r="Q726" i="5"/>
  <c r="P726" i="5"/>
  <c r="O726" i="5"/>
  <c r="N726" i="5"/>
  <c r="M726" i="5"/>
  <c r="L726" i="5"/>
  <c r="K726" i="5"/>
  <c r="I726" i="5"/>
  <c r="C726" i="5"/>
  <c r="B726" i="5"/>
  <c r="A726" i="5"/>
  <c r="Q725" i="5"/>
  <c r="P725" i="5"/>
  <c r="O725" i="5"/>
  <c r="N725" i="5"/>
  <c r="M725" i="5"/>
  <c r="L725" i="5"/>
  <c r="K725" i="5"/>
  <c r="I725" i="5"/>
  <c r="C725" i="5"/>
  <c r="B725" i="5"/>
  <c r="A725" i="5"/>
  <c r="P724" i="5"/>
  <c r="Q723" i="5"/>
  <c r="P723" i="5"/>
  <c r="O723" i="5"/>
  <c r="N723" i="5"/>
  <c r="M723" i="5"/>
  <c r="L723" i="5"/>
  <c r="K723" i="5"/>
  <c r="I723" i="5"/>
  <c r="C723" i="5"/>
  <c r="B723" i="5"/>
  <c r="A723" i="5"/>
  <c r="Q722" i="5"/>
  <c r="P722" i="5"/>
  <c r="O722" i="5"/>
  <c r="N722" i="5"/>
  <c r="M722" i="5"/>
  <c r="L722" i="5"/>
  <c r="K722" i="5"/>
  <c r="I722" i="5"/>
  <c r="C722" i="5"/>
  <c r="B722" i="5"/>
  <c r="A722" i="5"/>
  <c r="Q721" i="5"/>
  <c r="P721" i="5"/>
  <c r="O721" i="5"/>
  <c r="N721" i="5"/>
  <c r="M721" i="5"/>
  <c r="L721" i="5"/>
  <c r="K721" i="5"/>
  <c r="I721" i="5"/>
  <c r="C721" i="5"/>
  <c r="B721" i="5"/>
  <c r="A721" i="5"/>
  <c r="Q720" i="5"/>
  <c r="P720" i="5"/>
  <c r="O720" i="5"/>
  <c r="N720" i="5"/>
  <c r="M720" i="5"/>
  <c r="L720" i="5"/>
  <c r="K720" i="5"/>
  <c r="I720" i="5"/>
  <c r="C720" i="5"/>
  <c r="B720" i="5"/>
  <c r="A720" i="5"/>
  <c r="P719" i="5"/>
  <c r="Q718" i="5"/>
  <c r="P718" i="5"/>
  <c r="O718" i="5"/>
  <c r="N718" i="5"/>
  <c r="M718" i="5"/>
  <c r="L718" i="5"/>
  <c r="K718" i="5"/>
  <c r="I718" i="5"/>
  <c r="C718" i="5"/>
  <c r="B718" i="5"/>
  <c r="A718" i="5"/>
  <c r="Q717" i="5"/>
  <c r="P717" i="5"/>
  <c r="O717" i="5"/>
  <c r="N717" i="5"/>
  <c r="M717" i="5"/>
  <c r="L717" i="5"/>
  <c r="K717" i="5"/>
  <c r="I717" i="5"/>
  <c r="C717" i="5"/>
  <c r="B717" i="5"/>
  <c r="A717" i="5"/>
  <c r="Q716" i="5"/>
  <c r="P716" i="5"/>
  <c r="O716" i="5"/>
  <c r="N716" i="5"/>
  <c r="M716" i="5"/>
  <c r="L716" i="5"/>
  <c r="K716" i="5"/>
  <c r="I716" i="5"/>
  <c r="C716" i="5"/>
  <c r="B716" i="5"/>
  <c r="A716" i="5"/>
  <c r="Q715" i="5"/>
  <c r="P715" i="5"/>
  <c r="O715" i="5"/>
  <c r="N715" i="5"/>
  <c r="M715" i="5"/>
  <c r="L715" i="5"/>
  <c r="K715" i="5"/>
  <c r="I715" i="5"/>
  <c r="C715" i="5"/>
  <c r="B715" i="5"/>
  <c r="A715" i="5"/>
  <c r="P714" i="5"/>
  <c r="Q713" i="5"/>
  <c r="O713" i="5"/>
  <c r="N713" i="5"/>
  <c r="M713" i="5"/>
  <c r="L713" i="5"/>
  <c r="K713" i="5"/>
  <c r="I713" i="5"/>
  <c r="C713" i="5"/>
  <c r="B713" i="5"/>
  <c r="A713" i="5"/>
  <c r="Q712" i="5"/>
  <c r="O712" i="5"/>
  <c r="N712" i="5"/>
  <c r="M712" i="5"/>
  <c r="L712" i="5"/>
  <c r="K712" i="5"/>
  <c r="I712" i="5"/>
  <c r="C712" i="5"/>
  <c r="B712" i="5"/>
  <c r="A712" i="5"/>
  <c r="Q711" i="5"/>
  <c r="O711" i="5"/>
  <c r="N711" i="5"/>
  <c r="M711" i="5"/>
  <c r="L711" i="5"/>
  <c r="K711" i="5"/>
  <c r="I711" i="5"/>
  <c r="C711" i="5"/>
  <c r="B711" i="5"/>
  <c r="A711" i="5"/>
  <c r="Q710" i="5"/>
  <c r="O710" i="5"/>
  <c r="N710" i="5"/>
  <c r="M710" i="5"/>
  <c r="L710" i="5"/>
  <c r="K710" i="5"/>
  <c r="I710" i="5"/>
  <c r="C710" i="5"/>
  <c r="B710" i="5"/>
  <c r="A710" i="5"/>
  <c r="O707" i="5"/>
  <c r="N707" i="5"/>
  <c r="M707" i="5"/>
  <c r="L707" i="5"/>
  <c r="K707" i="5"/>
  <c r="J707" i="5"/>
  <c r="C707" i="5"/>
  <c r="A707" i="5"/>
  <c r="O706" i="5"/>
  <c r="N706" i="5"/>
  <c r="M706" i="5"/>
  <c r="L706" i="5"/>
  <c r="K706" i="5"/>
  <c r="J706" i="5"/>
  <c r="C706" i="5"/>
  <c r="A706" i="5"/>
  <c r="O705" i="5"/>
  <c r="N705" i="5"/>
  <c r="M705" i="5"/>
  <c r="L705" i="5"/>
  <c r="K705" i="5"/>
  <c r="J705" i="5"/>
  <c r="C705" i="5"/>
  <c r="A705" i="5"/>
  <c r="O704" i="5"/>
  <c r="N704" i="5"/>
  <c r="M704" i="5"/>
  <c r="L704" i="5"/>
  <c r="K704" i="5"/>
  <c r="J704" i="5"/>
  <c r="C704" i="5"/>
  <c r="A704" i="5"/>
  <c r="O703" i="5"/>
  <c r="N703" i="5"/>
  <c r="M703" i="5"/>
  <c r="L703" i="5"/>
  <c r="K703" i="5"/>
  <c r="J703" i="5"/>
  <c r="C703" i="5"/>
  <c r="A703" i="5"/>
  <c r="O702" i="5"/>
  <c r="N702" i="5"/>
  <c r="M702" i="5"/>
  <c r="L702" i="5"/>
  <c r="K702" i="5"/>
  <c r="J702" i="5"/>
  <c r="C702" i="5"/>
  <c r="A702" i="5"/>
  <c r="J701" i="5"/>
  <c r="O700" i="5"/>
  <c r="N700" i="5"/>
  <c r="M700" i="5"/>
  <c r="L700" i="5"/>
  <c r="K700" i="5"/>
  <c r="J700" i="5"/>
  <c r="C700" i="5"/>
  <c r="A700" i="5"/>
  <c r="O699" i="5"/>
  <c r="N699" i="5"/>
  <c r="M699" i="5"/>
  <c r="L699" i="5"/>
  <c r="K699" i="5"/>
  <c r="J699" i="5"/>
  <c r="C699" i="5"/>
  <c r="A699" i="5"/>
  <c r="O698" i="5"/>
  <c r="N698" i="5"/>
  <c r="M698" i="5"/>
  <c r="L698" i="5"/>
  <c r="K698" i="5"/>
  <c r="J698" i="5"/>
  <c r="C698" i="5"/>
  <c r="A698" i="5"/>
  <c r="O697" i="5"/>
  <c r="N697" i="5"/>
  <c r="M697" i="5"/>
  <c r="L697" i="5"/>
  <c r="K697" i="5"/>
  <c r="J697" i="5"/>
  <c r="C697" i="5"/>
  <c r="A697" i="5"/>
  <c r="O696" i="5"/>
  <c r="N696" i="5"/>
  <c r="M696" i="5"/>
  <c r="L696" i="5"/>
  <c r="K696" i="5"/>
  <c r="J696" i="5"/>
  <c r="C696" i="5"/>
  <c r="A696" i="5"/>
  <c r="O695" i="5"/>
  <c r="N695" i="5"/>
  <c r="M695" i="5"/>
  <c r="L695" i="5"/>
  <c r="K695" i="5"/>
  <c r="J695" i="5"/>
  <c r="C695" i="5"/>
  <c r="A695" i="5"/>
  <c r="O694" i="5"/>
  <c r="N694" i="5"/>
  <c r="M694" i="5"/>
  <c r="L694" i="5"/>
  <c r="K694" i="5"/>
  <c r="J694" i="5"/>
  <c r="C694" i="5"/>
  <c r="A694" i="5"/>
  <c r="J693" i="5"/>
  <c r="K692" i="5"/>
  <c r="J692" i="5"/>
  <c r="C692" i="5"/>
  <c r="A692" i="5"/>
  <c r="O691" i="5"/>
  <c r="N691" i="5"/>
  <c r="M691" i="5"/>
  <c r="L691" i="5"/>
  <c r="K691" i="5"/>
  <c r="J691" i="5"/>
  <c r="C691" i="5"/>
  <c r="A691" i="5"/>
  <c r="O690" i="5"/>
  <c r="N690" i="5"/>
  <c r="M690" i="5"/>
  <c r="L690" i="5"/>
  <c r="K690" i="5"/>
  <c r="J690" i="5"/>
  <c r="C690" i="5"/>
  <c r="A690" i="5"/>
  <c r="O689" i="5"/>
  <c r="N689" i="5"/>
  <c r="M689" i="5"/>
  <c r="L689" i="5"/>
  <c r="K689" i="5"/>
  <c r="J689" i="5"/>
  <c r="C689" i="5"/>
  <c r="A689" i="5"/>
  <c r="K688" i="5"/>
  <c r="J688" i="5"/>
  <c r="C688" i="5"/>
  <c r="A688" i="5"/>
  <c r="K687" i="5"/>
  <c r="J687" i="5"/>
  <c r="C687" i="5"/>
  <c r="A687" i="5"/>
  <c r="K686" i="5"/>
  <c r="J686" i="5"/>
  <c r="C686" i="5"/>
  <c r="A686" i="5"/>
  <c r="K685" i="5"/>
  <c r="J685" i="5"/>
  <c r="C685" i="5"/>
  <c r="A685" i="5"/>
  <c r="O684" i="5"/>
  <c r="N684" i="5"/>
  <c r="M684" i="5"/>
  <c r="L684" i="5"/>
  <c r="K684" i="5"/>
  <c r="J684" i="5"/>
  <c r="C684" i="5"/>
  <c r="A684" i="5"/>
  <c r="O683" i="5"/>
  <c r="N683" i="5"/>
  <c r="M683" i="5"/>
  <c r="L683" i="5"/>
  <c r="K683" i="5"/>
  <c r="J683" i="5"/>
  <c r="C683" i="5"/>
  <c r="A683" i="5"/>
  <c r="J682" i="5"/>
  <c r="B682" i="5"/>
  <c r="B693" i="5" s="1"/>
  <c r="B701" i="5" s="1"/>
  <c r="J681" i="5"/>
  <c r="B681" i="5"/>
  <c r="O680" i="5"/>
  <c r="N680" i="5"/>
  <c r="M680" i="5"/>
  <c r="L680" i="5"/>
  <c r="K680" i="5"/>
  <c r="J680" i="5"/>
  <c r="C680" i="5"/>
  <c r="B680" i="5"/>
  <c r="A680" i="5"/>
  <c r="O679" i="5"/>
  <c r="N679" i="5"/>
  <c r="M679" i="5"/>
  <c r="L679" i="5"/>
  <c r="K679" i="5"/>
  <c r="J679" i="5"/>
  <c r="C679" i="5"/>
  <c r="B679" i="5"/>
  <c r="A679" i="5"/>
  <c r="O678" i="5"/>
  <c r="N678" i="5"/>
  <c r="M678" i="5"/>
  <c r="L678" i="5"/>
  <c r="K678" i="5"/>
  <c r="J678" i="5"/>
  <c r="C678" i="5"/>
  <c r="B678" i="5"/>
  <c r="A678" i="5"/>
  <c r="K677" i="5"/>
  <c r="J677" i="5"/>
  <c r="C677" i="5"/>
  <c r="B677" i="5"/>
  <c r="A677" i="5"/>
  <c r="O676" i="5"/>
  <c r="N676" i="5"/>
  <c r="M676" i="5"/>
  <c r="L676" i="5"/>
  <c r="K676" i="5"/>
  <c r="J676" i="5"/>
  <c r="C676" i="5"/>
  <c r="B676" i="5"/>
  <c r="A676" i="5"/>
  <c r="O673" i="5"/>
  <c r="N673" i="5"/>
  <c r="M673" i="5"/>
  <c r="L673" i="5"/>
  <c r="K673" i="5"/>
  <c r="J673" i="5"/>
  <c r="C673" i="5"/>
  <c r="A673" i="5"/>
  <c r="O672" i="5"/>
  <c r="N672" i="5"/>
  <c r="M672" i="5"/>
  <c r="L672" i="5"/>
  <c r="K672" i="5"/>
  <c r="J672" i="5"/>
  <c r="C672" i="5"/>
  <c r="A672" i="5"/>
  <c r="O671" i="5"/>
  <c r="N671" i="5"/>
  <c r="M671" i="5"/>
  <c r="L671" i="5"/>
  <c r="K671" i="5"/>
  <c r="J671" i="5"/>
  <c r="C671" i="5"/>
  <c r="A671" i="5"/>
  <c r="O670" i="5"/>
  <c r="N670" i="5"/>
  <c r="M670" i="5"/>
  <c r="L670" i="5"/>
  <c r="K670" i="5"/>
  <c r="J670" i="5"/>
  <c r="C670" i="5"/>
  <c r="A670" i="5"/>
  <c r="O669" i="5"/>
  <c r="N669" i="5"/>
  <c r="M669" i="5"/>
  <c r="L669" i="5"/>
  <c r="K669" i="5"/>
  <c r="J669" i="5"/>
  <c r="C669" i="5"/>
  <c r="A669" i="5"/>
  <c r="O668" i="5"/>
  <c r="N668" i="5"/>
  <c r="M668" i="5"/>
  <c r="L668" i="5"/>
  <c r="K668" i="5"/>
  <c r="J668" i="5"/>
  <c r="C668" i="5"/>
  <c r="A668" i="5"/>
  <c r="J667" i="5"/>
  <c r="O666" i="5"/>
  <c r="N666" i="5"/>
  <c r="M666" i="5"/>
  <c r="L666" i="5"/>
  <c r="K666" i="5"/>
  <c r="J666" i="5"/>
  <c r="C666" i="5"/>
  <c r="A666" i="5"/>
  <c r="O665" i="5"/>
  <c r="N665" i="5"/>
  <c r="M665" i="5"/>
  <c r="L665" i="5"/>
  <c r="K665" i="5"/>
  <c r="J665" i="5"/>
  <c r="C665" i="5"/>
  <c r="A665" i="5"/>
  <c r="O664" i="5"/>
  <c r="N664" i="5"/>
  <c r="M664" i="5"/>
  <c r="L664" i="5"/>
  <c r="K664" i="5"/>
  <c r="J664" i="5"/>
  <c r="C664" i="5"/>
  <c r="A664" i="5"/>
  <c r="O663" i="5"/>
  <c r="N663" i="5"/>
  <c r="M663" i="5"/>
  <c r="L663" i="5"/>
  <c r="K663" i="5"/>
  <c r="J663" i="5"/>
  <c r="C663" i="5"/>
  <c r="A663" i="5"/>
  <c r="O662" i="5"/>
  <c r="N662" i="5"/>
  <c r="M662" i="5"/>
  <c r="L662" i="5"/>
  <c r="K662" i="5"/>
  <c r="J662" i="5"/>
  <c r="C662" i="5"/>
  <c r="A662" i="5"/>
  <c r="O661" i="5"/>
  <c r="N661" i="5"/>
  <c r="M661" i="5"/>
  <c r="L661" i="5"/>
  <c r="K661" i="5"/>
  <c r="J661" i="5"/>
  <c r="C661" i="5"/>
  <c r="A661" i="5"/>
  <c r="O660" i="5"/>
  <c r="N660" i="5"/>
  <c r="M660" i="5"/>
  <c r="L660" i="5"/>
  <c r="K660" i="5"/>
  <c r="J660" i="5"/>
  <c r="C660" i="5"/>
  <c r="A660" i="5"/>
  <c r="J659" i="5"/>
  <c r="O658" i="5"/>
  <c r="N658" i="5"/>
  <c r="M658" i="5"/>
  <c r="L658" i="5"/>
  <c r="K658" i="5"/>
  <c r="J658" i="5"/>
  <c r="C658" i="5"/>
  <c r="A658" i="5"/>
  <c r="O657" i="5"/>
  <c r="N657" i="5"/>
  <c r="M657" i="5"/>
  <c r="L657" i="5"/>
  <c r="K657" i="5"/>
  <c r="J657" i="5"/>
  <c r="C657" i="5"/>
  <c r="A657" i="5"/>
  <c r="O656" i="5"/>
  <c r="N656" i="5"/>
  <c r="M656" i="5"/>
  <c r="L656" i="5"/>
  <c r="K656" i="5"/>
  <c r="J656" i="5"/>
  <c r="C656" i="5"/>
  <c r="A656" i="5"/>
  <c r="O655" i="5"/>
  <c r="N655" i="5"/>
  <c r="M655" i="5"/>
  <c r="L655" i="5"/>
  <c r="K655" i="5"/>
  <c r="J655" i="5"/>
  <c r="C655" i="5"/>
  <c r="A655" i="5"/>
  <c r="O654" i="5"/>
  <c r="N654" i="5"/>
  <c r="M654" i="5"/>
  <c r="L654" i="5"/>
  <c r="K654" i="5"/>
  <c r="J654" i="5"/>
  <c r="C654" i="5"/>
  <c r="A654" i="5"/>
  <c r="O653" i="5"/>
  <c r="N653" i="5"/>
  <c r="M653" i="5"/>
  <c r="L653" i="5"/>
  <c r="K653" i="5"/>
  <c r="J653" i="5"/>
  <c r="C653" i="5"/>
  <c r="A653" i="5"/>
  <c r="O652" i="5"/>
  <c r="N652" i="5"/>
  <c r="M652" i="5"/>
  <c r="L652" i="5"/>
  <c r="K652" i="5"/>
  <c r="J652" i="5"/>
  <c r="C652" i="5"/>
  <c r="A652" i="5"/>
  <c r="O651" i="5"/>
  <c r="N651" i="5"/>
  <c r="M651" i="5"/>
  <c r="L651" i="5"/>
  <c r="K651" i="5"/>
  <c r="J651" i="5"/>
  <c r="C651" i="5"/>
  <c r="A651" i="5"/>
  <c r="O650" i="5"/>
  <c r="N650" i="5"/>
  <c r="M650" i="5"/>
  <c r="L650" i="5"/>
  <c r="K650" i="5"/>
  <c r="J650" i="5"/>
  <c r="C650" i="5"/>
  <c r="A650" i="5"/>
  <c r="O649" i="5"/>
  <c r="N649" i="5"/>
  <c r="M649" i="5"/>
  <c r="L649" i="5"/>
  <c r="K649" i="5"/>
  <c r="J649" i="5"/>
  <c r="C649" i="5"/>
  <c r="A649" i="5"/>
  <c r="J648" i="5"/>
  <c r="B648" i="5"/>
  <c r="B654" i="5" s="1"/>
  <c r="J647" i="5"/>
  <c r="B647" i="5"/>
  <c r="A647" i="5"/>
  <c r="O646" i="5"/>
  <c r="N646" i="5"/>
  <c r="M646" i="5"/>
  <c r="L646" i="5"/>
  <c r="K646" i="5"/>
  <c r="J646" i="5"/>
  <c r="C646" i="5"/>
  <c r="B646" i="5"/>
  <c r="A646" i="5"/>
  <c r="O645" i="5"/>
  <c r="N645" i="5"/>
  <c r="M645" i="5"/>
  <c r="L645" i="5"/>
  <c r="K645" i="5"/>
  <c r="J645" i="5"/>
  <c r="C645" i="5"/>
  <c r="B645" i="5"/>
  <c r="A645" i="5"/>
  <c r="O644" i="5"/>
  <c r="N644" i="5"/>
  <c r="M644" i="5"/>
  <c r="L644" i="5"/>
  <c r="K644" i="5"/>
  <c r="J644" i="5"/>
  <c r="C644" i="5"/>
  <c r="B644" i="5"/>
  <c r="A644" i="5"/>
  <c r="O643" i="5"/>
  <c r="N643" i="5"/>
  <c r="M643" i="5"/>
  <c r="L643" i="5"/>
  <c r="K643" i="5"/>
  <c r="J643" i="5"/>
  <c r="C643" i="5"/>
  <c r="B643" i="5"/>
  <c r="A643" i="5"/>
  <c r="O642" i="5"/>
  <c r="N642" i="5"/>
  <c r="M642" i="5"/>
  <c r="L642" i="5"/>
  <c r="K642" i="5"/>
  <c r="J642" i="5"/>
  <c r="C642" i="5"/>
  <c r="B642" i="5"/>
  <c r="A642" i="5"/>
  <c r="K640" i="5"/>
  <c r="J640" i="5"/>
  <c r="C640" i="5"/>
  <c r="B640" i="5"/>
  <c r="A640" i="5"/>
  <c r="K639" i="5"/>
  <c r="J639" i="5"/>
  <c r="C639" i="5"/>
  <c r="B639" i="5"/>
  <c r="A639" i="5"/>
  <c r="K638" i="5"/>
  <c r="J638" i="5"/>
  <c r="C638" i="5"/>
  <c r="B638" i="5"/>
  <c r="A638" i="5"/>
  <c r="K637" i="5"/>
  <c r="J637" i="5"/>
  <c r="C637" i="5"/>
  <c r="B637" i="5"/>
  <c r="A637" i="5"/>
  <c r="K636" i="5"/>
  <c r="J636" i="5"/>
  <c r="C636" i="5"/>
  <c r="B636" i="5"/>
  <c r="A636" i="5"/>
  <c r="K635" i="5"/>
  <c r="J635" i="5"/>
  <c r="C635" i="5"/>
  <c r="B635" i="5"/>
  <c r="A635" i="5"/>
  <c r="K634" i="5"/>
  <c r="J634" i="5"/>
  <c r="C634" i="5"/>
  <c r="B634" i="5"/>
  <c r="A634" i="5"/>
  <c r="K633" i="5"/>
  <c r="J633" i="5"/>
  <c r="C633" i="5"/>
  <c r="B633" i="5"/>
  <c r="A633" i="5"/>
  <c r="K632" i="5"/>
  <c r="J632" i="5"/>
  <c r="C632" i="5"/>
  <c r="B632" i="5"/>
  <c r="A632" i="5"/>
  <c r="K631" i="5"/>
  <c r="J631" i="5"/>
  <c r="C631" i="5"/>
  <c r="B631" i="5"/>
  <c r="A631" i="5"/>
  <c r="S630" i="5"/>
  <c r="O630" i="5"/>
  <c r="N630" i="5"/>
  <c r="M630" i="5"/>
  <c r="L630" i="5"/>
  <c r="K630" i="5"/>
  <c r="J630" i="5"/>
  <c r="C630" i="5"/>
  <c r="B630" i="5"/>
  <c r="A630" i="5"/>
  <c r="S629" i="5"/>
  <c r="O629" i="5"/>
  <c r="N629" i="5"/>
  <c r="M629" i="5"/>
  <c r="L629" i="5"/>
  <c r="K629" i="5"/>
  <c r="J629" i="5"/>
  <c r="C629" i="5"/>
  <c r="B629" i="5"/>
  <c r="A629" i="5"/>
  <c r="K628" i="5"/>
  <c r="J628" i="5"/>
  <c r="C628" i="5"/>
  <c r="B628" i="5"/>
  <c r="A628" i="5"/>
  <c r="K627" i="5"/>
  <c r="J627" i="5"/>
  <c r="C627" i="5"/>
  <c r="B627" i="5"/>
  <c r="A627" i="5"/>
  <c r="S626" i="5"/>
  <c r="O626" i="5"/>
  <c r="N626" i="5"/>
  <c r="M626" i="5"/>
  <c r="L626" i="5"/>
  <c r="K626" i="5"/>
  <c r="J626" i="5"/>
  <c r="C626" i="5"/>
  <c r="B626" i="5"/>
  <c r="A626" i="5"/>
  <c r="S625" i="5"/>
  <c r="O625" i="5"/>
  <c r="N625" i="5"/>
  <c r="M625" i="5"/>
  <c r="L625" i="5"/>
  <c r="K625" i="5"/>
  <c r="J625" i="5"/>
  <c r="C625" i="5"/>
  <c r="B625" i="5"/>
  <c r="A625" i="5"/>
  <c r="K623" i="5"/>
  <c r="J623" i="5"/>
  <c r="C623" i="5"/>
  <c r="B623" i="5"/>
  <c r="A623" i="5"/>
  <c r="K622" i="5"/>
  <c r="J622" i="5"/>
  <c r="C622" i="5"/>
  <c r="B622" i="5"/>
  <c r="A622" i="5"/>
  <c r="K621" i="5"/>
  <c r="J621" i="5"/>
  <c r="C621" i="5"/>
  <c r="B621" i="5"/>
  <c r="A621" i="5"/>
  <c r="K620" i="5"/>
  <c r="J620" i="5"/>
  <c r="C620" i="5"/>
  <c r="B620" i="5"/>
  <c r="A620" i="5"/>
  <c r="K619" i="5"/>
  <c r="J619" i="5"/>
  <c r="C619" i="5"/>
  <c r="B619" i="5"/>
  <c r="A619" i="5"/>
  <c r="K618" i="5"/>
  <c r="J618" i="5"/>
  <c r="C618" i="5"/>
  <c r="B618" i="5"/>
  <c r="A618" i="5"/>
  <c r="K617" i="5"/>
  <c r="J617" i="5"/>
  <c r="C617" i="5"/>
  <c r="B617" i="5"/>
  <c r="A617" i="5"/>
  <c r="K616" i="5"/>
  <c r="J616" i="5"/>
  <c r="C616" i="5"/>
  <c r="B616" i="5"/>
  <c r="A616" i="5"/>
  <c r="K615" i="5"/>
  <c r="J615" i="5"/>
  <c r="C615" i="5"/>
  <c r="B615" i="5"/>
  <c r="A615" i="5"/>
  <c r="K614" i="5"/>
  <c r="J614" i="5"/>
  <c r="C614" i="5"/>
  <c r="B614" i="5"/>
  <c r="A614" i="5"/>
  <c r="K613" i="5"/>
  <c r="J613" i="5"/>
  <c r="C613" i="5"/>
  <c r="B613" i="5"/>
  <c r="A613" i="5"/>
  <c r="K612" i="5"/>
  <c r="J612" i="5"/>
  <c r="C612" i="5"/>
  <c r="B612" i="5"/>
  <c r="A612" i="5"/>
  <c r="K611" i="5"/>
  <c r="J611" i="5"/>
  <c r="C611" i="5"/>
  <c r="B611" i="5"/>
  <c r="A611" i="5"/>
  <c r="K610" i="5"/>
  <c r="J610" i="5"/>
  <c r="C610" i="5"/>
  <c r="B610" i="5"/>
  <c r="A610" i="5"/>
  <c r="K608" i="5"/>
  <c r="J608" i="5"/>
  <c r="C608" i="5"/>
  <c r="B608" i="5"/>
  <c r="A608" i="5"/>
  <c r="K607" i="5"/>
  <c r="J607" i="5"/>
  <c r="C607" i="5"/>
  <c r="B607" i="5"/>
  <c r="A607" i="5"/>
  <c r="K606" i="5"/>
  <c r="J606" i="5"/>
  <c r="C606" i="5"/>
  <c r="B606" i="5"/>
  <c r="A606" i="5"/>
  <c r="K605" i="5"/>
  <c r="J605" i="5"/>
  <c r="C605" i="5"/>
  <c r="B605" i="5"/>
  <c r="A605" i="5"/>
  <c r="K604" i="5"/>
  <c r="J604" i="5"/>
  <c r="C604" i="5"/>
  <c r="B604" i="5"/>
  <c r="A604" i="5"/>
  <c r="K603" i="5"/>
  <c r="J603" i="5"/>
  <c r="C603" i="5"/>
  <c r="B603" i="5"/>
  <c r="A603" i="5"/>
  <c r="K602" i="5"/>
  <c r="J602" i="5"/>
  <c r="C602" i="5"/>
  <c r="B602" i="5"/>
  <c r="A602" i="5"/>
  <c r="K601" i="5"/>
  <c r="J601" i="5"/>
  <c r="C601" i="5"/>
  <c r="B601" i="5"/>
  <c r="A601" i="5"/>
  <c r="K600" i="5"/>
  <c r="J600" i="5"/>
  <c r="C600" i="5"/>
  <c r="B600" i="5"/>
  <c r="A600" i="5"/>
  <c r="K599" i="5"/>
  <c r="J599" i="5"/>
  <c r="C599" i="5"/>
  <c r="B599" i="5"/>
  <c r="A599" i="5"/>
  <c r="K598" i="5"/>
  <c r="J598" i="5"/>
  <c r="C598" i="5"/>
  <c r="B598" i="5"/>
  <c r="A598" i="5"/>
  <c r="K597" i="5"/>
  <c r="K596" i="5"/>
  <c r="J596" i="5"/>
  <c r="C596" i="5"/>
  <c r="B596" i="5"/>
  <c r="A596" i="5"/>
  <c r="K595" i="5"/>
  <c r="J595" i="5"/>
  <c r="C595" i="5"/>
  <c r="B595" i="5"/>
  <c r="A595" i="5"/>
  <c r="K591" i="5"/>
  <c r="J591" i="5"/>
  <c r="C591" i="5"/>
  <c r="B591" i="5"/>
  <c r="A591" i="5"/>
  <c r="K590" i="5"/>
  <c r="J590" i="5"/>
  <c r="C590" i="5"/>
  <c r="B590" i="5"/>
  <c r="A590" i="5"/>
  <c r="K589" i="5"/>
  <c r="J589" i="5"/>
  <c r="C589" i="5"/>
  <c r="B589" i="5"/>
  <c r="A589" i="5"/>
  <c r="K588" i="5"/>
  <c r="J588" i="5"/>
  <c r="C588" i="5"/>
  <c r="B588" i="5"/>
  <c r="A588" i="5"/>
  <c r="K587" i="5"/>
  <c r="J587" i="5"/>
  <c r="C587" i="5"/>
  <c r="B587" i="5"/>
  <c r="A587" i="5"/>
  <c r="K586" i="5"/>
  <c r="J586" i="5"/>
  <c r="C586" i="5"/>
  <c r="B586" i="5"/>
  <c r="A586" i="5"/>
  <c r="K585" i="5"/>
  <c r="J585" i="5"/>
  <c r="C585" i="5"/>
  <c r="B585" i="5"/>
  <c r="A585" i="5"/>
  <c r="K584" i="5"/>
  <c r="J584" i="5"/>
  <c r="C584" i="5"/>
  <c r="B584" i="5"/>
  <c r="A584" i="5"/>
  <c r="K583" i="5"/>
  <c r="J583" i="5"/>
  <c r="C583" i="5"/>
  <c r="B583" i="5"/>
  <c r="A583" i="5"/>
  <c r="K582" i="5"/>
  <c r="J582" i="5"/>
  <c r="C582" i="5"/>
  <c r="B582" i="5"/>
  <c r="A582" i="5"/>
  <c r="K581" i="5"/>
  <c r="J581" i="5"/>
  <c r="C581" i="5"/>
  <c r="B581" i="5"/>
  <c r="A581" i="5"/>
  <c r="O580" i="5"/>
  <c r="N580" i="5"/>
  <c r="M580" i="5"/>
  <c r="L580" i="5"/>
  <c r="K580" i="5"/>
  <c r="J580" i="5"/>
  <c r="C580" i="5"/>
  <c r="B580" i="5"/>
  <c r="A580" i="5"/>
  <c r="O579" i="5"/>
  <c r="N579" i="5"/>
  <c r="M579" i="5"/>
  <c r="L579" i="5"/>
  <c r="K579" i="5"/>
  <c r="J579" i="5"/>
  <c r="C579" i="5"/>
  <c r="B579" i="5"/>
  <c r="A579" i="5"/>
  <c r="K578" i="5"/>
  <c r="J578" i="5"/>
  <c r="C578" i="5"/>
  <c r="B578" i="5"/>
  <c r="A578" i="5"/>
  <c r="O577" i="5"/>
  <c r="N577" i="5"/>
  <c r="M577" i="5"/>
  <c r="L577" i="5"/>
  <c r="K577" i="5"/>
  <c r="J577" i="5"/>
  <c r="C577" i="5"/>
  <c r="B577" i="5"/>
  <c r="A577" i="5"/>
  <c r="K576" i="5"/>
  <c r="J576" i="5"/>
  <c r="C576" i="5"/>
  <c r="B576" i="5"/>
  <c r="A576" i="5"/>
  <c r="K575" i="5"/>
  <c r="J575" i="5"/>
  <c r="C575" i="5"/>
  <c r="B575" i="5"/>
  <c r="A575" i="5"/>
  <c r="O574" i="5"/>
  <c r="N574" i="5"/>
  <c r="M574" i="5"/>
  <c r="L574" i="5"/>
  <c r="K574" i="5"/>
  <c r="J574" i="5"/>
  <c r="C574" i="5"/>
  <c r="B574" i="5"/>
  <c r="A574" i="5"/>
  <c r="O573" i="5"/>
  <c r="N573" i="5"/>
  <c r="M573" i="5"/>
  <c r="L573" i="5"/>
  <c r="K573" i="5"/>
  <c r="J573" i="5"/>
  <c r="C573" i="5"/>
  <c r="B573" i="5"/>
  <c r="A573" i="5"/>
  <c r="K572" i="5"/>
  <c r="J572" i="5"/>
  <c r="C572" i="5"/>
  <c r="B572" i="5"/>
  <c r="A572" i="5"/>
  <c r="R570" i="5"/>
  <c r="Q570" i="5"/>
  <c r="P570" i="5"/>
  <c r="N570" i="5"/>
  <c r="M570" i="5"/>
  <c r="L570" i="5"/>
  <c r="K570" i="5"/>
  <c r="J570" i="5"/>
  <c r="C570" i="5"/>
  <c r="B570" i="5"/>
  <c r="A570" i="5"/>
  <c r="R569" i="5"/>
  <c r="Q569" i="5"/>
  <c r="P569" i="5"/>
  <c r="N569" i="5"/>
  <c r="M569" i="5"/>
  <c r="L569" i="5"/>
  <c r="K569" i="5"/>
  <c r="J569" i="5"/>
  <c r="C569" i="5"/>
  <c r="B569" i="5"/>
  <c r="A569" i="5"/>
  <c r="R568" i="5"/>
  <c r="Q568" i="5"/>
  <c r="P568" i="5"/>
  <c r="N568" i="5"/>
  <c r="M568" i="5"/>
  <c r="L568" i="5"/>
  <c r="K568" i="5"/>
  <c r="J568" i="5"/>
  <c r="C568" i="5"/>
  <c r="B568" i="5"/>
  <c r="A568" i="5"/>
  <c r="R567" i="5"/>
  <c r="Q567" i="5"/>
  <c r="P567" i="5"/>
  <c r="O567" i="5"/>
  <c r="N567" i="5"/>
  <c r="M567" i="5"/>
  <c r="L567" i="5"/>
  <c r="K567" i="5"/>
  <c r="J567" i="5"/>
  <c r="C567" i="5"/>
  <c r="B567" i="5"/>
  <c r="A567" i="5"/>
  <c r="R566" i="5"/>
  <c r="Q566" i="5"/>
  <c r="P566" i="5"/>
  <c r="N566" i="5"/>
  <c r="M566" i="5"/>
  <c r="L566" i="5"/>
  <c r="K566" i="5"/>
  <c r="J566" i="5"/>
  <c r="C566" i="5"/>
  <c r="B566" i="5"/>
  <c r="A566" i="5"/>
  <c r="P565" i="5"/>
  <c r="O565" i="5"/>
  <c r="O570" i="5" s="1"/>
  <c r="S552" i="5"/>
  <c r="R552" i="5"/>
  <c r="O552" i="5"/>
  <c r="N552" i="5"/>
  <c r="M552" i="5"/>
  <c r="L552" i="5"/>
  <c r="K552" i="5"/>
  <c r="J552" i="5"/>
  <c r="C552" i="5"/>
  <c r="B552" i="5"/>
  <c r="A552" i="5"/>
  <c r="S551" i="5"/>
  <c r="R551" i="5"/>
  <c r="O551" i="5"/>
  <c r="N551" i="5"/>
  <c r="M551" i="5"/>
  <c r="L551" i="5"/>
  <c r="K551" i="5"/>
  <c r="J551" i="5"/>
  <c r="C551" i="5"/>
  <c r="B551" i="5"/>
  <c r="A551" i="5"/>
  <c r="S550" i="5"/>
  <c r="R550" i="5"/>
  <c r="O550" i="5"/>
  <c r="N550" i="5"/>
  <c r="M550" i="5"/>
  <c r="L550" i="5"/>
  <c r="K550" i="5"/>
  <c r="J550" i="5"/>
  <c r="C550" i="5"/>
  <c r="B550" i="5"/>
  <c r="A550" i="5"/>
  <c r="S549" i="5"/>
  <c r="C549" i="5"/>
  <c r="B549" i="5"/>
  <c r="A549" i="5"/>
  <c r="S548" i="5"/>
  <c r="R548" i="5"/>
  <c r="O548" i="5"/>
  <c r="N548" i="5"/>
  <c r="M548" i="5"/>
  <c r="L548" i="5"/>
  <c r="K548" i="5"/>
  <c r="J548" i="5"/>
  <c r="C548" i="5"/>
  <c r="B548" i="5"/>
  <c r="A548" i="5"/>
  <c r="S547" i="5"/>
  <c r="R547" i="5"/>
  <c r="O547" i="5"/>
  <c r="N547" i="5"/>
  <c r="M547" i="5"/>
  <c r="L547" i="5"/>
  <c r="K547" i="5"/>
  <c r="J547" i="5"/>
  <c r="C547" i="5"/>
  <c r="B547" i="5"/>
  <c r="A547" i="5"/>
  <c r="S546" i="5"/>
  <c r="R546" i="5"/>
  <c r="O546" i="5"/>
  <c r="N546" i="5"/>
  <c r="M546" i="5"/>
  <c r="L546" i="5"/>
  <c r="K546" i="5"/>
  <c r="J546" i="5"/>
  <c r="C546" i="5"/>
  <c r="B546" i="5"/>
  <c r="A546" i="5"/>
  <c r="S545" i="5"/>
  <c r="R545" i="5"/>
  <c r="O545" i="5"/>
  <c r="N545" i="5"/>
  <c r="M545" i="5"/>
  <c r="L545" i="5"/>
  <c r="K545" i="5"/>
  <c r="J545" i="5"/>
  <c r="C545" i="5"/>
  <c r="B545" i="5"/>
  <c r="A545" i="5"/>
  <c r="S543" i="5"/>
  <c r="R543" i="5"/>
  <c r="Q543" i="5"/>
  <c r="O543" i="5"/>
  <c r="N543" i="5"/>
  <c r="M543" i="5"/>
  <c r="L543" i="5"/>
  <c r="K543" i="5"/>
  <c r="J543" i="5"/>
  <c r="C543" i="5"/>
  <c r="B543" i="5"/>
  <c r="A543" i="5"/>
  <c r="S542" i="5"/>
  <c r="R542" i="5"/>
  <c r="Q542" i="5"/>
  <c r="O542" i="5"/>
  <c r="N542" i="5"/>
  <c r="M542" i="5"/>
  <c r="L542" i="5"/>
  <c r="K542" i="5"/>
  <c r="J542" i="5"/>
  <c r="C542" i="5"/>
  <c r="B542" i="5"/>
  <c r="A542" i="5"/>
  <c r="S540" i="5"/>
  <c r="R540" i="5"/>
  <c r="Q540" i="5"/>
  <c r="O540" i="5"/>
  <c r="N540" i="5"/>
  <c r="M540" i="5"/>
  <c r="L540" i="5"/>
  <c r="K540" i="5"/>
  <c r="J540" i="5"/>
  <c r="C540" i="5"/>
  <c r="B540" i="5"/>
  <c r="A540" i="5"/>
  <c r="S539" i="5"/>
  <c r="R539" i="5"/>
  <c r="Q539" i="5"/>
  <c r="O539" i="5"/>
  <c r="N539" i="5"/>
  <c r="M539" i="5"/>
  <c r="L539" i="5"/>
  <c r="K539" i="5"/>
  <c r="J539" i="5"/>
  <c r="C539" i="5"/>
  <c r="B539" i="5"/>
  <c r="A539" i="5"/>
  <c r="O537" i="5"/>
  <c r="N537" i="5"/>
  <c r="M537" i="5"/>
  <c r="L537" i="5"/>
  <c r="K537" i="5"/>
  <c r="J537" i="5"/>
  <c r="C537" i="5"/>
  <c r="B537" i="5"/>
  <c r="A537" i="5"/>
  <c r="R536" i="5"/>
  <c r="O536" i="5"/>
  <c r="N536" i="5"/>
  <c r="M536" i="5"/>
  <c r="L536" i="5"/>
  <c r="K536" i="5"/>
  <c r="J536" i="5"/>
  <c r="C536" i="5"/>
  <c r="B536" i="5"/>
  <c r="A536" i="5"/>
  <c r="R530" i="5"/>
  <c r="Q530" i="5"/>
  <c r="O530" i="5"/>
  <c r="N530" i="5"/>
  <c r="M530" i="5"/>
  <c r="L530" i="5"/>
  <c r="K530" i="5"/>
  <c r="J530" i="5"/>
  <c r="C530" i="5"/>
  <c r="B530" i="5"/>
  <c r="A530" i="5"/>
  <c r="R529" i="5"/>
  <c r="Q529" i="5"/>
  <c r="O529" i="5"/>
  <c r="N529" i="5"/>
  <c r="M529" i="5"/>
  <c r="L529" i="5"/>
  <c r="K529" i="5"/>
  <c r="J529" i="5"/>
  <c r="C529" i="5"/>
  <c r="B529" i="5"/>
  <c r="A529" i="5"/>
  <c r="R528" i="5"/>
  <c r="Q528" i="5"/>
  <c r="O528" i="5"/>
  <c r="N528" i="5"/>
  <c r="M528" i="5"/>
  <c r="L528" i="5"/>
  <c r="K528" i="5"/>
  <c r="J528" i="5"/>
  <c r="C528" i="5"/>
  <c r="B528" i="5"/>
  <c r="A528" i="5"/>
  <c r="R527" i="5"/>
  <c r="Q527" i="5"/>
  <c r="O527" i="5"/>
  <c r="N527" i="5"/>
  <c r="M527" i="5"/>
  <c r="L527" i="5"/>
  <c r="K527" i="5"/>
  <c r="J527" i="5"/>
  <c r="C527" i="5"/>
  <c r="B527" i="5"/>
  <c r="A527" i="5"/>
  <c r="R526" i="5"/>
  <c r="Q526" i="5"/>
  <c r="O526" i="5"/>
  <c r="N526" i="5"/>
  <c r="M526" i="5"/>
  <c r="L526" i="5"/>
  <c r="K526" i="5"/>
  <c r="J526" i="5"/>
  <c r="C526" i="5"/>
  <c r="B526" i="5"/>
  <c r="A526" i="5"/>
  <c r="R525" i="5"/>
  <c r="Q525" i="5"/>
  <c r="O525" i="5"/>
  <c r="N525" i="5"/>
  <c r="M525" i="5"/>
  <c r="L525" i="5"/>
  <c r="K525" i="5"/>
  <c r="J525" i="5"/>
  <c r="C525" i="5"/>
  <c r="B525" i="5"/>
  <c r="A525" i="5"/>
  <c r="R524" i="5"/>
  <c r="Q524" i="5"/>
  <c r="O524" i="5"/>
  <c r="N524" i="5"/>
  <c r="M524" i="5"/>
  <c r="L524" i="5"/>
  <c r="K524" i="5"/>
  <c r="J524" i="5"/>
  <c r="C524" i="5"/>
  <c r="B524" i="5"/>
  <c r="A524" i="5"/>
  <c r="R523" i="5"/>
  <c r="Q523" i="5"/>
  <c r="O523" i="5"/>
  <c r="N523" i="5"/>
  <c r="M523" i="5"/>
  <c r="L523" i="5"/>
  <c r="K523" i="5"/>
  <c r="J523" i="5"/>
  <c r="C523" i="5"/>
  <c r="B523" i="5"/>
  <c r="A523" i="5"/>
  <c r="R522" i="5"/>
  <c r="Q522" i="5"/>
  <c r="O522" i="5"/>
  <c r="N522" i="5"/>
  <c r="M522" i="5"/>
  <c r="L522" i="5"/>
  <c r="K522" i="5"/>
  <c r="J522" i="5"/>
  <c r="C522" i="5"/>
  <c r="B522" i="5"/>
  <c r="A522" i="5"/>
  <c r="R521" i="5"/>
  <c r="Q521" i="5"/>
  <c r="O521" i="5"/>
  <c r="N521" i="5"/>
  <c r="M521" i="5"/>
  <c r="L521" i="5"/>
  <c r="K521" i="5"/>
  <c r="J521" i="5"/>
  <c r="C521" i="5"/>
  <c r="B521" i="5"/>
  <c r="A521" i="5"/>
  <c r="R520" i="5"/>
  <c r="Q520" i="5"/>
  <c r="O520" i="5"/>
  <c r="N520" i="5"/>
  <c r="M520" i="5"/>
  <c r="L520" i="5"/>
  <c r="K520" i="5"/>
  <c r="J520" i="5"/>
  <c r="C520" i="5"/>
  <c r="B520" i="5"/>
  <c r="A520" i="5"/>
  <c r="R519" i="5"/>
  <c r="Q519" i="5"/>
  <c r="O519" i="5"/>
  <c r="N519" i="5"/>
  <c r="M519" i="5"/>
  <c r="L519" i="5"/>
  <c r="K519" i="5"/>
  <c r="J519" i="5"/>
  <c r="C519" i="5"/>
  <c r="B519" i="5"/>
  <c r="A519" i="5"/>
  <c r="R518" i="5"/>
  <c r="Q518" i="5"/>
  <c r="O518" i="5"/>
  <c r="N518" i="5"/>
  <c r="M518" i="5"/>
  <c r="L518" i="5"/>
  <c r="K518" i="5"/>
  <c r="J518" i="5"/>
  <c r="C518" i="5"/>
  <c r="B518" i="5"/>
  <c r="A518" i="5"/>
  <c r="R517" i="5"/>
  <c r="Q517" i="5"/>
  <c r="O517" i="5"/>
  <c r="N517" i="5"/>
  <c r="M517" i="5"/>
  <c r="L517" i="5"/>
  <c r="K517" i="5"/>
  <c r="J517" i="5"/>
  <c r="C517" i="5"/>
  <c r="B517" i="5"/>
  <c r="A517" i="5"/>
  <c r="R516" i="5"/>
  <c r="Q516" i="5"/>
  <c r="O516" i="5"/>
  <c r="N516" i="5"/>
  <c r="M516" i="5"/>
  <c r="L516" i="5"/>
  <c r="K516" i="5"/>
  <c r="J516" i="5"/>
  <c r="C516" i="5"/>
  <c r="A516" i="5"/>
  <c r="R515" i="5"/>
  <c r="Q515" i="5"/>
  <c r="O515" i="5"/>
  <c r="N515" i="5"/>
  <c r="M515" i="5"/>
  <c r="L515" i="5"/>
  <c r="K515" i="5"/>
  <c r="J515" i="5"/>
  <c r="C515" i="5"/>
  <c r="B515" i="5"/>
  <c r="A515" i="5"/>
  <c r="R514" i="5"/>
  <c r="Q514" i="5"/>
  <c r="O514" i="5"/>
  <c r="N514" i="5"/>
  <c r="M514" i="5"/>
  <c r="L514" i="5"/>
  <c r="K514" i="5"/>
  <c r="J514" i="5"/>
  <c r="C514" i="5"/>
  <c r="B514" i="5"/>
  <c r="A514" i="5"/>
  <c r="R513" i="5"/>
  <c r="Q513" i="5"/>
  <c r="O513" i="5"/>
  <c r="N513" i="5"/>
  <c r="M513" i="5"/>
  <c r="L513" i="5"/>
  <c r="K513" i="5"/>
  <c r="J513" i="5"/>
  <c r="C513" i="5"/>
  <c r="B513" i="5"/>
  <c r="A513" i="5"/>
  <c r="R512" i="5"/>
  <c r="Q512" i="5"/>
  <c r="O512" i="5"/>
  <c r="N512" i="5"/>
  <c r="M512" i="5"/>
  <c r="L512" i="5"/>
  <c r="K512" i="5"/>
  <c r="J512" i="5"/>
  <c r="C512" i="5"/>
  <c r="B512" i="5"/>
  <c r="A512" i="5"/>
  <c r="R511" i="5"/>
  <c r="Q511" i="5"/>
  <c r="O511" i="5"/>
  <c r="N511" i="5"/>
  <c r="M511" i="5"/>
  <c r="L511" i="5"/>
  <c r="K511" i="5"/>
  <c r="J511" i="5"/>
  <c r="C511" i="5"/>
  <c r="B511" i="5"/>
  <c r="A511" i="5"/>
  <c r="R510" i="5"/>
  <c r="Q510" i="5"/>
  <c r="O510" i="5"/>
  <c r="N510" i="5"/>
  <c r="M510" i="5"/>
  <c r="L510" i="5"/>
  <c r="K510" i="5"/>
  <c r="J510" i="5"/>
  <c r="C510" i="5"/>
  <c r="B510" i="5"/>
  <c r="A510" i="5"/>
  <c r="R509" i="5"/>
  <c r="Q509" i="5"/>
  <c r="O509" i="5"/>
  <c r="N509" i="5"/>
  <c r="M509" i="5"/>
  <c r="L509" i="5"/>
  <c r="K509" i="5"/>
  <c r="J509" i="5"/>
  <c r="C509" i="5"/>
  <c r="B509" i="5"/>
  <c r="A509" i="5"/>
  <c r="R508" i="5"/>
  <c r="Q508" i="5"/>
  <c r="O508" i="5"/>
  <c r="N508" i="5"/>
  <c r="M508" i="5"/>
  <c r="L508" i="5"/>
  <c r="K508" i="5"/>
  <c r="J508" i="5"/>
  <c r="C508" i="5"/>
  <c r="B508" i="5"/>
  <c r="A508" i="5"/>
  <c r="R507" i="5"/>
  <c r="Q507" i="5"/>
  <c r="O507" i="5"/>
  <c r="N507" i="5"/>
  <c r="M507" i="5"/>
  <c r="L507" i="5"/>
  <c r="K507" i="5"/>
  <c r="J507" i="5"/>
  <c r="C507" i="5"/>
  <c r="B507" i="5"/>
  <c r="A507" i="5"/>
  <c r="R506" i="5"/>
  <c r="Q506" i="5"/>
  <c r="O506" i="5"/>
  <c r="N506" i="5"/>
  <c r="M506" i="5"/>
  <c r="L506" i="5"/>
  <c r="K506" i="5"/>
  <c r="J506" i="5"/>
  <c r="C506" i="5"/>
  <c r="B506" i="5"/>
  <c r="A506" i="5"/>
  <c r="R505" i="5"/>
  <c r="Q505" i="5"/>
  <c r="O505" i="5"/>
  <c r="N505" i="5"/>
  <c r="M505" i="5"/>
  <c r="L505" i="5"/>
  <c r="K505" i="5"/>
  <c r="J505" i="5"/>
  <c r="C505" i="5"/>
  <c r="B505" i="5"/>
  <c r="A505" i="5"/>
  <c r="R504" i="5"/>
  <c r="Q504" i="5"/>
  <c r="O504" i="5"/>
  <c r="N504" i="5"/>
  <c r="M504" i="5"/>
  <c r="L504" i="5"/>
  <c r="K504" i="5"/>
  <c r="J504" i="5"/>
  <c r="C504" i="5"/>
  <c r="B504" i="5"/>
  <c r="A504" i="5"/>
  <c r="R503" i="5"/>
  <c r="Q503" i="5"/>
  <c r="O503" i="5"/>
  <c r="N503" i="5"/>
  <c r="M503" i="5"/>
  <c r="L503" i="5"/>
  <c r="K503" i="5"/>
  <c r="J503" i="5"/>
  <c r="C503" i="5"/>
  <c r="B503" i="5"/>
  <c r="A503" i="5"/>
  <c r="R502" i="5"/>
  <c r="Q502" i="5"/>
  <c r="O502" i="5"/>
  <c r="N502" i="5"/>
  <c r="M502" i="5"/>
  <c r="L502" i="5"/>
  <c r="K502" i="5"/>
  <c r="J502" i="5"/>
  <c r="C502" i="5"/>
  <c r="B502" i="5"/>
  <c r="A502" i="5"/>
  <c r="R501" i="5"/>
  <c r="Q501" i="5"/>
  <c r="O501" i="5"/>
  <c r="N501" i="5"/>
  <c r="M501" i="5"/>
  <c r="L501" i="5"/>
  <c r="K501" i="5"/>
  <c r="J501" i="5"/>
  <c r="C501" i="5"/>
  <c r="B501" i="5"/>
  <c r="A501" i="5"/>
  <c r="R500" i="5"/>
  <c r="Q500" i="5"/>
  <c r="O500" i="5"/>
  <c r="N500" i="5"/>
  <c r="M500" i="5"/>
  <c r="L500" i="5"/>
  <c r="K500" i="5"/>
  <c r="J500" i="5"/>
  <c r="C500" i="5"/>
  <c r="B500" i="5"/>
  <c r="A500" i="5"/>
  <c r="R499" i="5"/>
  <c r="Q499" i="5"/>
  <c r="O499" i="5"/>
  <c r="N499" i="5"/>
  <c r="M499" i="5"/>
  <c r="L499" i="5"/>
  <c r="K499" i="5"/>
  <c r="J499" i="5"/>
  <c r="C499" i="5"/>
  <c r="B499" i="5"/>
  <c r="A499" i="5"/>
  <c r="R498" i="5"/>
  <c r="Q498" i="5"/>
  <c r="O498" i="5"/>
  <c r="N498" i="5"/>
  <c r="M498" i="5"/>
  <c r="L498" i="5"/>
  <c r="K498" i="5"/>
  <c r="J498" i="5"/>
  <c r="C498" i="5"/>
  <c r="B498" i="5"/>
  <c r="A498" i="5"/>
  <c r="R497" i="5"/>
  <c r="Q497" i="5"/>
  <c r="O497" i="5"/>
  <c r="N497" i="5"/>
  <c r="M497" i="5"/>
  <c r="L497" i="5"/>
  <c r="K497" i="5"/>
  <c r="J497" i="5"/>
  <c r="C497" i="5"/>
  <c r="B497" i="5"/>
  <c r="A497" i="5"/>
  <c r="R496" i="5"/>
  <c r="Q496" i="5"/>
  <c r="O496" i="5"/>
  <c r="N496" i="5"/>
  <c r="M496" i="5"/>
  <c r="L496" i="5"/>
  <c r="K496" i="5"/>
  <c r="J496" i="5"/>
  <c r="C496" i="5"/>
  <c r="B496" i="5"/>
  <c r="A496" i="5"/>
  <c r="R495" i="5"/>
  <c r="Q495" i="5"/>
  <c r="O495" i="5"/>
  <c r="N495" i="5"/>
  <c r="M495" i="5"/>
  <c r="L495" i="5"/>
  <c r="K495" i="5"/>
  <c r="J495" i="5"/>
  <c r="C495" i="5"/>
  <c r="B495" i="5"/>
  <c r="A495" i="5"/>
  <c r="R494" i="5"/>
  <c r="Q494" i="5"/>
  <c r="O494" i="5"/>
  <c r="N494" i="5"/>
  <c r="M494" i="5"/>
  <c r="L494" i="5"/>
  <c r="K494" i="5"/>
  <c r="J494" i="5"/>
  <c r="C494" i="5"/>
  <c r="B494" i="5"/>
  <c r="A494" i="5"/>
  <c r="R493" i="5"/>
  <c r="Q493" i="5"/>
  <c r="O493" i="5"/>
  <c r="N493" i="5"/>
  <c r="M493" i="5"/>
  <c r="L493" i="5"/>
  <c r="K493" i="5"/>
  <c r="J493" i="5"/>
  <c r="C493" i="5"/>
  <c r="B493" i="5"/>
  <c r="A493" i="5"/>
  <c r="R492" i="5"/>
  <c r="Q492" i="5"/>
  <c r="O492" i="5"/>
  <c r="N492" i="5"/>
  <c r="M492" i="5"/>
  <c r="L492" i="5"/>
  <c r="K492" i="5"/>
  <c r="J492" i="5"/>
  <c r="C492" i="5"/>
  <c r="B492" i="5"/>
  <c r="A492" i="5"/>
  <c r="R491" i="5"/>
  <c r="Q491" i="5"/>
  <c r="O491" i="5"/>
  <c r="N491" i="5"/>
  <c r="M491" i="5"/>
  <c r="L491" i="5"/>
  <c r="K491" i="5"/>
  <c r="J491" i="5"/>
  <c r="C491" i="5"/>
  <c r="B491" i="5"/>
  <c r="A491" i="5"/>
  <c r="R490" i="5"/>
  <c r="Q490" i="5"/>
  <c r="O490" i="5"/>
  <c r="N490" i="5"/>
  <c r="M490" i="5"/>
  <c r="L490" i="5"/>
  <c r="K490" i="5"/>
  <c r="J490" i="5"/>
  <c r="C490" i="5"/>
  <c r="B490" i="5"/>
  <c r="A490" i="5"/>
  <c r="R489" i="5"/>
  <c r="Q489" i="5"/>
  <c r="O489" i="5"/>
  <c r="N489" i="5"/>
  <c r="M489" i="5"/>
  <c r="L489" i="5"/>
  <c r="K489" i="5"/>
  <c r="J489" i="5"/>
  <c r="C489" i="5"/>
  <c r="B489" i="5"/>
  <c r="A489" i="5"/>
  <c r="R488" i="5"/>
  <c r="Q488" i="5"/>
  <c r="O488" i="5"/>
  <c r="N488" i="5"/>
  <c r="M488" i="5"/>
  <c r="L488" i="5"/>
  <c r="K488" i="5"/>
  <c r="J488" i="5"/>
  <c r="C488" i="5"/>
  <c r="B488" i="5"/>
  <c r="A488" i="5"/>
  <c r="R487" i="5"/>
  <c r="Q487" i="5"/>
  <c r="O487" i="5"/>
  <c r="N487" i="5"/>
  <c r="M487" i="5"/>
  <c r="L487" i="5"/>
  <c r="K487" i="5"/>
  <c r="J487" i="5"/>
  <c r="C487" i="5"/>
  <c r="B487" i="5"/>
  <c r="A487" i="5"/>
  <c r="R486" i="5"/>
  <c r="Q486" i="5"/>
  <c r="O486" i="5"/>
  <c r="N486" i="5"/>
  <c r="M486" i="5"/>
  <c r="L486" i="5"/>
  <c r="K486" i="5"/>
  <c r="J486" i="5"/>
  <c r="C486" i="5"/>
  <c r="B486" i="5"/>
  <c r="A486" i="5"/>
  <c r="R485" i="5"/>
  <c r="Q485" i="5"/>
  <c r="O485" i="5"/>
  <c r="N485" i="5"/>
  <c r="M485" i="5"/>
  <c r="L485" i="5"/>
  <c r="K485" i="5"/>
  <c r="J485" i="5"/>
  <c r="C485" i="5"/>
  <c r="B485" i="5"/>
  <c r="A485" i="5"/>
  <c r="R484" i="5"/>
  <c r="Q484" i="5"/>
  <c r="O484" i="5"/>
  <c r="N484" i="5"/>
  <c r="M484" i="5"/>
  <c r="L484" i="5"/>
  <c r="K484" i="5"/>
  <c r="J484" i="5"/>
  <c r="C484" i="5"/>
  <c r="B484" i="5"/>
  <c r="A484" i="5"/>
  <c r="R483" i="5"/>
  <c r="Q483" i="5"/>
  <c r="O483" i="5"/>
  <c r="N483" i="5"/>
  <c r="M483" i="5"/>
  <c r="L483" i="5"/>
  <c r="K483" i="5"/>
  <c r="J483" i="5"/>
  <c r="C483" i="5"/>
  <c r="B483" i="5"/>
  <c r="A483" i="5"/>
  <c r="R482" i="5"/>
  <c r="Q482" i="5"/>
  <c r="O482" i="5"/>
  <c r="N482" i="5"/>
  <c r="M482" i="5"/>
  <c r="L482" i="5"/>
  <c r="K482" i="5"/>
  <c r="J482" i="5"/>
  <c r="C482" i="5"/>
  <c r="B482" i="5"/>
  <c r="A482" i="5"/>
  <c r="R481" i="5"/>
  <c r="Q481" i="5"/>
  <c r="O481" i="5"/>
  <c r="N481" i="5"/>
  <c r="M481" i="5"/>
  <c r="L481" i="5"/>
  <c r="K481" i="5"/>
  <c r="J481" i="5"/>
  <c r="C481" i="5"/>
  <c r="B481" i="5"/>
  <c r="A481" i="5"/>
  <c r="R480" i="5"/>
  <c r="Q480" i="5"/>
  <c r="O480" i="5"/>
  <c r="N480" i="5"/>
  <c r="M480" i="5"/>
  <c r="L480" i="5"/>
  <c r="K480" i="5"/>
  <c r="J480" i="5"/>
  <c r="C480" i="5"/>
  <c r="B480" i="5"/>
  <c r="A480" i="5"/>
  <c r="R479" i="5"/>
  <c r="Q479" i="5"/>
  <c r="O479" i="5"/>
  <c r="N479" i="5"/>
  <c r="M479" i="5"/>
  <c r="L479" i="5"/>
  <c r="K479" i="5"/>
  <c r="J479" i="5"/>
  <c r="C479" i="5"/>
  <c r="B479" i="5"/>
  <c r="A479" i="5"/>
  <c r="R478" i="5"/>
  <c r="Q478" i="5"/>
  <c r="O478" i="5"/>
  <c r="N478" i="5"/>
  <c r="M478" i="5"/>
  <c r="L478" i="5"/>
  <c r="K478" i="5"/>
  <c r="J478" i="5"/>
  <c r="C478" i="5"/>
  <c r="B478" i="5"/>
  <c r="A478" i="5"/>
  <c r="R477" i="5"/>
  <c r="Q477" i="5"/>
  <c r="O477" i="5"/>
  <c r="N477" i="5"/>
  <c r="M477" i="5"/>
  <c r="L477" i="5"/>
  <c r="K477" i="5"/>
  <c r="J477" i="5"/>
  <c r="C477" i="5"/>
  <c r="B477" i="5"/>
  <c r="A477" i="5"/>
  <c r="R476" i="5"/>
  <c r="Q476" i="5"/>
  <c r="O476" i="5"/>
  <c r="N476" i="5"/>
  <c r="M476" i="5"/>
  <c r="L476" i="5"/>
  <c r="K476" i="5"/>
  <c r="J476" i="5"/>
  <c r="C476" i="5"/>
  <c r="B476" i="5"/>
  <c r="A476" i="5"/>
  <c r="R475" i="5"/>
  <c r="Q475" i="5"/>
  <c r="O475" i="5"/>
  <c r="N475" i="5"/>
  <c r="M475" i="5"/>
  <c r="L475" i="5"/>
  <c r="K475" i="5"/>
  <c r="J475" i="5"/>
  <c r="C475" i="5"/>
  <c r="B475" i="5"/>
  <c r="A475" i="5"/>
  <c r="R474" i="5"/>
  <c r="Q474" i="5"/>
  <c r="O474" i="5"/>
  <c r="N474" i="5"/>
  <c r="M474" i="5"/>
  <c r="L474" i="5"/>
  <c r="K474" i="5"/>
  <c r="J474" i="5"/>
  <c r="C474" i="5"/>
  <c r="B474" i="5"/>
  <c r="A474" i="5"/>
  <c r="R473" i="5"/>
  <c r="Q473" i="5"/>
  <c r="O473" i="5"/>
  <c r="N473" i="5"/>
  <c r="M473" i="5"/>
  <c r="L473" i="5"/>
  <c r="K473" i="5"/>
  <c r="J473" i="5"/>
  <c r="C473" i="5"/>
  <c r="B473" i="5"/>
  <c r="A473" i="5"/>
  <c r="R472" i="5"/>
  <c r="Q472" i="5"/>
  <c r="O472" i="5"/>
  <c r="N472" i="5"/>
  <c r="M472" i="5"/>
  <c r="L472" i="5"/>
  <c r="K472" i="5"/>
  <c r="J472" i="5"/>
  <c r="C472" i="5"/>
  <c r="B472" i="5"/>
  <c r="A472" i="5"/>
  <c r="R471" i="5"/>
  <c r="Q471" i="5"/>
  <c r="O471" i="5"/>
  <c r="N471" i="5"/>
  <c r="M471" i="5"/>
  <c r="L471" i="5"/>
  <c r="K471" i="5"/>
  <c r="J471" i="5"/>
  <c r="C471" i="5"/>
  <c r="B471" i="5"/>
  <c r="A471" i="5"/>
  <c r="R470" i="5"/>
  <c r="Q470" i="5"/>
  <c r="O470" i="5"/>
  <c r="N470" i="5"/>
  <c r="M470" i="5"/>
  <c r="L470" i="5"/>
  <c r="K470" i="5"/>
  <c r="J470" i="5"/>
  <c r="C470" i="5"/>
  <c r="B470" i="5"/>
  <c r="A470" i="5"/>
  <c r="R469" i="5"/>
  <c r="Q469" i="5"/>
  <c r="O469" i="5"/>
  <c r="N469" i="5"/>
  <c r="M469" i="5"/>
  <c r="L469" i="5"/>
  <c r="K469" i="5"/>
  <c r="J469" i="5"/>
  <c r="C469" i="5"/>
  <c r="B469" i="5"/>
  <c r="A469" i="5"/>
  <c r="R468" i="5"/>
  <c r="Q468" i="5"/>
  <c r="O468" i="5"/>
  <c r="N468" i="5"/>
  <c r="M468" i="5"/>
  <c r="L468" i="5"/>
  <c r="K468" i="5"/>
  <c r="J468" i="5"/>
  <c r="C468" i="5"/>
  <c r="B468" i="5"/>
  <c r="A468" i="5"/>
  <c r="R467" i="5"/>
  <c r="Q467" i="5"/>
  <c r="O467" i="5"/>
  <c r="N467" i="5"/>
  <c r="M467" i="5"/>
  <c r="L467" i="5"/>
  <c r="K467" i="5"/>
  <c r="J467" i="5"/>
  <c r="C467" i="5"/>
  <c r="B467" i="5"/>
  <c r="A467" i="5"/>
  <c r="R466" i="5"/>
  <c r="Q466" i="5"/>
  <c r="O466" i="5"/>
  <c r="N466" i="5"/>
  <c r="M466" i="5"/>
  <c r="L466" i="5"/>
  <c r="K466" i="5"/>
  <c r="J466" i="5"/>
  <c r="C466" i="5"/>
  <c r="B466" i="5"/>
  <c r="A466" i="5"/>
  <c r="R465" i="5"/>
  <c r="Q465" i="5"/>
  <c r="O465" i="5"/>
  <c r="N465" i="5"/>
  <c r="M465" i="5"/>
  <c r="L465" i="5"/>
  <c r="K465" i="5"/>
  <c r="J465" i="5"/>
  <c r="C465" i="5"/>
  <c r="B465" i="5"/>
  <c r="A465" i="5"/>
  <c r="R464" i="5"/>
  <c r="Q464" i="5"/>
  <c r="O464" i="5"/>
  <c r="N464" i="5"/>
  <c r="M464" i="5"/>
  <c r="L464" i="5"/>
  <c r="K464" i="5"/>
  <c r="J464" i="5"/>
  <c r="C464" i="5"/>
  <c r="B464" i="5"/>
  <c r="A464" i="5"/>
  <c r="R463" i="5"/>
  <c r="Q463" i="5"/>
  <c r="O463" i="5"/>
  <c r="N463" i="5"/>
  <c r="M463" i="5"/>
  <c r="L463" i="5"/>
  <c r="K463" i="5"/>
  <c r="J463" i="5"/>
  <c r="C463" i="5"/>
  <c r="B463" i="5"/>
  <c r="A463" i="5"/>
  <c r="R462" i="5"/>
  <c r="Q462" i="5"/>
  <c r="O462" i="5"/>
  <c r="N462" i="5"/>
  <c r="M462" i="5"/>
  <c r="L462" i="5"/>
  <c r="K462" i="5"/>
  <c r="J462" i="5"/>
  <c r="C462" i="5"/>
  <c r="B462" i="5"/>
  <c r="A462" i="5"/>
  <c r="R461" i="5"/>
  <c r="Q461" i="5"/>
  <c r="O461" i="5"/>
  <c r="N461" i="5"/>
  <c r="M461" i="5"/>
  <c r="L461" i="5"/>
  <c r="K461" i="5"/>
  <c r="J461" i="5"/>
  <c r="C461" i="5"/>
  <c r="B461" i="5"/>
  <c r="A461" i="5"/>
  <c r="R460" i="5"/>
  <c r="Q460" i="5"/>
  <c r="O460" i="5"/>
  <c r="N460" i="5"/>
  <c r="M460" i="5"/>
  <c r="L460" i="5"/>
  <c r="K460" i="5"/>
  <c r="J460" i="5"/>
  <c r="C460" i="5"/>
  <c r="B460" i="5"/>
  <c r="A460" i="5"/>
  <c r="R459" i="5"/>
  <c r="Q459" i="5"/>
  <c r="O459" i="5"/>
  <c r="N459" i="5"/>
  <c r="M459" i="5"/>
  <c r="L459" i="5"/>
  <c r="K459" i="5"/>
  <c r="J459" i="5"/>
  <c r="C459" i="5"/>
  <c r="B459" i="5"/>
  <c r="A459" i="5"/>
  <c r="R458" i="5"/>
  <c r="Q458" i="5"/>
  <c r="O458" i="5"/>
  <c r="N458" i="5"/>
  <c r="M458" i="5"/>
  <c r="L458" i="5"/>
  <c r="K458" i="5"/>
  <c r="J458" i="5"/>
  <c r="C458" i="5"/>
  <c r="B458" i="5"/>
  <c r="A458" i="5"/>
  <c r="R457" i="5"/>
  <c r="Q457" i="5"/>
  <c r="O457" i="5"/>
  <c r="N457" i="5"/>
  <c r="M457" i="5"/>
  <c r="L457" i="5"/>
  <c r="K457" i="5"/>
  <c r="J457" i="5"/>
  <c r="C457" i="5"/>
  <c r="B457" i="5"/>
  <c r="A457" i="5"/>
  <c r="R456" i="5"/>
  <c r="Q456" i="5"/>
  <c r="O456" i="5"/>
  <c r="N456" i="5"/>
  <c r="M456" i="5"/>
  <c r="L456" i="5"/>
  <c r="K456" i="5"/>
  <c r="J456" i="5"/>
  <c r="C456" i="5"/>
  <c r="B456" i="5"/>
  <c r="A456" i="5"/>
  <c r="R455" i="5"/>
  <c r="Q455" i="5"/>
  <c r="O455" i="5"/>
  <c r="N455" i="5"/>
  <c r="M455" i="5"/>
  <c r="L455" i="5"/>
  <c r="K455" i="5"/>
  <c r="J455" i="5"/>
  <c r="C455" i="5"/>
  <c r="B455" i="5"/>
  <c r="A455" i="5"/>
  <c r="R454" i="5"/>
  <c r="Q454" i="5"/>
  <c r="O454" i="5"/>
  <c r="N454" i="5"/>
  <c r="M454" i="5"/>
  <c r="L454" i="5"/>
  <c r="K454" i="5"/>
  <c r="J454" i="5"/>
  <c r="C454" i="5"/>
  <c r="B454" i="5"/>
  <c r="A454" i="5"/>
  <c r="R453" i="5"/>
  <c r="Q453" i="5"/>
  <c r="O453" i="5"/>
  <c r="N453" i="5"/>
  <c r="M453" i="5"/>
  <c r="L453" i="5"/>
  <c r="K453" i="5"/>
  <c r="J453" i="5"/>
  <c r="C453" i="5"/>
  <c r="B453" i="5"/>
  <c r="A453" i="5"/>
  <c r="R452" i="5"/>
  <c r="Q452" i="5"/>
  <c r="O452" i="5"/>
  <c r="N452" i="5"/>
  <c r="M452" i="5"/>
  <c r="L452" i="5"/>
  <c r="K452" i="5"/>
  <c r="J452" i="5"/>
  <c r="C452" i="5"/>
  <c r="B452" i="5"/>
  <c r="A452" i="5"/>
  <c r="T449" i="5"/>
  <c r="S449" i="5"/>
  <c r="R449" i="5"/>
  <c r="Q449" i="5"/>
  <c r="P449" i="5"/>
  <c r="O449" i="5"/>
  <c r="N449" i="5"/>
  <c r="L449" i="5"/>
  <c r="K449" i="5"/>
  <c r="J449" i="5"/>
  <c r="C449" i="5"/>
  <c r="B449" i="5"/>
  <c r="A449" i="5"/>
  <c r="T448" i="5"/>
  <c r="S448" i="5"/>
  <c r="R448" i="5"/>
  <c r="Q448" i="5"/>
  <c r="P448" i="5"/>
  <c r="O448" i="5"/>
  <c r="N448" i="5"/>
  <c r="L448" i="5"/>
  <c r="K448" i="5"/>
  <c r="J448" i="5"/>
  <c r="C448" i="5"/>
  <c r="B448" i="5"/>
  <c r="A448" i="5"/>
  <c r="T447" i="5"/>
  <c r="S447" i="5"/>
  <c r="R447" i="5"/>
  <c r="Q447" i="5"/>
  <c r="P447" i="5"/>
  <c r="O447" i="5"/>
  <c r="N447" i="5"/>
  <c r="L447" i="5"/>
  <c r="K447" i="5"/>
  <c r="J447" i="5"/>
  <c r="C447" i="5"/>
  <c r="B447" i="5"/>
  <c r="A447" i="5"/>
  <c r="T446" i="5"/>
  <c r="S446" i="5"/>
  <c r="R446" i="5"/>
  <c r="Q446" i="5"/>
  <c r="P446" i="5"/>
  <c r="O446" i="5"/>
  <c r="N446" i="5"/>
  <c r="L446" i="5"/>
  <c r="K446" i="5"/>
  <c r="J446" i="5"/>
  <c r="C446" i="5"/>
  <c r="B446" i="5"/>
  <c r="A446" i="5"/>
  <c r="T445" i="5"/>
  <c r="S445" i="5"/>
  <c r="R445" i="5"/>
  <c r="Q445" i="5"/>
  <c r="P445" i="5"/>
  <c r="O445" i="5"/>
  <c r="N445" i="5"/>
  <c r="L445" i="5"/>
  <c r="K445" i="5"/>
  <c r="J445" i="5"/>
  <c r="C445" i="5"/>
  <c r="B445" i="5"/>
  <c r="A445" i="5"/>
  <c r="T444" i="5"/>
  <c r="S444" i="5"/>
  <c r="R444" i="5"/>
  <c r="Q444" i="5"/>
  <c r="P444" i="5"/>
  <c r="O444" i="5"/>
  <c r="N444" i="5"/>
  <c r="L444" i="5"/>
  <c r="K444" i="5"/>
  <c r="J444" i="5"/>
  <c r="C444" i="5"/>
  <c r="B444" i="5"/>
  <c r="A444" i="5"/>
  <c r="T443" i="5"/>
  <c r="S443" i="5"/>
  <c r="R443" i="5"/>
  <c r="Q443" i="5"/>
  <c r="P443" i="5"/>
  <c r="O443" i="5"/>
  <c r="N443" i="5"/>
  <c r="L443" i="5"/>
  <c r="K443" i="5"/>
  <c r="J443" i="5"/>
  <c r="C443" i="5"/>
  <c r="B443" i="5"/>
  <c r="A443" i="5"/>
  <c r="T442" i="5"/>
  <c r="S442" i="5"/>
  <c r="R442" i="5"/>
  <c r="Q442" i="5"/>
  <c r="P442" i="5"/>
  <c r="O442" i="5"/>
  <c r="N442" i="5"/>
  <c r="L442" i="5"/>
  <c r="K442" i="5"/>
  <c r="J442" i="5"/>
  <c r="C442" i="5"/>
  <c r="B442" i="5"/>
  <c r="A442" i="5"/>
  <c r="T441" i="5"/>
  <c r="S441" i="5"/>
  <c r="R441" i="5"/>
  <c r="Q441" i="5"/>
  <c r="P441" i="5"/>
  <c r="O441" i="5"/>
  <c r="N441" i="5"/>
  <c r="L441" i="5"/>
  <c r="K441" i="5"/>
  <c r="J441" i="5"/>
  <c r="C441" i="5"/>
  <c r="B441" i="5"/>
  <c r="A441" i="5"/>
  <c r="T440" i="5"/>
  <c r="S440" i="5"/>
  <c r="R440" i="5"/>
  <c r="Q440" i="5"/>
  <c r="P440" i="5"/>
  <c r="O440" i="5"/>
  <c r="N440" i="5"/>
  <c r="L440" i="5"/>
  <c r="K440" i="5"/>
  <c r="J440" i="5"/>
  <c r="C440" i="5"/>
  <c r="B440" i="5"/>
  <c r="A440" i="5"/>
  <c r="T439" i="5"/>
  <c r="S439" i="5"/>
  <c r="R439" i="5"/>
  <c r="Q439" i="5"/>
  <c r="P439" i="5"/>
  <c r="O439" i="5"/>
  <c r="N439" i="5"/>
  <c r="L439" i="5"/>
  <c r="K439" i="5"/>
  <c r="J439" i="5"/>
  <c r="C439" i="5"/>
  <c r="B439" i="5"/>
  <c r="A439" i="5"/>
  <c r="T438" i="5"/>
  <c r="S438" i="5"/>
  <c r="R438" i="5"/>
  <c r="Q438" i="5"/>
  <c r="P438" i="5"/>
  <c r="O438" i="5"/>
  <c r="N438" i="5"/>
  <c r="L438" i="5"/>
  <c r="K438" i="5"/>
  <c r="J438" i="5"/>
  <c r="C438" i="5"/>
  <c r="B438" i="5"/>
  <c r="A438" i="5"/>
  <c r="T437" i="5"/>
  <c r="S437" i="5"/>
  <c r="R437" i="5"/>
  <c r="Q437" i="5"/>
  <c r="P437" i="5"/>
  <c r="O437" i="5"/>
  <c r="N437" i="5"/>
  <c r="L437" i="5"/>
  <c r="K437" i="5"/>
  <c r="J437" i="5"/>
  <c r="C437" i="5"/>
  <c r="B437" i="5"/>
  <c r="A437" i="5"/>
  <c r="T436" i="5"/>
  <c r="S436" i="5"/>
  <c r="R436" i="5"/>
  <c r="Q436" i="5"/>
  <c r="P436" i="5"/>
  <c r="O436" i="5"/>
  <c r="N436" i="5"/>
  <c r="L436" i="5"/>
  <c r="K436" i="5"/>
  <c r="J436" i="5"/>
  <c r="C436" i="5"/>
  <c r="B436" i="5"/>
  <c r="A436" i="5"/>
  <c r="T435" i="5"/>
  <c r="S435" i="5"/>
  <c r="R435" i="5"/>
  <c r="Q435" i="5"/>
  <c r="P435" i="5"/>
  <c r="O435" i="5"/>
  <c r="N435" i="5"/>
  <c r="L435" i="5"/>
  <c r="K435" i="5"/>
  <c r="J435" i="5"/>
  <c r="C435" i="5"/>
  <c r="B435" i="5"/>
  <c r="A435" i="5"/>
  <c r="T434" i="5"/>
  <c r="S434" i="5"/>
  <c r="R434" i="5"/>
  <c r="Q434" i="5"/>
  <c r="P434" i="5"/>
  <c r="O434" i="5"/>
  <c r="N434" i="5"/>
  <c r="L434" i="5"/>
  <c r="K434" i="5"/>
  <c r="J434" i="5"/>
  <c r="C434" i="5"/>
  <c r="B434" i="5"/>
  <c r="A434" i="5"/>
  <c r="T433" i="5"/>
  <c r="S433" i="5"/>
  <c r="R433" i="5"/>
  <c r="Q433" i="5"/>
  <c r="P433" i="5"/>
  <c r="O433" i="5"/>
  <c r="N433" i="5"/>
  <c r="L433" i="5"/>
  <c r="K433" i="5"/>
  <c r="J433" i="5"/>
  <c r="C433" i="5"/>
  <c r="B433" i="5"/>
  <c r="A433" i="5"/>
  <c r="T432" i="5"/>
  <c r="S432" i="5"/>
  <c r="R432" i="5"/>
  <c r="Q432" i="5"/>
  <c r="P432" i="5"/>
  <c r="O432" i="5"/>
  <c r="N432" i="5"/>
  <c r="L432" i="5"/>
  <c r="K432" i="5"/>
  <c r="J432" i="5"/>
  <c r="C432" i="5"/>
  <c r="B432" i="5"/>
  <c r="A432" i="5"/>
  <c r="T431" i="5"/>
  <c r="S431" i="5"/>
  <c r="R431" i="5"/>
  <c r="Q431" i="5"/>
  <c r="P431" i="5"/>
  <c r="O431" i="5"/>
  <c r="N431" i="5"/>
  <c r="L431" i="5"/>
  <c r="K431" i="5"/>
  <c r="J431" i="5"/>
  <c r="C431" i="5"/>
  <c r="B431" i="5"/>
  <c r="A431" i="5"/>
  <c r="T430" i="5"/>
  <c r="S430" i="5"/>
  <c r="R430" i="5"/>
  <c r="Q430" i="5"/>
  <c r="P430" i="5"/>
  <c r="O430" i="5"/>
  <c r="N430" i="5"/>
  <c r="L430" i="5"/>
  <c r="K430" i="5"/>
  <c r="J430" i="5"/>
  <c r="C430" i="5"/>
  <c r="B430" i="5"/>
  <c r="A430" i="5"/>
  <c r="T429" i="5"/>
  <c r="S429" i="5"/>
  <c r="R429" i="5"/>
  <c r="Q429" i="5"/>
  <c r="P429" i="5"/>
  <c r="O429" i="5"/>
  <c r="N429" i="5"/>
  <c r="L429" i="5"/>
  <c r="K429" i="5"/>
  <c r="J429" i="5"/>
  <c r="C429" i="5"/>
  <c r="B429" i="5"/>
  <c r="A429" i="5"/>
  <c r="T428" i="5"/>
  <c r="S428" i="5"/>
  <c r="R428" i="5"/>
  <c r="Q428" i="5"/>
  <c r="P428" i="5"/>
  <c r="O428" i="5"/>
  <c r="N428" i="5"/>
  <c r="L428" i="5"/>
  <c r="K428" i="5"/>
  <c r="J428" i="5"/>
  <c r="C428" i="5"/>
  <c r="B428" i="5"/>
  <c r="A428" i="5"/>
  <c r="T427" i="5"/>
  <c r="S427" i="5"/>
  <c r="R427" i="5"/>
  <c r="Q427" i="5"/>
  <c r="P427" i="5"/>
  <c r="O427" i="5"/>
  <c r="N427" i="5"/>
  <c r="L427" i="5"/>
  <c r="K427" i="5"/>
  <c r="J427" i="5"/>
  <c r="C427" i="5"/>
  <c r="B427" i="5"/>
  <c r="A427" i="5"/>
  <c r="T426" i="5"/>
  <c r="S426" i="5"/>
  <c r="R426" i="5"/>
  <c r="Q426" i="5"/>
  <c r="P426" i="5"/>
  <c r="O426" i="5"/>
  <c r="N426" i="5"/>
  <c r="L426" i="5"/>
  <c r="K426" i="5"/>
  <c r="J426" i="5"/>
  <c r="C426" i="5"/>
  <c r="B426" i="5"/>
  <c r="A426" i="5"/>
  <c r="T425" i="5"/>
  <c r="S425" i="5"/>
  <c r="R425" i="5"/>
  <c r="Q425" i="5"/>
  <c r="P425" i="5"/>
  <c r="O425" i="5"/>
  <c r="N425" i="5"/>
  <c r="L425" i="5"/>
  <c r="K425" i="5"/>
  <c r="J425" i="5"/>
  <c r="C425" i="5"/>
  <c r="B425" i="5"/>
  <c r="A425" i="5"/>
  <c r="T424" i="5"/>
  <c r="S424" i="5"/>
  <c r="R424" i="5"/>
  <c r="Q424" i="5"/>
  <c r="P424" i="5"/>
  <c r="O424" i="5"/>
  <c r="N424" i="5"/>
  <c r="L424" i="5"/>
  <c r="K424" i="5"/>
  <c r="J424" i="5"/>
  <c r="C424" i="5"/>
  <c r="B424" i="5"/>
  <c r="A424" i="5"/>
  <c r="T423" i="5"/>
  <c r="S423" i="5"/>
  <c r="R423" i="5"/>
  <c r="Q423" i="5"/>
  <c r="P423" i="5"/>
  <c r="O423" i="5"/>
  <c r="N423" i="5"/>
  <c r="L423" i="5"/>
  <c r="K423" i="5"/>
  <c r="J423" i="5"/>
  <c r="C423" i="5"/>
  <c r="B423" i="5"/>
  <c r="A423" i="5"/>
  <c r="T422" i="5"/>
  <c r="S422" i="5"/>
  <c r="R422" i="5"/>
  <c r="Q422" i="5"/>
  <c r="P422" i="5"/>
  <c r="O422" i="5"/>
  <c r="N422" i="5"/>
  <c r="L422" i="5"/>
  <c r="K422" i="5"/>
  <c r="J422" i="5"/>
  <c r="C422" i="5"/>
  <c r="B422" i="5"/>
  <c r="A422" i="5"/>
  <c r="T421" i="5"/>
  <c r="S421" i="5"/>
  <c r="R421" i="5"/>
  <c r="Q421" i="5"/>
  <c r="P421" i="5"/>
  <c r="O421" i="5"/>
  <c r="N421" i="5"/>
  <c r="L421" i="5"/>
  <c r="K421" i="5"/>
  <c r="J421" i="5"/>
  <c r="C421" i="5"/>
  <c r="B421" i="5"/>
  <c r="A421" i="5"/>
  <c r="T420" i="5"/>
  <c r="S420" i="5"/>
  <c r="R420" i="5"/>
  <c r="Q420" i="5"/>
  <c r="P420" i="5"/>
  <c r="O420" i="5"/>
  <c r="N420" i="5"/>
  <c r="L420" i="5"/>
  <c r="K420" i="5"/>
  <c r="J420" i="5"/>
  <c r="C420" i="5"/>
  <c r="B420" i="5"/>
  <c r="A420" i="5"/>
  <c r="T419" i="5"/>
  <c r="S419" i="5"/>
  <c r="R419" i="5"/>
  <c r="Q419" i="5"/>
  <c r="P419" i="5"/>
  <c r="O419" i="5"/>
  <c r="N419" i="5"/>
  <c r="L419" i="5"/>
  <c r="K419" i="5"/>
  <c r="J419" i="5"/>
  <c r="C419" i="5"/>
  <c r="B419" i="5"/>
  <c r="A419" i="5"/>
  <c r="T418" i="5"/>
  <c r="S418" i="5"/>
  <c r="R418" i="5"/>
  <c r="Q418" i="5"/>
  <c r="P418" i="5"/>
  <c r="O418" i="5"/>
  <c r="N418" i="5"/>
  <c r="L418" i="5"/>
  <c r="K418" i="5"/>
  <c r="J418" i="5"/>
  <c r="C418" i="5"/>
  <c r="B418" i="5"/>
  <c r="A418" i="5"/>
  <c r="T417" i="5"/>
  <c r="S417" i="5"/>
  <c r="R417" i="5"/>
  <c r="Q417" i="5"/>
  <c r="P417" i="5"/>
  <c r="O417" i="5"/>
  <c r="N417" i="5"/>
  <c r="L417" i="5"/>
  <c r="K417" i="5"/>
  <c r="J417" i="5"/>
  <c r="C417" i="5"/>
  <c r="B417" i="5"/>
  <c r="A417" i="5"/>
  <c r="T416" i="5"/>
  <c r="S416" i="5"/>
  <c r="R416" i="5"/>
  <c r="Q416" i="5"/>
  <c r="P416" i="5"/>
  <c r="O416" i="5"/>
  <c r="N416" i="5"/>
  <c r="L416" i="5"/>
  <c r="K416" i="5"/>
  <c r="J416" i="5"/>
  <c r="C416" i="5"/>
  <c r="B416" i="5"/>
  <c r="A416" i="5"/>
  <c r="T415" i="5"/>
  <c r="S415" i="5"/>
  <c r="R415" i="5"/>
  <c r="Q415" i="5"/>
  <c r="P415" i="5"/>
  <c r="O415" i="5"/>
  <c r="N415" i="5"/>
  <c r="L415" i="5"/>
  <c r="K415" i="5"/>
  <c r="J415" i="5"/>
  <c r="C415" i="5"/>
  <c r="B415" i="5"/>
  <c r="A415" i="5"/>
  <c r="T414" i="5"/>
  <c r="S414" i="5"/>
  <c r="R414" i="5"/>
  <c r="Q414" i="5"/>
  <c r="P414" i="5"/>
  <c r="O414" i="5"/>
  <c r="N414" i="5"/>
  <c r="L414" i="5"/>
  <c r="K414" i="5"/>
  <c r="J414" i="5"/>
  <c r="C414" i="5"/>
  <c r="B414" i="5"/>
  <c r="A414" i="5"/>
  <c r="T413" i="5"/>
  <c r="S413" i="5"/>
  <c r="R413" i="5"/>
  <c r="Q413" i="5"/>
  <c r="P413" i="5"/>
  <c r="O413" i="5"/>
  <c r="N413" i="5"/>
  <c r="L413" i="5"/>
  <c r="K413" i="5"/>
  <c r="J413" i="5"/>
  <c r="C413" i="5"/>
  <c r="B413" i="5"/>
  <c r="A413" i="5"/>
  <c r="T412" i="5"/>
  <c r="S412" i="5"/>
  <c r="R412" i="5"/>
  <c r="Q412" i="5"/>
  <c r="P412" i="5"/>
  <c r="O412" i="5"/>
  <c r="N412" i="5"/>
  <c r="L412" i="5"/>
  <c r="K412" i="5"/>
  <c r="J412" i="5"/>
  <c r="C412" i="5"/>
  <c r="B412" i="5"/>
  <c r="A412" i="5"/>
  <c r="T411" i="5"/>
  <c r="S411" i="5"/>
  <c r="R411" i="5"/>
  <c r="Q411" i="5"/>
  <c r="P411" i="5"/>
  <c r="O411" i="5"/>
  <c r="N411" i="5"/>
  <c r="L411" i="5"/>
  <c r="K411" i="5"/>
  <c r="J411" i="5"/>
  <c r="C411" i="5"/>
  <c r="B411" i="5"/>
  <c r="A411" i="5"/>
  <c r="T410" i="5"/>
  <c r="S410" i="5"/>
  <c r="R410" i="5"/>
  <c r="Q410" i="5"/>
  <c r="P410" i="5"/>
  <c r="O410" i="5"/>
  <c r="N410" i="5"/>
  <c r="L410" i="5"/>
  <c r="K410" i="5"/>
  <c r="J410" i="5"/>
  <c r="C410" i="5"/>
  <c r="B410" i="5"/>
  <c r="A410" i="5"/>
  <c r="T409" i="5"/>
  <c r="S409" i="5"/>
  <c r="R409" i="5"/>
  <c r="Q409" i="5"/>
  <c r="P409" i="5"/>
  <c r="O409" i="5"/>
  <c r="N409" i="5"/>
  <c r="L409" i="5"/>
  <c r="K409" i="5"/>
  <c r="J409" i="5"/>
  <c r="C409" i="5"/>
  <c r="B409" i="5"/>
  <c r="A409" i="5"/>
  <c r="T408" i="5"/>
  <c r="S408" i="5"/>
  <c r="R408" i="5"/>
  <c r="Q408" i="5"/>
  <c r="P408" i="5"/>
  <c r="O408" i="5"/>
  <c r="N408" i="5"/>
  <c r="L408" i="5"/>
  <c r="K408" i="5"/>
  <c r="J408" i="5"/>
  <c r="C408" i="5"/>
  <c r="B408" i="5"/>
  <c r="A408" i="5"/>
  <c r="T407" i="5"/>
  <c r="S407" i="5"/>
  <c r="R407" i="5"/>
  <c r="Q407" i="5"/>
  <c r="P407" i="5"/>
  <c r="O407" i="5"/>
  <c r="N407" i="5"/>
  <c r="L407" i="5"/>
  <c r="K407" i="5"/>
  <c r="J407" i="5"/>
  <c r="C407" i="5"/>
  <c r="B407" i="5"/>
  <c r="A407" i="5"/>
  <c r="T406" i="5"/>
  <c r="S406" i="5"/>
  <c r="R406" i="5"/>
  <c r="Q406" i="5"/>
  <c r="P406" i="5"/>
  <c r="O406" i="5"/>
  <c r="N406" i="5"/>
  <c r="L406" i="5"/>
  <c r="K406" i="5"/>
  <c r="J406" i="5"/>
  <c r="C406" i="5"/>
  <c r="B406" i="5"/>
  <c r="A406" i="5"/>
  <c r="T405" i="5"/>
  <c r="S405" i="5"/>
  <c r="R405" i="5"/>
  <c r="Q405" i="5"/>
  <c r="P405" i="5"/>
  <c r="O405" i="5"/>
  <c r="N405" i="5"/>
  <c r="L405" i="5"/>
  <c r="K405" i="5"/>
  <c r="J405" i="5"/>
  <c r="C405" i="5"/>
  <c r="B405" i="5"/>
  <c r="A405" i="5"/>
  <c r="T404" i="5"/>
  <c r="S404" i="5"/>
  <c r="R404" i="5"/>
  <c r="Q404" i="5"/>
  <c r="P404" i="5"/>
  <c r="O404" i="5"/>
  <c r="N404" i="5"/>
  <c r="L404" i="5"/>
  <c r="K404" i="5"/>
  <c r="J404" i="5"/>
  <c r="C404" i="5"/>
  <c r="B404" i="5"/>
  <c r="A404" i="5"/>
  <c r="T403" i="5"/>
  <c r="S403" i="5"/>
  <c r="R403" i="5"/>
  <c r="Q403" i="5"/>
  <c r="P403" i="5"/>
  <c r="O403" i="5"/>
  <c r="N403" i="5"/>
  <c r="L403" i="5"/>
  <c r="K403" i="5"/>
  <c r="J403" i="5"/>
  <c r="C403" i="5"/>
  <c r="B403" i="5"/>
  <c r="A403" i="5"/>
  <c r="T402" i="5"/>
  <c r="S402" i="5"/>
  <c r="R402" i="5"/>
  <c r="Q402" i="5"/>
  <c r="P402" i="5"/>
  <c r="O402" i="5"/>
  <c r="N402" i="5"/>
  <c r="L402" i="5"/>
  <c r="K402" i="5"/>
  <c r="J402" i="5"/>
  <c r="C402" i="5"/>
  <c r="B402" i="5"/>
  <c r="A402" i="5"/>
  <c r="T401" i="5"/>
  <c r="S401" i="5"/>
  <c r="R401" i="5"/>
  <c r="Q401" i="5"/>
  <c r="P401" i="5"/>
  <c r="O401" i="5"/>
  <c r="N401" i="5"/>
  <c r="L401" i="5"/>
  <c r="K401" i="5"/>
  <c r="J401" i="5"/>
  <c r="C401" i="5"/>
  <c r="B401" i="5"/>
  <c r="A401" i="5"/>
  <c r="T400" i="5"/>
  <c r="S400" i="5"/>
  <c r="R400" i="5"/>
  <c r="Q400" i="5"/>
  <c r="P400" i="5"/>
  <c r="O400" i="5"/>
  <c r="N400" i="5"/>
  <c r="L400" i="5"/>
  <c r="K400" i="5"/>
  <c r="J400" i="5"/>
  <c r="C400" i="5"/>
  <c r="B400" i="5"/>
  <c r="A400" i="5"/>
  <c r="T399" i="5"/>
  <c r="S399" i="5"/>
  <c r="R399" i="5"/>
  <c r="Q399" i="5"/>
  <c r="P399" i="5"/>
  <c r="O399" i="5"/>
  <c r="N399" i="5"/>
  <c r="L399" i="5"/>
  <c r="K399" i="5"/>
  <c r="J399" i="5"/>
  <c r="C399" i="5"/>
  <c r="B399" i="5"/>
  <c r="A399" i="5"/>
  <c r="T398" i="5"/>
  <c r="S398" i="5"/>
  <c r="R398" i="5"/>
  <c r="Q398" i="5"/>
  <c r="P398" i="5"/>
  <c r="O398" i="5"/>
  <c r="N398" i="5"/>
  <c r="L398" i="5"/>
  <c r="K398" i="5"/>
  <c r="J398" i="5"/>
  <c r="C398" i="5"/>
  <c r="B398" i="5"/>
  <c r="A398" i="5"/>
  <c r="T397" i="5"/>
  <c r="S397" i="5"/>
  <c r="R397" i="5"/>
  <c r="Q397" i="5"/>
  <c r="P397" i="5"/>
  <c r="O397" i="5"/>
  <c r="N397" i="5"/>
  <c r="L397" i="5"/>
  <c r="K397" i="5"/>
  <c r="J397" i="5"/>
  <c r="C397" i="5"/>
  <c r="B397" i="5"/>
  <c r="A397" i="5"/>
  <c r="T396" i="5"/>
  <c r="S396" i="5"/>
  <c r="R396" i="5"/>
  <c r="Q396" i="5"/>
  <c r="P396" i="5"/>
  <c r="O396" i="5"/>
  <c r="N396" i="5"/>
  <c r="L396" i="5"/>
  <c r="K396" i="5"/>
  <c r="J396" i="5"/>
  <c r="C396" i="5"/>
  <c r="B396" i="5"/>
  <c r="A396" i="5"/>
  <c r="T395" i="5"/>
  <c r="S395" i="5"/>
  <c r="R395" i="5"/>
  <c r="Q395" i="5"/>
  <c r="P395" i="5"/>
  <c r="O395" i="5"/>
  <c r="N395" i="5"/>
  <c r="L395" i="5"/>
  <c r="K395" i="5"/>
  <c r="J395" i="5"/>
  <c r="C395" i="5"/>
  <c r="B395" i="5"/>
  <c r="A395" i="5"/>
  <c r="T394" i="5"/>
  <c r="S394" i="5"/>
  <c r="R394" i="5"/>
  <c r="Q394" i="5"/>
  <c r="P394" i="5"/>
  <c r="O394" i="5"/>
  <c r="N394" i="5"/>
  <c r="L394" i="5"/>
  <c r="K394" i="5"/>
  <c r="J394" i="5"/>
  <c r="C394" i="5"/>
  <c r="B394" i="5"/>
  <c r="A394" i="5"/>
  <c r="T393" i="5"/>
  <c r="S393" i="5"/>
  <c r="R393" i="5"/>
  <c r="Q393" i="5"/>
  <c r="P393" i="5"/>
  <c r="O393" i="5"/>
  <c r="N393" i="5"/>
  <c r="L393" i="5"/>
  <c r="K393" i="5"/>
  <c r="J393" i="5"/>
  <c r="C393" i="5"/>
  <c r="B393" i="5"/>
  <c r="A393" i="5"/>
  <c r="T392" i="5"/>
  <c r="S392" i="5"/>
  <c r="R392" i="5"/>
  <c r="Q392" i="5"/>
  <c r="P392" i="5"/>
  <c r="O392" i="5"/>
  <c r="N392" i="5"/>
  <c r="L392" i="5"/>
  <c r="K392" i="5"/>
  <c r="J392" i="5"/>
  <c r="C392" i="5"/>
  <c r="B392" i="5"/>
  <c r="A392" i="5"/>
  <c r="T391" i="5"/>
  <c r="S391" i="5"/>
  <c r="R391" i="5"/>
  <c r="Q391" i="5"/>
  <c r="P391" i="5"/>
  <c r="O391" i="5"/>
  <c r="N391" i="5"/>
  <c r="L391" i="5"/>
  <c r="K391" i="5"/>
  <c r="J391" i="5"/>
  <c r="C391" i="5"/>
  <c r="B391" i="5"/>
  <c r="A391" i="5"/>
  <c r="T390" i="5"/>
  <c r="S390" i="5"/>
  <c r="R390" i="5"/>
  <c r="Q390" i="5"/>
  <c r="P390" i="5"/>
  <c r="O390" i="5"/>
  <c r="N390" i="5"/>
  <c r="L390" i="5"/>
  <c r="K390" i="5"/>
  <c r="J390" i="5"/>
  <c r="C390" i="5"/>
  <c r="B390" i="5"/>
  <c r="A390" i="5"/>
  <c r="T389" i="5"/>
  <c r="S389" i="5"/>
  <c r="R389" i="5"/>
  <c r="Q389" i="5"/>
  <c r="P389" i="5"/>
  <c r="O389" i="5"/>
  <c r="N389" i="5"/>
  <c r="L389" i="5"/>
  <c r="K389" i="5"/>
  <c r="J389" i="5"/>
  <c r="C389" i="5"/>
  <c r="B389" i="5"/>
  <c r="A389" i="5"/>
  <c r="T388" i="5"/>
  <c r="S388" i="5"/>
  <c r="R388" i="5"/>
  <c r="Q388" i="5"/>
  <c r="P388" i="5"/>
  <c r="O388" i="5"/>
  <c r="N388" i="5"/>
  <c r="L388" i="5"/>
  <c r="K388" i="5"/>
  <c r="J388" i="5"/>
  <c r="C388" i="5"/>
  <c r="B388" i="5"/>
  <c r="A388" i="5"/>
  <c r="T387" i="5"/>
  <c r="S387" i="5"/>
  <c r="R387" i="5"/>
  <c r="Q387" i="5"/>
  <c r="P387" i="5"/>
  <c r="O387" i="5"/>
  <c r="N387" i="5"/>
  <c r="L387" i="5"/>
  <c r="K387" i="5"/>
  <c r="J387" i="5"/>
  <c r="C387" i="5"/>
  <c r="B387" i="5"/>
  <c r="A387" i="5"/>
  <c r="T386" i="5"/>
  <c r="S386" i="5"/>
  <c r="R386" i="5"/>
  <c r="Q386" i="5"/>
  <c r="P386" i="5"/>
  <c r="O386" i="5"/>
  <c r="N386" i="5"/>
  <c r="L386" i="5"/>
  <c r="K386" i="5"/>
  <c r="J386" i="5"/>
  <c r="C386" i="5"/>
  <c r="B386" i="5"/>
  <c r="A386" i="5"/>
  <c r="T385" i="5"/>
  <c r="S385" i="5"/>
  <c r="R385" i="5"/>
  <c r="Q385" i="5"/>
  <c r="P385" i="5"/>
  <c r="O385" i="5"/>
  <c r="N385" i="5"/>
  <c r="L385" i="5"/>
  <c r="K385" i="5"/>
  <c r="J385" i="5"/>
  <c r="C385" i="5"/>
  <c r="B385" i="5"/>
  <c r="A385" i="5"/>
  <c r="T384" i="5"/>
  <c r="S384" i="5"/>
  <c r="R384" i="5"/>
  <c r="Q384" i="5"/>
  <c r="P384" i="5"/>
  <c r="O384" i="5"/>
  <c r="N384" i="5"/>
  <c r="L384" i="5"/>
  <c r="K384" i="5"/>
  <c r="J384" i="5"/>
  <c r="C384" i="5"/>
  <c r="B384" i="5"/>
  <c r="A384" i="5"/>
  <c r="T383" i="5"/>
  <c r="S383" i="5"/>
  <c r="R383" i="5"/>
  <c r="Q383" i="5"/>
  <c r="P383" i="5"/>
  <c r="O383" i="5"/>
  <c r="N383" i="5"/>
  <c r="L383" i="5"/>
  <c r="K383" i="5"/>
  <c r="J383" i="5"/>
  <c r="C383" i="5"/>
  <c r="B383" i="5"/>
  <c r="A383" i="5"/>
  <c r="T382" i="5"/>
  <c r="S382" i="5"/>
  <c r="R382" i="5"/>
  <c r="Q382" i="5"/>
  <c r="P382" i="5"/>
  <c r="O382" i="5"/>
  <c r="N382" i="5"/>
  <c r="L382" i="5"/>
  <c r="K382" i="5"/>
  <c r="J382" i="5"/>
  <c r="C382" i="5"/>
  <c r="B382" i="5"/>
  <c r="A382" i="5"/>
  <c r="T381" i="5"/>
  <c r="S381" i="5"/>
  <c r="R381" i="5"/>
  <c r="Q381" i="5"/>
  <c r="P381" i="5"/>
  <c r="O381" i="5"/>
  <c r="N381" i="5"/>
  <c r="L381" i="5"/>
  <c r="K381" i="5"/>
  <c r="J381" i="5"/>
  <c r="C381" i="5"/>
  <c r="B381" i="5"/>
  <c r="A381" i="5"/>
  <c r="T380" i="5"/>
  <c r="S380" i="5"/>
  <c r="R380" i="5"/>
  <c r="Q380" i="5"/>
  <c r="P380" i="5"/>
  <c r="O380" i="5"/>
  <c r="N380" i="5"/>
  <c r="L380" i="5"/>
  <c r="K380" i="5"/>
  <c r="J380" i="5"/>
  <c r="C380" i="5"/>
  <c r="B380" i="5"/>
  <c r="A380" i="5"/>
  <c r="T379" i="5"/>
  <c r="S379" i="5"/>
  <c r="R379" i="5"/>
  <c r="Q379" i="5"/>
  <c r="P379" i="5"/>
  <c r="O379" i="5"/>
  <c r="N379" i="5"/>
  <c r="M379" i="5"/>
  <c r="L379" i="5"/>
  <c r="K379" i="5"/>
  <c r="J379" i="5"/>
  <c r="C379" i="5"/>
  <c r="B379" i="5"/>
  <c r="A379" i="5"/>
  <c r="T378" i="5"/>
  <c r="S378" i="5"/>
  <c r="R378" i="5"/>
  <c r="Q378" i="5"/>
  <c r="P378" i="5"/>
  <c r="O378" i="5"/>
  <c r="N378" i="5"/>
  <c r="L378" i="5"/>
  <c r="K378" i="5"/>
  <c r="J378" i="5"/>
  <c r="C378" i="5"/>
  <c r="B378" i="5"/>
  <c r="A378" i="5"/>
  <c r="T377" i="5"/>
  <c r="S377" i="5"/>
  <c r="R377" i="5"/>
  <c r="Q377" i="5"/>
  <c r="P377" i="5"/>
  <c r="O377" i="5"/>
  <c r="N377" i="5"/>
  <c r="L377" i="5"/>
  <c r="K377" i="5"/>
  <c r="J377" i="5"/>
  <c r="C377" i="5"/>
  <c r="B377" i="5"/>
  <c r="A377" i="5"/>
  <c r="T376" i="5"/>
  <c r="S376" i="5"/>
  <c r="R376" i="5"/>
  <c r="Q376" i="5"/>
  <c r="P376" i="5"/>
  <c r="O376" i="5"/>
  <c r="N376" i="5"/>
  <c r="L376" i="5"/>
  <c r="K376" i="5"/>
  <c r="J376" i="5"/>
  <c r="C376" i="5"/>
  <c r="B376" i="5"/>
  <c r="A376" i="5"/>
  <c r="T375" i="5"/>
  <c r="S375" i="5"/>
  <c r="R375" i="5"/>
  <c r="Q375" i="5"/>
  <c r="P375" i="5"/>
  <c r="O375" i="5"/>
  <c r="N375" i="5"/>
  <c r="L375" i="5"/>
  <c r="K375" i="5"/>
  <c r="J375" i="5"/>
  <c r="C375" i="5"/>
  <c r="B375" i="5"/>
  <c r="A375" i="5"/>
  <c r="T374" i="5"/>
  <c r="S374" i="5"/>
  <c r="R374" i="5"/>
  <c r="Q374" i="5"/>
  <c r="P374" i="5"/>
  <c r="O374" i="5"/>
  <c r="N374" i="5"/>
  <c r="L374" i="5"/>
  <c r="K374" i="5"/>
  <c r="J374" i="5"/>
  <c r="C374" i="5"/>
  <c r="B374" i="5"/>
  <c r="A374" i="5"/>
  <c r="T373" i="5"/>
  <c r="S373" i="5"/>
  <c r="R373" i="5"/>
  <c r="Q373" i="5"/>
  <c r="P373" i="5"/>
  <c r="O373" i="5"/>
  <c r="N373" i="5"/>
  <c r="L373" i="5"/>
  <c r="K373" i="5"/>
  <c r="J373" i="5"/>
  <c r="C373" i="5"/>
  <c r="B373" i="5"/>
  <c r="A373" i="5"/>
  <c r="T372" i="5"/>
  <c r="S372" i="5"/>
  <c r="R372" i="5"/>
  <c r="Q372" i="5"/>
  <c r="P372" i="5"/>
  <c r="O372" i="5"/>
  <c r="N372" i="5"/>
  <c r="L372" i="5"/>
  <c r="K372" i="5"/>
  <c r="J372" i="5"/>
  <c r="C372" i="5"/>
  <c r="B372" i="5"/>
  <c r="A372" i="5"/>
  <c r="T371" i="5"/>
  <c r="S371" i="5"/>
  <c r="R371" i="5"/>
  <c r="Q371" i="5"/>
  <c r="P371" i="5"/>
  <c r="O371" i="5"/>
  <c r="N371" i="5"/>
  <c r="L371" i="5"/>
  <c r="K371" i="5"/>
  <c r="J371" i="5"/>
  <c r="C371" i="5"/>
  <c r="B371" i="5"/>
  <c r="A371" i="5"/>
  <c r="M370" i="5"/>
  <c r="M447" i="5" s="1"/>
  <c r="R366" i="5"/>
  <c r="Q366" i="5"/>
  <c r="P366" i="5"/>
  <c r="O366" i="5"/>
  <c r="N366" i="5"/>
  <c r="M366" i="5"/>
  <c r="L366" i="5"/>
  <c r="K366" i="5"/>
  <c r="J366" i="5"/>
  <c r="C366" i="5"/>
  <c r="B366" i="5"/>
  <c r="A366" i="5"/>
  <c r="R365" i="5"/>
  <c r="Q365" i="5"/>
  <c r="P365" i="5"/>
  <c r="O365" i="5"/>
  <c r="N365" i="5"/>
  <c r="M365" i="5"/>
  <c r="L365" i="5"/>
  <c r="K365" i="5"/>
  <c r="J365" i="5"/>
  <c r="C365" i="5"/>
  <c r="B365" i="5"/>
  <c r="A365" i="5"/>
  <c r="K364" i="5"/>
  <c r="J364" i="5"/>
  <c r="C364" i="5"/>
  <c r="B364" i="5"/>
  <c r="A364" i="5"/>
  <c r="K363" i="5"/>
  <c r="J363" i="5"/>
  <c r="C363" i="5"/>
  <c r="B363" i="5"/>
  <c r="A363" i="5"/>
  <c r="K362" i="5"/>
  <c r="J362" i="5"/>
  <c r="C362" i="5"/>
  <c r="B362" i="5"/>
  <c r="A362" i="5"/>
  <c r="K361" i="5"/>
  <c r="J361" i="5"/>
  <c r="C361" i="5"/>
  <c r="B361" i="5"/>
  <c r="A361" i="5"/>
  <c r="K360" i="5"/>
  <c r="J360" i="5"/>
  <c r="C360" i="5"/>
  <c r="B360" i="5"/>
  <c r="A360" i="5"/>
  <c r="K359" i="5"/>
  <c r="J359" i="5"/>
  <c r="C359" i="5"/>
  <c r="B359" i="5"/>
  <c r="A359" i="5"/>
  <c r="R358" i="5"/>
  <c r="Q358" i="5"/>
  <c r="P358" i="5"/>
  <c r="O358" i="5"/>
  <c r="N358" i="5"/>
  <c r="M358" i="5"/>
  <c r="L358" i="5"/>
  <c r="K358" i="5"/>
  <c r="J358" i="5"/>
  <c r="C358" i="5"/>
  <c r="B358" i="5"/>
  <c r="A358" i="5"/>
  <c r="R357" i="5"/>
  <c r="Q357" i="5"/>
  <c r="P357" i="5"/>
  <c r="O357" i="5"/>
  <c r="N357" i="5"/>
  <c r="M357" i="5"/>
  <c r="L357" i="5"/>
  <c r="K357" i="5"/>
  <c r="J357" i="5"/>
  <c r="C357" i="5"/>
  <c r="B357" i="5"/>
  <c r="A357" i="5"/>
  <c r="R356" i="5"/>
  <c r="Q356" i="5"/>
  <c r="P356" i="5"/>
  <c r="O356" i="5"/>
  <c r="N356" i="5"/>
  <c r="M356" i="5"/>
  <c r="L356" i="5"/>
  <c r="K356" i="5"/>
  <c r="J356" i="5"/>
  <c r="C356" i="5"/>
  <c r="B356" i="5"/>
  <c r="A356" i="5"/>
  <c r="R355" i="5"/>
  <c r="Q355" i="5"/>
  <c r="P355" i="5"/>
  <c r="O355" i="5"/>
  <c r="N355" i="5"/>
  <c r="M355" i="5"/>
  <c r="L355" i="5"/>
  <c r="K355" i="5"/>
  <c r="J355" i="5"/>
  <c r="C355" i="5"/>
  <c r="B355" i="5"/>
  <c r="A355" i="5"/>
  <c r="R354" i="5"/>
  <c r="Q354" i="5"/>
  <c r="P354" i="5"/>
  <c r="O354" i="5"/>
  <c r="N354" i="5"/>
  <c r="M354" i="5"/>
  <c r="L354" i="5"/>
  <c r="K354" i="5"/>
  <c r="J354" i="5"/>
  <c r="C354" i="5"/>
  <c r="B354" i="5"/>
  <c r="A354" i="5"/>
  <c r="R353" i="5"/>
  <c r="Q353" i="5"/>
  <c r="P353" i="5"/>
  <c r="O353" i="5"/>
  <c r="N353" i="5"/>
  <c r="M353" i="5"/>
  <c r="L353" i="5"/>
  <c r="K353" i="5"/>
  <c r="J353" i="5"/>
  <c r="C353" i="5"/>
  <c r="B353" i="5"/>
  <c r="A353" i="5"/>
  <c r="R352" i="5"/>
  <c r="Q352" i="5"/>
  <c r="P352" i="5"/>
  <c r="O352" i="5"/>
  <c r="N352" i="5"/>
  <c r="M352" i="5"/>
  <c r="L352" i="5"/>
  <c r="K352" i="5"/>
  <c r="J352" i="5"/>
  <c r="C352" i="5"/>
  <c r="B352" i="5"/>
  <c r="A352" i="5"/>
  <c r="K350" i="5"/>
  <c r="J350" i="5"/>
  <c r="C350" i="5"/>
  <c r="B350" i="5"/>
  <c r="A350" i="5"/>
  <c r="K349" i="5"/>
  <c r="J349" i="5"/>
  <c r="C349" i="5"/>
  <c r="B349" i="5"/>
  <c r="A349" i="5"/>
  <c r="K348" i="5"/>
  <c r="J348" i="5"/>
  <c r="C348" i="5"/>
  <c r="B348" i="5"/>
  <c r="A348" i="5"/>
  <c r="S347" i="5"/>
  <c r="P347" i="5"/>
  <c r="N347" i="5"/>
  <c r="M347" i="5"/>
  <c r="L347" i="5"/>
  <c r="K347" i="5"/>
  <c r="J347" i="5"/>
  <c r="C347" i="5"/>
  <c r="B347" i="5"/>
  <c r="A347" i="5"/>
  <c r="K346" i="5"/>
  <c r="J346" i="5"/>
  <c r="C346" i="5"/>
  <c r="B346" i="5"/>
  <c r="A346" i="5"/>
  <c r="S345" i="5"/>
  <c r="P345" i="5"/>
  <c r="N345" i="5"/>
  <c r="M345" i="5"/>
  <c r="L345" i="5"/>
  <c r="K345" i="5"/>
  <c r="J345" i="5"/>
  <c r="C345" i="5"/>
  <c r="B345" i="5"/>
  <c r="A345" i="5"/>
  <c r="S344" i="5"/>
  <c r="P344" i="5"/>
  <c r="N344" i="5"/>
  <c r="M344" i="5"/>
  <c r="L344" i="5"/>
  <c r="K344" i="5"/>
  <c r="J344" i="5"/>
  <c r="C344" i="5"/>
  <c r="B344" i="5"/>
  <c r="A344" i="5"/>
  <c r="S343" i="5"/>
  <c r="P343" i="5"/>
  <c r="N343" i="5"/>
  <c r="M343" i="5"/>
  <c r="L343" i="5"/>
  <c r="K343" i="5"/>
  <c r="J343" i="5"/>
  <c r="C343" i="5"/>
  <c r="B343" i="5"/>
  <c r="A343" i="5"/>
  <c r="S342" i="5"/>
  <c r="P342" i="5"/>
  <c r="N342" i="5"/>
  <c r="M342" i="5"/>
  <c r="L342" i="5"/>
  <c r="K342" i="5"/>
  <c r="J342" i="5"/>
  <c r="C342" i="5"/>
  <c r="B342" i="5"/>
  <c r="A342" i="5"/>
  <c r="P341" i="5"/>
  <c r="K341" i="5"/>
  <c r="J341" i="5"/>
  <c r="C341" i="5"/>
  <c r="B341" i="5"/>
  <c r="A341" i="5"/>
  <c r="P340" i="5"/>
  <c r="O340" i="5"/>
  <c r="O344" i="5" s="1"/>
  <c r="K340" i="5"/>
  <c r="J340" i="5"/>
  <c r="C340" i="5"/>
  <c r="B340" i="5"/>
  <c r="A340" i="5"/>
  <c r="K339" i="5"/>
  <c r="J339" i="5"/>
  <c r="C339" i="5"/>
  <c r="B339" i="5"/>
  <c r="A339" i="5"/>
  <c r="Q337" i="5"/>
  <c r="O337" i="5"/>
  <c r="N337" i="5"/>
  <c r="M337" i="5"/>
  <c r="L337" i="5"/>
  <c r="K337" i="5"/>
  <c r="J337" i="5"/>
  <c r="C337" i="5"/>
  <c r="B337" i="5"/>
  <c r="A337" i="5"/>
  <c r="Q336" i="5"/>
  <c r="O336" i="5"/>
  <c r="N336" i="5"/>
  <c r="M336" i="5"/>
  <c r="L336" i="5"/>
  <c r="K336" i="5"/>
  <c r="J336" i="5"/>
  <c r="C336" i="5"/>
  <c r="B336" i="5"/>
  <c r="A336" i="5"/>
  <c r="Q335" i="5"/>
  <c r="O335" i="5"/>
  <c r="N335" i="5"/>
  <c r="M335" i="5"/>
  <c r="L335" i="5"/>
  <c r="K335" i="5"/>
  <c r="J335" i="5"/>
  <c r="C335" i="5"/>
  <c r="B335" i="5"/>
  <c r="A335" i="5"/>
  <c r="Q334" i="5"/>
  <c r="O334" i="5"/>
  <c r="N334" i="5"/>
  <c r="M334" i="5"/>
  <c r="L334" i="5"/>
  <c r="K334" i="5"/>
  <c r="J334" i="5"/>
  <c r="C334" i="5"/>
  <c r="B334" i="5"/>
  <c r="A334" i="5"/>
  <c r="Q333" i="5"/>
  <c r="O333" i="5"/>
  <c r="N333" i="5"/>
  <c r="M333" i="5"/>
  <c r="L333" i="5"/>
  <c r="K333" i="5"/>
  <c r="J333" i="5"/>
  <c r="C333" i="5"/>
  <c r="B333" i="5"/>
  <c r="A333" i="5"/>
  <c r="Q332" i="5"/>
  <c r="O332" i="5"/>
  <c r="N332" i="5"/>
  <c r="M332" i="5"/>
  <c r="L332" i="5"/>
  <c r="K332" i="5"/>
  <c r="J332" i="5"/>
  <c r="C332" i="5"/>
  <c r="B332" i="5"/>
  <c r="A332" i="5"/>
  <c r="Q331" i="5"/>
  <c r="O331" i="5"/>
  <c r="N331" i="5"/>
  <c r="M331" i="5"/>
  <c r="L331" i="5"/>
  <c r="K331" i="5"/>
  <c r="J331" i="5"/>
  <c r="C331" i="5"/>
  <c r="B331" i="5"/>
  <c r="A331" i="5"/>
  <c r="Q330" i="5"/>
  <c r="O330" i="5"/>
  <c r="N330" i="5"/>
  <c r="M330" i="5"/>
  <c r="L330" i="5"/>
  <c r="K330" i="5"/>
  <c r="J330" i="5"/>
  <c r="C330" i="5"/>
  <c r="B330" i="5"/>
  <c r="A330" i="5"/>
  <c r="Q329" i="5"/>
  <c r="O329" i="5"/>
  <c r="N329" i="5"/>
  <c r="M329" i="5"/>
  <c r="L329" i="5"/>
  <c r="K329" i="5"/>
  <c r="J329" i="5"/>
  <c r="C329" i="5"/>
  <c r="B329" i="5"/>
  <c r="A329" i="5"/>
  <c r="Q328" i="5"/>
  <c r="O328" i="5"/>
  <c r="N328" i="5"/>
  <c r="M328" i="5"/>
  <c r="L328" i="5"/>
  <c r="K328" i="5"/>
  <c r="J328" i="5"/>
  <c r="C328" i="5"/>
  <c r="B328" i="5"/>
  <c r="A328" i="5"/>
  <c r="Q327" i="5"/>
  <c r="O327" i="5"/>
  <c r="N327" i="5"/>
  <c r="M327" i="5"/>
  <c r="L327" i="5"/>
  <c r="K327" i="5"/>
  <c r="J327" i="5"/>
  <c r="C327" i="5"/>
  <c r="B327" i="5"/>
  <c r="A327" i="5"/>
  <c r="Q326" i="5"/>
  <c r="O326" i="5"/>
  <c r="N326" i="5"/>
  <c r="M326" i="5"/>
  <c r="L326" i="5"/>
  <c r="K326" i="5"/>
  <c r="J326" i="5"/>
  <c r="C326" i="5"/>
  <c r="B326" i="5"/>
  <c r="A326" i="5"/>
  <c r="R323" i="5"/>
  <c r="Q323" i="5"/>
  <c r="O323" i="5"/>
  <c r="N323" i="5"/>
  <c r="M323" i="5"/>
  <c r="L323" i="5"/>
  <c r="K323" i="5"/>
  <c r="J323" i="5"/>
  <c r="C323" i="5"/>
  <c r="B323" i="5"/>
  <c r="A323" i="5"/>
  <c r="R322" i="5"/>
  <c r="Q322" i="5"/>
  <c r="O322" i="5"/>
  <c r="N322" i="5"/>
  <c r="M322" i="5"/>
  <c r="L322" i="5"/>
  <c r="K322" i="5"/>
  <c r="J322" i="5"/>
  <c r="C322" i="5"/>
  <c r="B322" i="5"/>
  <c r="A322" i="5"/>
  <c r="J320" i="5"/>
  <c r="C320" i="5"/>
  <c r="B320" i="5"/>
  <c r="A320" i="5"/>
  <c r="J319" i="5"/>
  <c r="C319" i="5"/>
  <c r="B319" i="5"/>
  <c r="A319" i="5"/>
  <c r="J318" i="5"/>
  <c r="C318" i="5"/>
  <c r="B318" i="5"/>
  <c r="A318" i="5"/>
  <c r="J317" i="5"/>
  <c r="C317" i="5"/>
  <c r="B317" i="5"/>
  <c r="A317" i="5"/>
  <c r="J316" i="5"/>
  <c r="C316" i="5"/>
  <c r="B316" i="5"/>
  <c r="A316" i="5"/>
  <c r="J315" i="5"/>
  <c r="C315" i="5"/>
  <c r="B315" i="5"/>
  <c r="A315" i="5"/>
  <c r="J314" i="5"/>
  <c r="C314" i="5"/>
  <c r="B314" i="5"/>
  <c r="A314" i="5"/>
  <c r="J313" i="5"/>
  <c r="C313" i="5"/>
  <c r="B313" i="5"/>
  <c r="A313" i="5"/>
  <c r="J312" i="5"/>
  <c r="C312" i="5"/>
  <c r="B312" i="5"/>
  <c r="A312" i="5"/>
  <c r="J311" i="5"/>
  <c r="C311" i="5"/>
  <c r="B311" i="5"/>
  <c r="A311" i="5"/>
  <c r="K310" i="5"/>
  <c r="J310" i="5"/>
  <c r="C310" i="5"/>
  <c r="B310" i="5"/>
  <c r="A310" i="5"/>
  <c r="K309" i="5"/>
  <c r="J309" i="5"/>
  <c r="C309" i="5"/>
  <c r="B309" i="5"/>
  <c r="A309" i="5"/>
  <c r="K308" i="5"/>
  <c r="J308" i="5"/>
  <c r="C308" i="5"/>
  <c r="B308" i="5"/>
  <c r="A308" i="5"/>
  <c r="K307" i="5"/>
  <c r="J307" i="5"/>
  <c r="C307" i="5"/>
  <c r="B307" i="5"/>
  <c r="A307" i="5"/>
  <c r="K306" i="5"/>
  <c r="J306" i="5"/>
  <c r="C306" i="5"/>
  <c r="B306" i="5"/>
  <c r="A306" i="5"/>
  <c r="K305" i="5"/>
  <c r="J305" i="5"/>
  <c r="C305" i="5"/>
  <c r="B305" i="5"/>
  <c r="A305" i="5"/>
  <c r="K304" i="5"/>
  <c r="J304" i="5"/>
  <c r="C304" i="5"/>
  <c r="B304" i="5"/>
  <c r="A304" i="5"/>
  <c r="K303" i="5"/>
  <c r="J303" i="5"/>
  <c r="C303" i="5"/>
  <c r="B303" i="5"/>
  <c r="A303" i="5"/>
  <c r="K302" i="5"/>
  <c r="J302" i="5"/>
  <c r="C302" i="5"/>
  <c r="B302" i="5"/>
  <c r="A302" i="5"/>
  <c r="K301" i="5"/>
  <c r="J301" i="5"/>
  <c r="C301" i="5"/>
  <c r="B301" i="5"/>
  <c r="A301" i="5"/>
  <c r="K300" i="5"/>
  <c r="J300" i="5"/>
  <c r="C300" i="5"/>
  <c r="B300" i="5"/>
  <c r="A300" i="5"/>
  <c r="K299" i="5"/>
  <c r="J299" i="5"/>
  <c r="C299" i="5"/>
  <c r="B299" i="5"/>
  <c r="A299" i="5"/>
  <c r="K298" i="5"/>
  <c r="J298" i="5"/>
  <c r="C298" i="5"/>
  <c r="B298" i="5"/>
  <c r="A298" i="5"/>
  <c r="K297" i="5"/>
  <c r="J297" i="5"/>
  <c r="C297" i="5"/>
  <c r="B297" i="5"/>
  <c r="A297" i="5"/>
  <c r="K296" i="5"/>
  <c r="J296" i="5"/>
  <c r="C296" i="5"/>
  <c r="B296" i="5"/>
  <c r="A296" i="5"/>
  <c r="K295" i="5"/>
  <c r="J295" i="5"/>
  <c r="C295" i="5"/>
  <c r="B295" i="5"/>
  <c r="A295" i="5"/>
  <c r="K294" i="5"/>
  <c r="J294" i="5"/>
  <c r="C294" i="5"/>
  <c r="B294" i="5"/>
  <c r="A294" i="5"/>
  <c r="K293" i="5"/>
  <c r="J293" i="5"/>
  <c r="C293" i="5"/>
  <c r="B293" i="5"/>
  <c r="A293" i="5"/>
  <c r="K292" i="5"/>
  <c r="J292" i="5"/>
  <c r="C292" i="5"/>
  <c r="B292" i="5"/>
  <c r="A292" i="5"/>
  <c r="K291" i="5"/>
  <c r="J291" i="5"/>
  <c r="C291" i="5"/>
  <c r="B291" i="5"/>
  <c r="A291" i="5"/>
  <c r="K290" i="5"/>
  <c r="J290" i="5"/>
  <c r="C290" i="5"/>
  <c r="B290" i="5"/>
  <c r="A290" i="5"/>
  <c r="K289" i="5"/>
  <c r="J289" i="5"/>
  <c r="C289" i="5"/>
  <c r="B289" i="5"/>
  <c r="A289" i="5"/>
  <c r="K288" i="5"/>
  <c r="J288" i="5"/>
  <c r="C288" i="5"/>
  <c r="B288" i="5"/>
  <c r="A288" i="5"/>
  <c r="K287" i="5"/>
  <c r="J287" i="5"/>
  <c r="C287" i="5"/>
  <c r="B287" i="5"/>
  <c r="A287" i="5"/>
  <c r="K286" i="5"/>
  <c r="J286" i="5"/>
  <c r="C286" i="5"/>
  <c r="B286" i="5"/>
  <c r="A286" i="5"/>
  <c r="K285" i="5"/>
  <c r="J285" i="5"/>
  <c r="C285" i="5"/>
  <c r="B285" i="5"/>
  <c r="A285" i="5"/>
  <c r="K284" i="5"/>
  <c r="J284" i="5"/>
  <c r="C284" i="5"/>
  <c r="B284" i="5"/>
  <c r="A284" i="5"/>
  <c r="K283" i="5"/>
  <c r="J283" i="5"/>
  <c r="C283" i="5"/>
  <c r="B283" i="5"/>
  <c r="A283" i="5"/>
  <c r="K282" i="5"/>
  <c r="J282" i="5"/>
  <c r="C282" i="5"/>
  <c r="B282" i="5"/>
  <c r="A282" i="5"/>
  <c r="K281" i="5"/>
  <c r="J281" i="5"/>
  <c r="C281" i="5"/>
  <c r="B281" i="5"/>
  <c r="A281" i="5"/>
  <c r="K280" i="5"/>
  <c r="J280" i="5"/>
  <c r="C280" i="5"/>
  <c r="B280" i="5"/>
  <c r="A280" i="5"/>
  <c r="K279" i="5"/>
  <c r="K314" i="5" s="1"/>
  <c r="J279" i="5"/>
  <c r="C279" i="5"/>
  <c r="B279" i="5"/>
  <c r="A279" i="5"/>
  <c r="K278" i="5"/>
  <c r="J278" i="5"/>
  <c r="C278" i="5"/>
  <c r="B278" i="5"/>
  <c r="A278" i="5"/>
  <c r="K277" i="5"/>
  <c r="J277" i="5"/>
  <c r="C277" i="5"/>
  <c r="B277" i="5"/>
  <c r="A277" i="5"/>
  <c r="J273" i="5"/>
  <c r="C273" i="5"/>
  <c r="B273" i="5"/>
  <c r="A273" i="5"/>
  <c r="J272" i="5"/>
  <c r="C272" i="5"/>
  <c r="B272" i="5"/>
  <c r="A272" i="5"/>
  <c r="J271" i="5"/>
  <c r="C271" i="5"/>
  <c r="B271" i="5"/>
  <c r="A271" i="5"/>
  <c r="J270" i="5"/>
  <c r="C270" i="5"/>
  <c r="B270" i="5"/>
  <c r="A270" i="5"/>
  <c r="J269" i="5"/>
  <c r="C269" i="5"/>
  <c r="B269" i="5"/>
  <c r="A269" i="5"/>
  <c r="J268" i="5"/>
  <c r="C268" i="5"/>
  <c r="B268" i="5"/>
  <c r="A268" i="5"/>
  <c r="J267" i="5"/>
  <c r="C267" i="5"/>
  <c r="B267" i="5"/>
  <c r="A267" i="5"/>
  <c r="J266" i="5"/>
  <c r="C266" i="5"/>
  <c r="B266" i="5"/>
  <c r="A266" i="5"/>
  <c r="J265" i="5"/>
  <c r="C265" i="5"/>
  <c r="B265" i="5"/>
  <c r="A265" i="5"/>
  <c r="J264" i="5"/>
  <c r="C264" i="5"/>
  <c r="B264" i="5"/>
  <c r="A264" i="5"/>
  <c r="J263" i="5"/>
  <c r="C263" i="5"/>
  <c r="B263" i="5"/>
  <c r="A263" i="5"/>
  <c r="J262" i="5"/>
  <c r="C262" i="5"/>
  <c r="B262" i="5"/>
  <c r="A262" i="5"/>
  <c r="J261" i="5"/>
  <c r="C261" i="5"/>
  <c r="B261" i="5"/>
  <c r="A261" i="5"/>
  <c r="J260" i="5"/>
  <c r="C260" i="5"/>
  <c r="B260" i="5"/>
  <c r="A260" i="5"/>
  <c r="J259" i="5"/>
  <c r="C259" i="5"/>
  <c r="B259" i="5"/>
  <c r="A259" i="5"/>
  <c r="J257" i="5"/>
  <c r="C257" i="5"/>
  <c r="B257" i="5"/>
  <c r="A257" i="5"/>
  <c r="J256" i="5"/>
  <c r="C256" i="5"/>
  <c r="B256" i="5"/>
  <c r="A256" i="5"/>
  <c r="J255" i="5"/>
  <c r="C255" i="5"/>
  <c r="B255" i="5"/>
  <c r="A255" i="5"/>
  <c r="J254" i="5"/>
  <c r="C254" i="5"/>
  <c r="B254" i="5"/>
  <c r="A254" i="5"/>
  <c r="J253" i="5"/>
  <c r="C253" i="5"/>
  <c r="B253" i="5"/>
  <c r="A253" i="5"/>
  <c r="J252" i="5"/>
  <c r="C252" i="5"/>
  <c r="B252" i="5"/>
  <c r="A252" i="5"/>
  <c r="J251" i="5"/>
  <c r="C251" i="5"/>
  <c r="B251" i="5"/>
  <c r="A251" i="5"/>
  <c r="J250" i="5"/>
  <c r="C250" i="5"/>
  <c r="B250" i="5"/>
  <c r="A250" i="5"/>
  <c r="J249" i="5"/>
  <c r="C249" i="5"/>
  <c r="B249" i="5"/>
  <c r="A249" i="5"/>
  <c r="J248" i="5"/>
  <c r="C248" i="5"/>
  <c r="B248" i="5"/>
  <c r="A248" i="5"/>
  <c r="J247" i="5"/>
  <c r="C247" i="5"/>
  <c r="B247" i="5"/>
  <c r="A247" i="5"/>
  <c r="J246" i="5"/>
  <c r="C246" i="5"/>
  <c r="B246" i="5"/>
  <c r="A246" i="5"/>
  <c r="J245" i="5"/>
  <c r="C245" i="5"/>
  <c r="B245" i="5"/>
  <c r="A245" i="5"/>
  <c r="J244" i="5"/>
  <c r="C244" i="5"/>
  <c r="B244" i="5"/>
  <c r="A244" i="5"/>
  <c r="J243" i="5"/>
  <c r="C243" i="5"/>
  <c r="B243" i="5"/>
  <c r="A243" i="5"/>
  <c r="M241" i="5"/>
  <c r="K239" i="5"/>
  <c r="J239" i="5"/>
  <c r="C239" i="5"/>
  <c r="B239" i="5"/>
  <c r="A239" i="5"/>
  <c r="K238" i="5"/>
  <c r="J238" i="5"/>
  <c r="C238" i="5"/>
  <c r="B238" i="5"/>
  <c r="A238" i="5"/>
  <c r="K237" i="5"/>
  <c r="J237" i="5"/>
  <c r="C237" i="5"/>
  <c r="B237" i="5"/>
  <c r="A237" i="5"/>
  <c r="K236" i="5"/>
  <c r="J236" i="5"/>
  <c r="C236" i="5"/>
  <c r="B236" i="5"/>
  <c r="A236" i="5"/>
  <c r="R235" i="5"/>
  <c r="Q235" i="5"/>
  <c r="O235" i="5"/>
  <c r="K235" i="5"/>
  <c r="J235" i="5"/>
  <c r="C235" i="5"/>
  <c r="B235" i="5"/>
  <c r="A235" i="5"/>
  <c r="O234" i="5"/>
  <c r="N234" i="5"/>
  <c r="M234" i="5"/>
  <c r="L234" i="5"/>
  <c r="K234" i="5"/>
  <c r="J234" i="5"/>
  <c r="C234" i="5"/>
  <c r="B234" i="5"/>
  <c r="A234" i="5"/>
  <c r="K233" i="5"/>
  <c r="J233" i="5"/>
  <c r="C233" i="5"/>
  <c r="B233" i="5"/>
  <c r="A233" i="5"/>
  <c r="K232" i="5"/>
  <c r="J232" i="5"/>
  <c r="C232" i="5"/>
  <c r="B232" i="5"/>
  <c r="A232" i="5"/>
  <c r="K231" i="5"/>
  <c r="J231" i="5"/>
  <c r="C231" i="5"/>
  <c r="B231" i="5"/>
  <c r="A231" i="5"/>
  <c r="K230" i="5"/>
  <c r="J230" i="5"/>
  <c r="C230" i="5"/>
  <c r="B230" i="5"/>
  <c r="A230" i="5"/>
  <c r="K229" i="5"/>
  <c r="J229" i="5"/>
  <c r="C229" i="5"/>
  <c r="B229" i="5"/>
  <c r="A229" i="5"/>
  <c r="K228" i="5"/>
  <c r="J228" i="5"/>
  <c r="C228" i="5"/>
  <c r="B228" i="5"/>
  <c r="A228" i="5"/>
  <c r="K227" i="5"/>
  <c r="J227" i="5"/>
  <c r="C227" i="5"/>
  <c r="B227" i="5"/>
  <c r="A227" i="5"/>
  <c r="R226" i="5"/>
  <c r="Q226" i="5"/>
  <c r="O226" i="5"/>
  <c r="N226" i="5"/>
  <c r="M226" i="5"/>
  <c r="L226" i="5"/>
  <c r="K226" i="5"/>
  <c r="J226" i="5"/>
  <c r="C226" i="5"/>
  <c r="B226" i="5"/>
  <c r="A226" i="5"/>
  <c r="O225" i="5"/>
  <c r="N225" i="5"/>
  <c r="M225" i="5"/>
  <c r="L225" i="5"/>
  <c r="K225" i="5"/>
  <c r="J225" i="5"/>
  <c r="C225" i="5"/>
  <c r="B225" i="5"/>
  <c r="A225" i="5"/>
  <c r="S221" i="5"/>
  <c r="R221" i="5"/>
  <c r="Q221" i="5"/>
  <c r="O221" i="5"/>
  <c r="N221" i="5"/>
  <c r="M221" i="5"/>
  <c r="L221" i="5"/>
  <c r="K221" i="5"/>
  <c r="J221" i="5"/>
  <c r="C221" i="5"/>
  <c r="B221" i="5"/>
  <c r="A221" i="5"/>
  <c r="S220" i="5"/>
  <c r="R220" i="5"/>
  <c r="Q220" i="5"/>
  <c r="O220" i="5"/>
  <c r="N220" i="5"/>
  <c r="M220" i="5"/>
  <c r="L220" i="5"/>
  <c r="K220" i="5"/>
  <c r="J220" i="5"/>
  <c r="C220" i="5"/>
  <c r="B220" i="5"/>
  <c r="A220" i="5"/>
  <c r="S219" i="5"/>
  <c r="R219" i="5"/>
  <c r="Q219" i="5"/>
  <c r="O219" i="5"/>
  <c r="N219" i="5"/>
  <c r="M219" i="5"/>
  <c r="L219" i="5"/>
  <c r="K219" i="5"/>
  <c r="J219" i="5"/>
  <c r="C219" i="5"/>
  <c r="B219" i="5"/>
  <c r="A219" i="5"/>
  <c r="S218" i="5"/>
  <c r="R218" i="5"/>
  <c r="Q218" i="5"/>
  <c r="O218" i="5"/>
  <c r="N218" i="5"/>
  <c r="M218" i="5"/>
  <c r="L218" i="5"/>
  <c r="K218" i="5"/>
  <c r="J218" i="5"/>
  <c r="C218" i="5"/>
  <c r="B218" i="5"/>
  <c r="A218" i="5"/>
  <c r="S217" i="5"/>
  <c r="R217" i="5"/>
  <c r="Q217" i="5"/>
  <c r="O217" i="5"/>
  <c r="N217" i="5"/>
  <c r="M217" i="5"/>
  <c r="L217" i="5"/>
  <c r="K217" i="5"/>
  <c r="J217" i="5"/>
  <c r="C217" i="5"/>
  <c r="B217" i="5"/>
  <c r="A217" i="5"/>
  <c r="S216" i="5"/>
  <c r="R216" i="5"/>
  <c r="Q216" i="5"/>
  <c r="O216" i="5"/>
  <c r="N216" i="5"/>
  <c r="M216" i="5"/>
  <c r="L216" i="5"/>
  <c r="K216" i="5"/>
  <c r="J216" i="5"/>
  <c r="C216" i="5"/>
  <c r="B216" i="5"/>
  <c r="A216" i="5"/>
  <c r="S215" i="5"/>
  <c r="R215" i="5"/>
  <c r="Q215" i="5"/>
  <c r="O215" i="5"/>
  <c r="N215" i="5"/>
  <c r="M215" i="5"/>
  <c r="L215" i="5"/>
  <c r="K215" i="5"/>
  <c r="J215" i="5"/>
  <c r="C215" i="5"/>
  <c r="B215" i="5"/>
  <c r="A215" i="5"/>
  <c r="S214" i="5"/>
  <c r="R214" i="5"/>
  <c r="Q214" i="5"/>
  <c r="O214" i="5"/>
  <c r="N214" i="5"/>
  <c r="M214" i="5"/>
  <c r="L214" i="5"/>
  <c r="K214" i="5"/>
  <c r="J214" i="5"/>
  <c r="C214" i="5"/>
  <c r="B214" i="5"/>
  <c r="A214" i="5"/>
  <c r="S213" i="5"/>
  <c r="R213" i="5"/>
  <c r="Q213" i="5"/>
  <c r="O213" i="5"/>
  <c r="N213" i="5"/>
  <c r="M213" i="5"/>
  <c r="L213" i="5"/>
  <c r="K213" i="5"/>
  <c r="J213" i="5"/>
  <c r="C213" i="5"/>
  <c r="B213" i="5"/>
  <c r="A213" i="5"/>
  <c r="S212" i="5"/>
  <c r="R212" i="5"/>
  <c r="Q212" i="5"/>
  <c r="O212" i="5"/>
  <c r="N212" i="5"/>
  <c r="M212" i="5"/>
  <c r="L212" i="5"/>
  <c r="K212" i="5"/>
  <c r="J212" i="5"/>
  <c r="C212" i="5"/>
  <c r="B212" i="5"/>
  <c r="A212" i="5"/>
  <c r="S211" i="5"/>
  <c r="R211" i="5"/>
  <c r="Q211" i="5"/>
  <c r="O211" i="5"/>
  <c r="N211" i="5"/>
  <c r="M211" i="5"/>
  <c r="L211" i="5"/>
  <c r="K211" i="5"/>
  <c r="J211" i="5"/>
  <c r="C211" i="5"/>
  <c r="B211" i="5"/>
  <c r="A211" i="5"/>
  <c r="S210" i="5"/>
  <c r="R210" i="5"/>
  <c r="Q210" i="5"/>
  <c r="O210" i="5"/>
  <c r="N210" i="5"/>
  <c r="M210" i="5"/>
  <c r="L210" i="5"/>
  <c r="K210" i="5"/>
  <c r="J210" i="5"/>
  <c r="C210" i="5"/>
  <c r="B210" i="5"/>
  <c r="A210" i="5"/>
  <c r="S209" i="5"/>
  <c r="R209" i="5"/>
  <c r="Q209" i="5"/>
  <c r="O209" i="5"/>
  <c r="N209" i="5"/>
  <c r="M209" i="5"/>
  <c r="L209" i="5"/>
  <c r="K209" i="5"/>
  <c r="J209" i="5"/>
  <c r="C209" i="5"/>
  <c r="B209" i="5"/>
  <c r="A209" i="5"/>
  <c r="S208" i="5"/>
  <c r="R208" i="5"/>
  <c r="Q208" i="5"/>
  <c r="O208" i="5"/>
  <c r="N208" i="5"/>
  <c r="M208" i="5"/>
  <c r="L208" i="5"/>
  <c r="K208" i="5"/>
  <c r="J208" i="5"/>
  <c r="C208" i="5"/>
  <c r="B208" i="5"/>
  <c r="A208" i="5"/>
  <c r="S207" i="5"/>
  <c r="R207" i="5"/>
  <c r="Q207" i="5"/>
  <c r="O207" i="5"/>
  <c r="N207" i="5"/>
  <c r="M207" i="5"/>
  <c r="L207" i="5"/>
  <c r="K207" i="5"/>
  <c r="J207" i="5"/>
  <c r="C207" i="5"/>
  <c r="B207" i="5"/>
  <c r="A207" i="5"/>
  <c r="R203" i="5"/>
  <c r="Q203" i="5"/>
  <c r="P203" i="5"/>
  <c r="O203" i="5"/>
  <c r="N203" i="5"/>
  <c r="M203" i="5"/>
  <c r="L203" i="5"/>
  <c r="K203" i="5"/>
  <c r="J203" i="5"/>
  <c r="C203" i="5"/>
  <c r="B203" i="5"/>
  <c r="A203" i="5"/>
  <c r="K202" i="5"/>
  <c r="J202" i="5"/>
  <c r="C202" i="5"/>
  <c r="B202" i="5"/>
  <c r="A202" i="5"/>
  <c r="K201" i="5"/>
  <c r="J201" i="5"/>
  <c r="C201" i="5"/>
  <c r="B201" i="5"/>
  <c r="A201" i="5"/>
  <c r="K200" i="5"/>
  <c r="J200" i="5"/>
  <c r="C200" i="5"/>
  <c r="B200" i="5"/>
  <c r="A200" i="5"/>
  <c r="R199" i="5"/>
  <c r="Q199" i="5"/>
  <c r="P199" i="5"/>
  <c r="O199" i="5"/>
  <c r="N199" i="5"/>
  <c r="M199" i="5"/>
  <c r="L199" i="5"/>
  <c r="K199" i="5"/>
  <c r="J199" i="5"/>
  <c r="C199" i="5"/>
  <c r="B199" i="5"/>
  <c r="A199" i="5"/>
  <c r="R198" i="5"/>
  <c r="Q198" i="5"/>
  <c r="P198" i="5"/>
  <c r="O198" i="5"/>
  <c r="N198" i="5"/>
  <c r="M198" i="5"/>
  <c r="L198" i="5"/>
  <c r="K198" i="5"/>
  <c r="J198" i="5"/>
  <c r="C198" i="5"/>
  <c r="B198" i="5"/>
  <c r="A198" i="5"/>
  <c r="R197" i="5"/>
  <c r="Q197" i="5"/>
  <c r="P197" i="5"/>
  <c r="O197" i="5"/>
  <c r="N197" i="5"/>
  <c r="M197" i="5"/>
  <c r="L197" i="5"/>
  <c r="K197" i="5"/>
  <c r="J197" i="5"/>
  <c r="C197" i="5"/>
  <c r="B197" i="5"/>
  <c r="A197" i="5"/>
  <c r="K196" i="5"/>
  <c r="J196" i="5"/>
  <c r="C196" i="5"/>
  <c r="B196" i="5"/>
  <c r="A196" i="5"/>
  <c r="R195" i="5"/>
  <c r="Q195" i="5"/>
  <c r="P195" i="5"/>
  <c r="O195" i="5"/>
  <c r="N195" i="5"/>
  <c r="M195" i="5"/>
  <c r="L195" i="5"/>
  <c r="K195" i="5"/>
  <c r="J195" i="5"/>
  <c r="C195" i="5"/>
  <c r="B195" i="5"/>
  <c r="A195" i="5"/>
  <c r="K194" i="5"/>
  <c r="J194" i="5"/>
  <c r="C194" i="5"/>
  <c r="B194" i="5"/>
  <c r="A194" i="5"/>
  <c r="K193" i="5"/>
  <c r="J193" i="5"/>
  <c r="C193" i="5"/>
  <c r="B193" i="5"/>
  <c r="A193" i="5"/>
  <c r="K192" i="5"/>
  <c r="J192" i="5"/>
  <c r="C192" i="5"/>
  <c r="B192" i="5"/>
  <c r="A192" i="5"/>
  <c r="K191" i="5"/>
  <c r="J191" i="5"/>
  <c r="C191" i="5"/>
  <c r="B191" i="5"/>
  <c r="A191" i="5"/>
  <c r="K190" i="5"/>
  <c r="J190" i="5"/>
  <c r="C190" i="5"/>
  <c r="B190" i="5"/>
  <c r="A190" i="5"/>
  <c r="R189" i="5"/>
  <c r="Q189" i="5"/>
  <c r="P189" i="5"/>
  <c r="O189" i="5"/>
  <c r="N189" i="5"/>
  <c r="M189" i="5"/>
  <c r="L189" i="5"/>
  <c r="K189" i="5"/>
  <c r="J189" i="5"/>
  <c r="C189" i="5"/>
  <c r="B189" i="5"/>
  <c r="A189" i="5"/>
  <c r="K187" i="5"/>
  <c r="J187" i="5"/>
  <c r="C187" i="5"/>
  <c r="B187" i="5"/>
  <c r="A187" i="5"/>
  <c r="K186" i="5"/>
  <c r="J186" i="5"/>
  <c r="C186" i="5"/>
  <c r="B186" i="5"/>
  <c r="A186" i="5"/>
  <c r="K185" i="5"/>
  <c r="J185" i="5"/>
  <c r="C185" i="5"/>
  <c r="B185" i="5"/>
  <c r="A185" i="5"/>
  <c r="K184" i="5"/>
  <c r="J184" i="5"/>
  <c r="C184" i="5"/>
  <c r="B184" i="5"/>
  <c r="A184" i="5"/>
  <c r="R183" i="5"/>
  <c r="Q183" i="5"/>
  <c r="O183" i="5"/>
  <c r="N183" i="5"/>
  <c r="M183" i="5"/>
  <c r="L183" i="5"/>
  <c r="K183" i="5"/>
  <c r="J183" i="5"/>
  <c r="C183" i="5"/>
  <c r="B183" i="5"/>
  <c r="A183" i="5"/>
  <c r="K182" i="5"/>
  <c r="J182" i="5"/>
  <c r="C182" i="5"/>
  <c r="B182" i="5"/>
  <c r="A182" i="5"/>
  <c r="K181" i="5"/>
  <c r="J181" i="5"/>
  <c r="C181" i="5"/>
  <c r="B181" i="5"/>
  <c r="A181" i="5"/>
  <c r="K180" i="5"/>
  <c r="J180" i="5"/>
  <c r="C180" i="5"/>
  <c r="B180" i="5"/>
  <c r="A180" i="5"/>
  <c r="K179" i="5"/>
  <c r="J179" i="5"/>
  <c r="C179" i="5"/>
  <c r="B179" i="5"/>
  <c r="A179" i="5"/>
  <c r="K178" i="5"/>
  <c r="J178" i="5"/>
  <c r="C178" i="5"/>
  <c r="B178" i="5"/>
  <c r="A178" i="5"/>
  <c r="K177" i="5"/>
  <c r="J177" i="5"/>
  <c r="C177" i="5"/>
  <c r="B177" i="5"/>
  <c r="A177" i="5"/>
  <c r="K176" i="5"/>
  <c r="J176" i="5"/>
  <c r="C176" i="5"/>
  <c r="B176" i="5"/>
  <c r="A176" i="5"/>
  <c r="R175" i="5"/>
  <c r="Q175" i="5"/>
  <c r="O175" i="5"/>
  <c r="N175" i="5"/>
  <c r="M175" i="5"/>
  <c r="L175" i="5"/>
  <c r="K175" i="5"/>
  <c r="J175" i="5"/>
  <c r="C175" i="5"/>
  <c r="B175" i="5"/>
  <c r="A175" i="5"/>
  <c r="R174" i="5"/>
  <c r="Q174" i="5"/>
  <c r="O174" i="5"/>
  <c r="N174" i="5"/>
  <c r="M174" i="5"/>
  <c r="L174" i="5"/>
  <c r="K174" i="5"/>
  <c r="J174" i="5"/>
  <c r="C174" i="5"/>
  <c r="B174" i="5"/>
  <c r="A174" i="5"/>
  <c r="R173" i="5"/>
  <c r="Q173" i="5"/>
  <c r="O173" i="5"/>
  <c r="N173" i="5"/>
  <c r="M173" i="5"/>
  <c r="L173" i="5"/>
  <c r="K173" i="5"/>
  <c r="J173" i="5"/>
  <c r="C173" i="5"/>
  <c r="B173" i="5"/>
  <c r="A173" i="5"/>
  <c r="K171" i="5"/>
  <c r="J171" i="5"/>
  <c r="C171" i="5"/>
  <c r="B171" i="5"/>
  <c r="A171" i="5"/>
  <c r="O170" i="5"/>
  <c r="N170" i="5"/>
  <c r="M170" i="5"/>
  <c r="L170" i="5"/>
  <c r="K170" i="5"/>
  <c r="J170" i="5"/>
  <c r="C170" i="5"/>
  <c r="B170" i="5"/>
  <c r="A170" i="5"/>
  <c r="K169" i="5"/>
  <c r="J169" i="5"/>
  <c r="C169" i="5"/>
  <c r="B169" i="5"/>
  <c r="A169" i="5"/>
  <c r="K168" i="5"/>
  <c r="J168" i="5"/>
  <c r="C168" i="5"/>
  <c r="B168" i="5"/>
  <c r="A168" i="5"/>
  <c r="O167" i="5"/>
  <c r="N167" i="5"/>
  <c r="M167" i="5"/>
  <c r="L167" i="5"/>
  <c r="K167" i="5"/>
  <c r="J167" i="5"/>
  <c r="C167" i="5"/>
  <c r="B167" i="5"/>
  <c r="A167" i="5"/>
  <c r="O165" i="5"/>
  <c r="N165" i="5"/>
  <c r="M165" i="5"/>
  <c r="L165" i="5"/>
  <c r="K165" i="5"/>
  <c r="J165" i="5"/>
  <c r="C165" i="5"/>
  <c r="B165" i="5"/>
  <c r="A165" i="5"/>
  <c r="S164" i="5"/>
  <c r="S165" i="5" s="1"/>
  <c r="O164" i="5"/>
  <c r="N164" i="5"/>
  <c r="M164" i="5"/>
  <c r="L164" i="5"/>
  <c r="K164" i="5"/>
  <c r="J164" i="5"/>
  <c r="C164" i="5"/>
  <c r="B164" i="5"/>
  <c r="A164" i="5"/>
  <c r="M160" i="5"/>
  <c r="S158" i="5"/>
  <c r="R158" i="5"/>
  <c r="Q158" i="5"/>
  <c r="O158" i="5"/>
  <c r="N158" i="5"/>
  <c r="L158" i="5"/>
  <c r="K158" i="5"/>
  <c r="J158" i="5"/>
  <c r="C158" i="5"/>
  <c r="B158" i="5"/>
  <c r="A158" i="5"/>
  <c r="S157" i="5"/>
  <c r="R157" i="5"/>
  <c r="Q157" i="5"/>
  <c r="O157" i="5"/>
  <c r="N157" i="5"/>
  <c r="L157" i="5"/>
  <c r="K157" i="5"/>
  <c r="J157" i="5"/>
  <c r="C157" i="5"/>
  <c r="B157" i="5"/>
  <c r="A157" i="5"/>
  <c r="S156" i="5"/>
  <c r="R156" i="5"/>
  <c r="Q156" i="5"/>
  <c r="O156" i="5"/>
  <c r="N156" i="5"/>
  <c r="L156" i="5"/>
  <c r="K156" i="5"/>
  <c r="J156" i="5"/>
  <c r="C156" i="5"/>
  <c r="B156" i="5"/>
  <c r="A156" i="5"/>
  <c r="S155" i="5"/>
  <c r="R155" i="5"/>
  <c r="Q155" i="5"/>
  <c r="O155" i="5"/>
  <c r="N155" i="5"/>
  <c r="L155" i="5"/>
  <c r="K155" i="5"/>
  <c r="J155" i="5"/>
  <c r="C155" i="5"/>
  <c r="B155" i="5"/>
  <c r="A155" i="5"/>
  <c r="S154" i="5"/>
  <c r="R154" i="5"/>
  <c r="Q154" i="5"/>
  <c r="O154" i="5"/>
  <c r="N154" i="5"/>
  <c r="L154" i="5"/>
  <c r="K154" i="5"/>
  <c r="J154" i="5"/>
  <c r="C154" i="5"/>
  <c r="B154" i="5"/>
  <c r="A154" i="5"/>
  <c r="S153" i="5"/>
  <c r="R153" i="5"/>
  <c r="Q153" i="5"/>
  <c r="O153" i="5"/>
  <c r="N153" i="5"/>
  <c r="L153" i="5"/>
  <c r="K153" i="5"/>
  <c r="J153" i="5"/>
  <c r="C153" i="5"/>
  <c r="B153" i="5"/>
  <c r="A153" i="5"/>
  <c r="S152" i="5"/>
  <c r="R152" i="5"/>
  <c r="Q152" i="5"/>
  <c r="O152" i="5"/>
  <c r="N152" i="5"/>
  <c r="L152" i="5"/>
  <c r="K152" i="5"/>
  <c r="J152" i="5"/>
  <c r="C152" i="5"/>
  <c r="B152" i="5"/>
  <c r="A152" i="5"/>
  <c r="S151" i="5"/>
  <c r="R151" i="5"/>
  <c r="Q151" i="5"/>
  <c r="O151" i="5"/>
  <c r="N151" i="5"/>
  <c r="L151" i="5"/>
  <c r="K151" i="5"/>
  <c r="J151" i="5"/>
  <c r="C151" i="5"/>
  <c r="B151" i="5"/>
  <c r="A151" i="5"/>
  <c r="S150" i="5"/>
  <c r="R150" i="5"/>
  <c r="Q150" i="5"/>
  <c r="O150" i="5"/>
  <c r="N150" i="5"/>
  <c r="L150" i="5"/>
  <c r="K150" i="5"/>
  <c r="J150" i="5"/>
  <c r="C150" i="5"/>
  <c r="B150" i="5"/>
  <c r="A150" i="5"/>
  <c r="S149" i="5"/>
  <c r="R149" i="5"/>
  <c r="Q149" i="5"/>
  <c r="O149" i="5"/>
  <c r="N149" i="5"/>
  <c r="L149" i="5"/>
  <c r="K149" i="5"/>
  <c r="J149" i="5"/>
  <c r="C149" i="5"/>
  <c r="B149" i="5"/>
  <c r="A149" i="5"/>
  <c r="S148" i="5"/>
  <c r="R148" i="5"/>
  <c r="Q148" i="5"/>
  <c r="O148" i="5"/>
  <c r="N148" i="5"/>
  <c r="L148" i="5"/>
  <c r="K148" i="5"/>
  <c r="J148" i="5"/>
  <c r="C148" i="5"/>
  <c r="B148" i="5"/>
  <c r="A148" i="5"/>
  <c r="S147" i="5"/>
  <c r="R147" i="5"/>
  <c r="Q147" i="5"/>
  <c r="O147" i="5"/>
  <c r="N147" i="5"/>
  <c r="M147" i="5"/>
  <c r="M153" i="5" s="1"/>
  <c r="L147" i="5"/>
  <c r="K147" i="5"/>
  <c r="J147" i="5"/>
  <c r="C147" i="5"/>
  <c r="B147" i="5"/>
  <c r="A147" i="5"/>
  <c r="S146" i="5"/>
  <c r="R146" i="5"/>
  <c r="Q146" i="5"/>
  <c r="O146" i="5"/>
  <c r="N146" i="5"/>
  <c r="L146" i="5"/>
  <c r="K146" i="5"/>
  <c r="J146" i="5"/>
  <c r="C146" i="5"/>
  <c r="B146" i="5"/>
  <c r="A146" i="5"/>
  <c r="S145" i="5"/>
  <c r="R145" i="5"/>
  <c r="Q145" i="5"/>
  <c r="O145" i="5"/>
  <c r="N145" i="5"/>
  <c r="L145" i="5"/>
  <c r="K145" i="5"/>
  <c r="J145" i="5"/>
  <c r="C145" i="5"/>
  <c r="B145" i="5"/>
  <c r="A145" i="5"/>
  <c r="S144" i="5"/>
  <c r="R144" i="5"/>
  <c r="Q144" i="5"/>
  <c r="O144" i="5"/>
  <c r="N144" i="5"/>
  <c r="M144" i="5"/>
  <c r="M150" i="5" s="1"/>
  <c r="M156" i="5" s="1"/>
  <c r="L144" i="5"/>
  <c r="K144" i="5"/>
  <c r="J144" i="5"/>
  <c r="C144" i="5"/>
  <c r="B144" i="5"/>
  <c r="A144" i="5"/>
  <c r="S143" i="5"/>
  <c r="R143" i="5"/>
  <c r="Q143" i="5"/>
  <c r="O143" i="5"/>
  <c r="N143" i="5"/>
  <c r="M143" i="5"/>
  <c r="M149" i="5" s="1"/>
  <c r="M155" i="5" s="1"/>
  <c r="L143" i="5"/>
  <c r="K143" i="5"/>
  <c r="J143" i="5"/>
  <c r="C143" i="5"/>
  <c r="B143" i="5"/>
  <c r="A143" i="5"/>
  <c r="T142" i="5"/>
  <c r="T143" i="5" s="1"/>
  <c r="T144" i="5" s="1"/>
  <c r="T145" i="5" s="1"/>
  <c r="T146" i="5" s="1"/>
  <c r="T147" i="5" s="1"/>
  <c r="T148" i="5" s="1"/>
  <c r="T149" i="5" s="1"/>
  <c r="T150" i="5" s="1"/>
  <c r="T151" i="5" s="1"/>
  <c r="T152" i="5" s="1"/>
  <c r="T153" i="5" s="1"/>
  <c r="T154" i="5" s="1"/>
  <c r="T155" i="5" s="1"/>
  <c r="T156" i="5" s="1"/>
  <c r="T157" i="5" s="1"/>
  <c r="T158" i="5" s="1"/>
  <c r="S142" i="5"/>
  <c r="R142" i="5"/>
  <c r="Q142" i="5"/>
  <c r="O142" i="5"/>
  <c r="N142" i="5"/>
  <c r="M142" i="5"/>
  <c r="M148" i="5" s="1"/>
  <c r="M154" i="5" s="1"/>
  <c r="L142" i="5"/>
  <c r="K142" i="5"/>
  <c r="J142" i="5"/>
  <c r="C142" i="5"/>
  <c r="B142" i="5"/>
  <c r="A142" i="5"/>
  <c r="M141" i="5"/>
  <c r="R140" i="5"/>
  <c r="Q140" i="5"/>
  <c r="O140" i="5"/>
  <c r="N140" i="5"/>
  <c r="M140" i="5"/>
  <c r="L140" i="5"/>
  <c r="K140" i="5"/>
  <c r="J140" i="5"/>
  <c r="C140" i="5"/>
  <c r="B140" i="5"/>
  <c r="A140" i="5"/>
  <c r="R139" i="5"/>
  <c r="Q139" i="5"/>
  <c r="O139" i="5"/>
  <c r="N139" i="5"/>
  <c r="M139" i="5"/>
  <c r="L139" i="5"/>
  <c r="K139" i="5"/>
  <c r="J139" i="5"/>
  <c r="C139" i="5"/>
  <c r="B139" i="5"/>
  <c r="A139" i="5"/>
  <c r="C138" i="5"/>
  <c r="B138" i="5"/>
  <c r="A138" i="5"/>
  <c r="C137" i="5"/>
  <c r="B137" i="5"/>
  <c r="A137" i="5"/>
  <c r="R136" i="5"/>
  <c r="Q136" i="5"/>
  <c r="O136" i="5"/>
  <c r="N136" i="5"/>
  <c r="M136" i="5"/>
  <c r="L136" i="5"/>
  <c r="K136" i="5"/>
  <c r="J136" i="5"/>
  <c r="C136" i="5"/>
  <c r="B136" i="5"/>
  <c r="A136" i="5"/>
  <c r="R135" i="5"/>
  <c r="Q135" i="5"/>
  <c r="O135" i="5"/>
  <c r="N135" i="5"/>
  <c r="M135" i="5"/>
  <c r="L135" i="5"/>
  <c r="K135" i="5"/>
  <c r="J135" i="5"/>
  <c r="C135" i="5"/>
  <c r="B135" i="5"/>
  <c r="A135" i="5"/>
  <c r="R134" i="5"/>
  <c r="Q134" i="5"/>
  <c r="O134" i="5"/>
  <c r="N134" i="5"/>
  <c r="M134" i="5"/>
  <c r="L134" i="5"/>
  <c r="K134" i="5"/>
  <c r="J134" i="5"/>
  <c r="C134" i="5"/>
  <c r="B134" i="5"/>
  <c r="A134" i="5"/>
  <c r="C133" i="5"/>
  <c r="B133" i="5"/>
  <c r="A133" i="5"/>
  <c r="C132" i="5"/>
  <c r="B132" i="5"/>
  <c r="A132" i="5"/>
  <c r="R131" i="5"/>
  <c r="Q131" i="5"/>
  <c r="O131" i="5"/>
  <c r="N131" i="5"/>
  <c r="M131" i="5"/>
  <c r="L131" i="5"/>
  <c r="K131" i="5"/>
  <c r="J131" i="5"/>
  <c r="C131" i="5"/>
  <c r="B131" i="5"/>
  <c r="A131" i="5"/>
  <c r="R130" i="5"/>
  <c r="Q130" i="5"/>
  <c r="O130" i="5"/>
  <c r="N130" i="5"/>
  <c r="M130" i="5"/>
  <c r="L130" i="5"/>
  <c r="K130" i="5"/>
  <c r="J130" i="5"/>
  <c r="C130" i="5"/>
  <c r="B130" i="5"/>
  <c r="A130" i="5"/>
  <c r="R129" i="5"/>
  <c r="Q129" i="5"/>
  <c r="O129" i="5"/>
  <c r="N129" i="5"/>
  <c r="M129" i="5"/>
  <c r="L129" i="5"/>
  <c r="K129" i="5"/>
  <c r="J129" i="5"/>
  <c r="C129" i="5"/>
  <c r="B129" i="5"/>
  <c r="A129" i="5"/>
  <c r="C128" i="5"/>
  <c r="B128" i="5"/>
  <c r="A128" i="5"/>
  <c r="C127" i="5"/>
  <c r="B127" i="5"/>
  <c r="A127" i="5"/>
  <c r="C125" i="5"/>
  <c r="B125" i="5"/>
  <c r="A125" i="5"/>
  <c r="C124" i="5"/>
  <c r="B124" i="5"/>
  <c r="A124" i="5"/>
  <c r="C123" i="5"/>
  <c r="B123" i="5"/>
  <c r="A123" i="5"/>
  <c r="C122" i="5"/>
  <c r="B122" i="5"/>
  <c r="A122" i="5"/>
  <c r="S121" i="5"/>
  <c r="R121" i="5"/>
  <c r="Q121" i="5"/>
  <c r="O121" i="5"/>
  <c r="N121" i="5"/>
  <c r="M121" i="5"/>
  <c r="L121" i="5"/>
  <c r="K121" i="5"/>
  <c r="J121" i="5"/>
  <c r="C121" i="5"/>
  <c r="B121" i="5"/>
  <c r="A121" i="5"/>
  <c r="C120" i="5"/>
  <c r="B120" i="5"/>
  <c r="A120" i="5"/>
  <c r="C119" i="5"/>
  <c r="B119" i="5"/>
  <c r="A119" i="5"/>
  <c r="C118" i="5"/>
  <c r="B118" i="5"/>
  <c r="A118" i="5"/>
  <c r="C117" i="5"/>
  <c r="B117" i="5"/>
  <c r="A117" i="5"/>
  <c r="S116" i="5"/>
  <c r="R116" i="5"/>
  <c r="Q116" i="5"/>
  <c r="O116" i="5"/>
  <c r="N116" i="5"/>
  <c r="M116" i="5"/>
  <c r="L116" i="5"/>
  <c r="K116" i="5"/>
  <c r="J116" i="5"/>
  <c r="C116" i="5"/>
  <c r="B116" i="5"/>
  <c r="A116" i="5"/>
  <c r="C115" i="5"/>
  <c r="B115" i="5"/>
  <c r="A115" i="5"/>
  <c r="M114" i="5"/>
  <c r="C112" i="5"/>
  <c r="B112" i="5"/>
  <c r="A112" i="5"/>
  <c r="C111" i="5"/>
  <c r="B111" i="5"/>
  <c r="A111" i="5"/>
  <c r="O110" i="5"/>
  <c r="N110" i="5"/>
  <c r="M110" i="5"/>
  <c r="L110" i="5"/>
  <c r="K110" i="5"/>
  <c r="J110" i="5"/>
  <c r="C110" i="5"/>
  <c r="B110" i="5"/>
  <c r="A110" i="5"/>
  <c r="O109" i="5"/>
  <c r="N109" i="5"/>
  <c r="M109" i="5"/>
  <c r="L109" i="5"/>
  <c r="K109" i="5"/>
  <c r="J109" i="5"/>
  <c r="C109" i="5"/>
  <c r="B109" i="5"/>
  <c r="A109" i="5"/>
  <c r="O108" i="5"/>
  <c r="N108" i="5"/>
  <c r="M108" i="5"/>
  <c r="L108" i="5"/>
  <c r="K108" i="5"/>
  <c r="J108" i="5"/>
  <c r="C108" i="5"/>
  <c r="B108" i="5"/>
  <c r="A108" i="5"/>
  <c r="O107" i="5"/>
  <c r="N107" i="5"/>
  <c r="M107" i="5"/>
  <c r="L107" i="5"/>
  <c r="K107" i="5"/>
  <c r="J107" i="5"/>
  <c r="C107" i="5"/>
  <c r="B107" i="5"/>
  <c r="A107" i="5"/>
  <c r="O106" i="5"/>
  <c r="N106" i="5"/>
  <c r="M106" i="5"/>
  <c r="L106" i="5"/>
  <c r="K106" i="5"/>
  <c r="J106" i="5"/>
  <c r="C106" i="5"/>
  <c r="B106" i="5"/>
  <c r="A106" i="5"/>
  <c r="O105" i="5"/>
  <c r="N105" i="5"/>
  <c r="M105" i="5"/>
  <c r="L105" i="5"/>
  <c r="K105" i="5"/>
  <c r="J105" i="5"/>
  <c r="C105" i="5"/>
  <c r="B105" i="5"/>
  <c r="A105" i="5"/>
  <c r="R104" i="5"/>
  <c r="O104" i="5"/>
  <c r="N104" i="5"/>
  <c r="M104" i="5"/>
  <c r="L104" i="5"/>
  <c r="K104" i="5"/>
  <c r="J104" i="5"/>
  <c r="C104" i="5"/>
  <c r="B104" i="5"/>
  <c r="A104" i="5"/>
  <c r="R103" i="5"/>
  <c r="O103" i="5"/>
  <c r="N103" i="5"/>
  <c r="M103" i="5"/>
  <c r="L103" i="5"/>
  <c r="K103" i="5"/>
  <c r="J103" i="5"/>
  <c r="C103" i="5"/>
  <c r="B103" i="5"/>
  <c r="A103" i="5"/>
  <c r="R102" i="5"/>
  <c r="O102" i="5"/>
  <c r="N102" i="5"/>
  <c r="M102" i="5"/>
  <c r="L102" i="5"/>
  <c r="K102" i="5"/>
  <c r="J102" i="5"/>
  <c r="C102" i="5"/>
  <c r="B102" i="5"/>
  <c r="A102" i="5"/>
  <c r="K100" i="5"/>
  <c r="J100" i="5"/>
  <c r="C100" i="5"/>
  <c r="B100" i="5"/>
  <c r="A100" i="5"/>
  <c r="R99" i="5"/>
  <c r="Q99" i="5"/>
  <c r="O99" i="5"/>
  <c r="N99" i="5"/>
  <c r="L99" i="5"/>
  <c r="K99" i="5"/>
  <c r="J99" i="5"/>
  <c r="C99" i="5"/>
  <c r="B99" i="5"/>
  <c r="A99" i="5"/>
  <c r="T98" i="5"/>
  <c r="R98" i="5"/>
  <c r="Q98" i="5"/>
  <c r="O98" i="5"/>
  <c r="N98" i="5"/>
  <c r="M98" i="5"/>
  <c r="L98" i="5"/>
  <c r="K98" i="5"/>
  <c r="J98" i="5"/>
  <c r="C98" i="5"/>
  <c r="B98" i="5"/>
  <c r="A98" i="5"/>
  <c r="R97" i="5"/>
  <c r="Q97" i="5"/>
  <c r="O97" i="5"/>
  <c r="N97" i="5"/>
  <c r="L97" i="5"/>
  <c r="K97" i="5"/>
  <c r="J97" i="5"/>
  <c r="C97" i="5"/>
  <c r="B97" i="5"/>
  <c r="A97" i="5"/>
  <c r="T96" i="5"/>
  <c r="R96" i="5"/>
  <c r="Q96" i="5"/>
  <c r="O96" i="5"/>
  <c r="N96" i="5"/>
  <c r="M96" i="5"/>
  <c r="L96" i="5"/>
  <c r="K96" i="5"/>
  <c r="J96" i="5"/>
  <c r="C96" i="5"/>
  <c r="B96" i="5"/>
  <c r="A96" i="5"/>
  <c r="R95" i="5"/>
  <c r="Q95" i="5"/>
  <c r="O95" i="5"/>
  <c r="N95" i="5"/>
  <c r="L95" i="5"/>
  <c r="K95" i="5"/>
  <c r="J95" i="5"/>
  <c r="C95" i="5"/>
  <c r="B95" i="5"/>
  <c r="A95" i="5"/>
  <c r="T94" i="5"/>
  <c r="R94" i="5"/>
  <c r="Q94" i="5"/>
  <c r="O94" i="5"/>
  <c r="N94" i="5"/>
  <c r="M94" i="5"/>
  <c r="L94" i="5"/>
  <c r="K94" i="5"/>
  <c r="J94" i="5"/>
  <c r="C94" i="5"/>
  <c r="B94" i="5"/>
  <c r="A94" i="5"/>
  <c r="R93" i="5"/>
  <c r="Q93" i="5"/>
  <c r="O93" i="5"/>
  <c r="N93" i="5"/>
  <c r="L93" i="5"/>
  <c r="K93" i="5"/>
  <c r="J93" i="5"/>
  <c r="C93" i="5"/>
  <c r="B93" i="5"/>
  <c r="A93" i="5"/>
  <c r="T92" i="5"/>
  <c r="S92" i="5"/>
  <c r="R92" i="5"/>
  <c r="Q92" i="5"/>
  <c r="O92" i="5"/>
  <c r="N92" i="5"/>
  <c r="M92" i="5"/>
  <c r="L92" i="5"/>
  <c r="K92" i="5"/>
  <c r="J92" i="5"/>
  <c r="C92" i="5"/>
  <c r="B92" i="5"/>
  <c r="A92" i="5"/>
  <c r="R91" i="5"/>
  <c r="Q91" i="5"/>
  <c r="O91" i="5"/>
  <c r="N91" i="5"/>
  <c r="L91" i="5"/>
  <c r="K91" i="5"/>
  <c r="J91" i="5"/>
  <c r="C91" i="5"/>
  <c r="B91" i="5"/>
  <c r="A91" i="5"/>
  <c r="T90" i="5"/>
  <c r="S90" i="5"/>
  <c r="R90" i="5"/>
  <c r="Q90" i="5"/>
  <c r="O90" i="5"/>
  <c r="N90" i="5"/>
  <c r="L90" i="5"/>
  <c r="K90" i="5"/>
  <c r="J90" i="5"/>
  <c r="C90" i="5"/>
  <c r="B90" i="5"/>
  <c r="A90" i="5"/>
  <c r="M89" i="5"/>
  <c r="M90" i="5" s="1"/>
  <c r="K87" i="5"/>
  <c r="J87" i="5"/>
  <c r="C87" i="5"/>
  <c r="B87" i="5"/>
  <c r="A87" i="5"/>
  <c r="K86" i="5"/>
  <c r="J86" i="5"/>
  <c r="C86" i="5"/>
  <c r="B86" i="5"/>
  <c r="A86" i="5"/>
  <c r="K85" i="5"/>
  <c r="J85" i="5"/>
  <c r="C85" i="5"/>
  <c r="B85" i="5"/>
  <c r="A85" i="5"/>
  <c r="K84" i="5"/>
  <c r="J84" i="5"/>
  <c r="C84" i="5"/>
  <c r="B84" i="5"/>
  <c r="A84" i="5"/>
  <c r="K83" i="5"/>
  <c r="J83" i="5"/>
  <c r="C83" i="5"/>
  <c r="B83" i="5"/>
  <c r="A83" i="5"/>
  <c r="K82" i="5"/>
  <c r="J82" i="5"/>
  <c r="C82" i="5"/>
  <c r="B82" i="5"/>
  <c r="A82" i="5"/>
  <c r="K81" i="5"/>
  <c r="J81" i="5"/>
  <c r="C81" i="5"/>
  <c r="B81" i="5"/>
  <c r="A81" i="5"/>
  <c r="K80" i="5"/>
  <c r="J80" i="5"/>
  <c r="C80" i="5"/>
  <c r="B80" i="5"/>
  <c r="A80" i="5"/>
  <c r="K79" i="5"/>
  <c r="J79" i="5"/>
  <c r="C79" i="5"/>
  <c r="B79" i="5"/>
  <c r="A79" i="5"/>
  <c r="K78" i="5"/>
  <c r="J78" i="5"/>
  <c r="C78" i="5"/>
  <c r="B78" i="5"/>
  <c r="A78" i="5"/>
  <c r="K77" i="5"/>
  <c r="J77" i="5"/>
  <c r="C77" i="5"/>
  <c r="B77" i="5"/>
  <c r="A77" i="5"/>
  <c r="K75" i="5"/>
  <c r="J75" i="5"/>
  <c r="C75" i="5"/>
  <c r="B75" i="5"/>
  <c r="A75" i="5"/>
  <c r="R74" i="5"/>
  <c r="Q74" i="5"/>
  <c r="O74" i="5"/>
  <c r="N74" i="5"/>
  <c r="M74" i="5"/>
  <c r="L74" i="5"/>
  <c r="K74" i="5"/>
  <c r="J74" i="5"/>
  <c r="C74" i="5"/>
  <c r="B74" i="5"/>
  <c r="A74" i="5"/>
  <c r="R73" i="5"/>
  <c r="Q73" i="5"/>
  <c r="O73" i="5"/>
  <c r="N73" i="5"/>
  <c r="M73" i="5"/>
  <c r="L73" i="5"/>
  <c r="K73" i="5"/>
  <c r="J73" i="5"/>
  <c r="C73" i="5"/>
  <c r="B73" i="5"/>
  <c r="A73" i="5"/>
  <c r="R72" i="5"/>
  <c r="Q72" i="5"/>
  <c r="O72" i="5"/>
  <c r="N72" i="5"/>
  <c r="M72" i="5"/>
  <c r="L72" i="5"/>
  <c r="K72" i="5"/>
  <c r="J72" i="5"/>
  <c r="C72" i="5"/>
  <c r="B72" i="5"/>
  <c r="A72" i="5"/>
  <c r="R71" i="5"/>
  <c r="Q71" i="5"/>
  <c r="O71" i="5"/>
  <c r="N71" i="5"/>
  <c r="M71" i="5"/>
  <c r="L71" i="5"/>
  <c r="K71" i="5"/>
  <c r="J71" i="5"/>
  <c r="C71" i="5"/>
  <c r="B71" i="5"/>
  <c r="A71" i="5"/>
  <c r="R70" i="5"/>
  <c r="Q70" i="5"/>
  <c r="O70" i="5"/>
  <c r="N70" i="5"/>
  <c r="M70" i="5"/>
  <c r="L70" i="5"/>
  <c r="K70" i="5"/>
  <c r="J70" i="5"/>
  <c r="C70" i="5"/>
  <c r="B70" i="5"/>
  <c r="A70" i="5"/>
  <c r="R69" i="5"/>
  <c r="Q69" i="5"/>
  <c r="O69" i="5"/>
  <c r="N69" i="5"/>
  <c r="M69" i="5"/>
  <c r="L69" i="5"/>
  <c r="K69" i="5"/>
  <c r="J69" i="5"/>
  <c r="C69" i="5"/>
  <c r="B69" i="5"/>
  <c r="A69" i="5"/>
  <c r="R68" i="5"/>
  <c r="Q68" i="5"/>
  <c r="O68" i="5"/>
  <c r="N68" i="5"/>
  <c r="M68" i="5"/>
  <c r="L68" i="5"/>
  <c r="K68" i="5"/>
  <c r="J68" i="5"/>
  <c r="C68" i="5"/>
  <c r="B68" i="5"/>
  <c r="A68" i="5"/>
  <c r="R67" i="5"/>
  <c r="Q67" i="5"/>
  <c r="O67" i="5"/>
  <c r="N67" i="5"/>
  <c r="M67" i="5"/>
  <c r="L67" i="5"/>
  <c r="K67" i="5"/>
  <c r="J67" i="5"/>
  <c r="C67" i="5"/>
  <c r="B67" i="5"/>
  <c r="A67" i="5"/>
  <c r="R66" i="5"/>
  <c r="Q66" i="5"/>
  <c r="O66" i="5"/>
  <c r="N66" i="5"/>
  <c r="M66" i="5"/>
  <c r="L66" i="5"/>
  <c r="K66" i="5"/>
  <c r="J66" i="5"/>
  <c r="C66" i="5"/>
  <c r="B66" i="5"/>
  <c r="A66" i="5"/>
  <c r="R65" i="5"/>
  <c r="Q65" i="5"/>
  <c r="O65" i="5"/>
  <c r="N65" i="5"/>
  <c r="M65" i="5"/>
  <c r="L65" i="5"/>
  <c r="K65" i="5"/>
  <c r="J65" i="5"/>
  <c r="C65" i="5"/>
  <c r="B65" i="5"/>
  <c r="A65" i="5"/>
  <c r="C61" i="5"/>
  <c r="B61" i="5"/>
  <c r="A61" i="5"/>
  <c r="C60" i="5"/>
  <c r="B60" i="5"/>
  <c r="A60" i="5"/>
  <c r="R59" i="5"/>
  <c r="Q59" i="5"/>
  <c r="O59" i="5"/>
  <c r="N59" i="5"/>
  <c r="M59" i="5"/>
  <c r="L59" i="5"/>
  <c r="K59" i="5"/>
  <c r="J59" i="5"/>
  <c r="C59" i="5"/>
  <c r="B59" i="5"/>
  <c r="A59" i="5"/>
  <c r="R58" i="5"/>
  <c r="Q58" i="5"/>
  <c r="O58" i="5"/>
  <c r="N58" i="5"/>
  <c r="M58" i="5"/>
  <c r="L58" i="5"/>
  <c r="K58" i="5"/>
  <c r="J58" i="5"/>
  <c r="C58" i="5"/>
  <c r="B58" i="5"/>
  <c r="A58" i="5"/>
  <c r="R57" i="5"/>
  <c r="Q57" i="5"/>
  <c r="O57" i="5"/>
  <c r="N57" i="5"/>
  <c r="M57" i="5"/>
  <c r="L57" i="5"/>
  <c r="K57" i="5"/>
  <c r="J57" i="5"/>
  <c r="C57" i="5"/>
  <c r="B57" i="5"/>
  <c r="A57" i="5"/>
  <c r="R56" i="5"/>
  <c r="Q56" i="5"/>
  <c r="O56" i="5"/>
  <c r="N56" i="5"/>
  <c r="M56" i="5"/>
  <c r="L56" i="5"/>
  <c r="K56" i="5"/>
  <c r="J56" i="5"/>
  <c r="C56" i="5"/>
  <c r="B56" i="5"/>
  <c r="A56" i="5"/>
  <c r="R55" i="5"/>
  <c r="Q55" i="5"/>
  <c r="O55" i="5"/>
  <c r="N55" i="5"/>
  <c r="M55" i="5"/>
  <c r="L55" i="5"/>
  <c r="K55" i="5"/>
  <c r="J55" i="5"/>
  <c r="C55" i="5"/>
  <c r="B55" i="5"/>
  <c r="A55" i="5"/>
  <c r="R54" i="5"/>
  <c r="Q54" i="5"/>
  <c r="O54" i="5"/>
  <c r="N54" i="5"/>
  <c r="M54" i="5"/>
  <c r="L54" i="5"/>
  <c r="K54" i="5"/>
  <c r="J54" i="5"/>
  <c r="C54" i="5"/>
  <c r="B54" i="5"/>
  <c r="A54" i="5"/>
  <c r="R53" i="5"/>
  <c r="Q53" i="5"/>
  <c r="O53" i="5"/>
  <c r="N53" i="5"/>
  <c r="M53" i="5"/>
  <c r="L53" i="5"/>
  <c r="K53" i="5"/>
  <c r="J53" i="5"/>
  <c r="C53" i="5"/>
  <c r="B53" i="5"/>
  <c r="A53" i="5"/>
  <c r="R52" i="5"/>
  <c r="Q52" i="5"/>
  <c r="O52" i="5"/>
  <c r="N52" i="5"/>
  <c r="M52" i="5"/>
  <c r="L52" i="5"/>
  <c r="K52" i="5"/>
  <c r="J52" i="5"/>
  <c r="C52" i="5"/>
  <c r="B52" i="5"/>
  <c r="A52" i="5"/>
  <c r="C51" i="5"/>
  <c r="B51" i="5"/>
  <c r="A51" i="5"/>
  <c r="C50" i="5"/>
  <c r="B50" i="5"/>
  <c r="A50" i="5"/>
  <c r="R49" i="5"/>
  <c r="Q49" i="5"/>
  <c r="O49" i="5"/>
  <c r="N49" i="5"/>
  <c r="M49" i="5"/>
  <c r="L49" i="5"/>
  <c r="K49" i="5"/>
  <c r="J49" i="5"/>
  <c r="C49" i="5"/>
  <c r="B49" i="5"/>
  <c r="A49" i="5"/>
  <c r="R48" i="5"/>
  <c r="Q48" i="5"/>
  <c r="O48" i="5"/>
  <c r="N48" i="5"/>
  <c r="M48" i="5"/>
  <c r="L48" i="5"/>
  <c r="K48" i="5"/>
  <c r="J48" i="5"/>
  <c r="C48" i="5"/>
  <c r="B48" i="5"/>
  <c r="A48" i="5"/>
  <c r="C47" i="5"/>
  <c r="B47" i="5"/>
  <c r="A47" i="5"/>
  <c r="R46" i="5"/>
  <c r="Q46" i="5"/>
  <c r="O46" i="5"/>
  <c r="N46" i="5"/>
  <c r="M46" i="5"/>
  <c r="L46" i="5"/>
  <c r="K46" i="5"/>
  <c r="J46" i="5"/>
  <c r="C46" i="5"/>
  <c r="B46" i="5"/>
  <c r="A46" i="5"/>
  <c r="R45" i="5"/>
  <c r="Q45" i="5"/>
  <c r="O45" i="5"/>
  <c r="N45" i="5"/>
  <c r="M45" i="5"/>
  <c r="L45" i="5"/>
  <c r="K45" i="5"/>
  <c r="J45" i="5"/>
  <c r="C45" i="5"/>
  <c r="B45" i="5"/>
  <c r="A45" i="5"/>
  <c r="R44" i="5"/>
  <c r="Q44" i="5"/>
  <c r="O44" i="5"/>
  <c r="N44" i="5"/>
  <c r="M44" i="5"/>
  <c r="L44" i="5"/>
  <c r="K44" i="5"/>
  <c r="J44" i="5"/>
  <c r="C44" i="5"/>
  <c r="B44" i="5"/>
  <c r="A44" i="5"/>
  <c r="R43" i="5"/>
  <c r="Q43" i="5"/>
  <c r="O43" i="5"/>
  <c r="N43" i="5"/>
  <c r="M43" i="5"/>
  <c r="L43" i="5"/>
  <c r="K43" i="5"/>
  <c r="J43" i="5"/>
  <c r="C43" i="5"/>
  <c r="B43" i="5"/>
  <c r="A43" i="5"/>
  <c r="R42" i="5"/>
  <c r="Q42" i="5"/>
  <c r="O42" i="5"/>
  <c r="N42" i="5"/>
  <c r="M42" i="5"/>
  <c r="L42" i="5"/>
  <c r="K42" i="5"/>
  <c r="J42" i="5"/>
  <c r="C42" i="5"/>
  <c r="B42" i="5"/>
  <c r="A42" i="5"/>
  <c r="C41" i="5"/>
  <c r="B41" i="5"/>
  <c r="A41" i="5"/>
  <c r="C40" i="5"/>
  <c r="B40" i="5"/>
  <c r="A40" i="5"/>
  <c r="R39" i="5"/>
  <c r="Q39" i="5"/>
  <c r="O39" i="5"/>
  <c r="N39" i="5"/>
  <c r="M39" i="5"/>
  <c r="L39" i="5"/>
  <c r="K39" i="5"/>
  <c r="J39" i="5"/>
  <c r="C39" i="5"/>
  <c r="B39" i="5"/>
  <c r="A39" i="5"/>
  <c r="R38" i="5"/>
  <c r="Q38" i="5"/>
  <c r="O38" i="5"/>
  <c r="N38" i="5"/>
  <c r="M38" i="5"/>
  <c r="L38" i="5"/>
  <c r="K38" i="5"/>
  <c r="J38" i="5"/>
  <c r="C38" i="5"/>
  <c r="B38" i="5"/>
  <c r="A38" i="5"/>
  <c r="C37" i="5"/>
  <c r="B37" i="5"/>
  <c r="A37" i="5"/>
  <c r="R36" i="5"/>
  <c r="Q36" i="5"/>
  <c r="O36" i="5"/>
  <c r="N36" i="5"/>
  <c r="M36" i="5"/>
  <c r="L36" i="5"/>
  <c r="K36" i="5"/>
  <c r="J36" i="5"/>
  <c r="C36" i="5"/>
  <c r="B36" i="5"/>
  <c r="A36" i="5"/>
  <c r="R35" i="5"/>
  <c r="Q35" i="5"/>
  <c r="O35" i="5"/>
  <c r="N35" i="5"/>
  <c r="M35" i="5"/>
  <c r="L35" i="5"/>
  <c r="K35" i="5"/>
  <c r="J35" i="5"/>
  <c r="C35" i="5"/>
  <c r="B35" i="5"/>
  <c r="A35" i="5"/>
  <c r="R34" i="5"/>
  <c r="Q34" i="5"/>
  <c r="O34" i="5"/>
  <c r="N34" i="5"/>
  <c r="M34" i="5"/>
  <c r="L34" i="5"/>
  <c r="K34" i="5"/>
  <c r="J34" i="5"/>
  <c r="C34" i="5"/>
  <c r="B34" i="5"/>
  <c r="A34" i="5"/>
  <c r="R33" i="5"/>
  <c r="Q33" i="5"/>
  <c r="O33" i="5"/>
  <c r="N33" i="5"/>
  <c r="M33" i="5"/>
  <c r="L33" i="5"/>
  <c r="K33" i="5"/>
  <c r="J33" i="5"/>
  <c r="C33" i="5"/>
  <c r="B33" i="5"/>
  <c r="A33" i="5"/>
  <c r="R32" i="5"/>
  <c r="Q32" i="5"/>
  <c r="O32" i="5"/>
  <c r="N32" i="5"/>
  <c r="M32" i="5"/>
  <c r="L32" i="5"/>
  <c r="K32" i="5"/>
  <c r="J32" i="5"/>
  <c r="C32" i="5"/>
  <c r="B32" i="5"/>
  <c r="A32" i="5"/>
  <c r="C31" i="5"/>
  <c r="B31" i="5"/>
  <c r="A31" i="5"/>
  <c r="C30" i="5"/>
  <c r="B30" i="5"/>
  <c r="A30" i="5"/>
  <c r="C29" i="5"/>
  <c r="B29" i="5"/>
  <c r="A29" i="5"/>
  <c r="C28" i="5"/>
  <c r="B28" i="5"/>
  <c r="A28" i="5"/>
  <c r="C27" i="5"/>
  <c r="B27" i="5"/>
  <c r="A27" i="5"/>
  <c r="C26" i="5"/>
  <c r="B26" i="5"/>
  <c r="A26" i="5"/>
  <c r="C25" i="5"/>
  <c r="B25" i="5"/>
  <c r="A25" i="5"/>
  <c r="R24" i="5"/>
  <c r="Q24" i="5"/>
  <c r="O24" i="5"/>
  <c r="N24" i="5"/>
  <c r="M24" i="5"/>
  <c r="L24" i="5"/>
  <c r="K24" i="5"/>
  <c r="J24" i="5"/>
  <c r="C24" i="5"/>
  <c r="B24" i="5"/>
  <c r="A24" i="5"/>
  <c r="C23" i="5"/>
  <c r="B23" i="5"/>
  <c r="A23" i="5"/>
  <c r="R22" i="5"/>
  <c r="Q22" i="5"/>
  <c r="O22" i="5"/>
  <c r="N22" i="5"/>
  <c r="M22" i="5"/>
  <c r="L22" i="5"/>
  <c r="K22" i="5"/>
  <c r="J22" i="5"/>
  <c r="C22" i="5"/>
  <c r="B22" i="5"/>
  <c r="A22" i="5"/>
  <c r="C21" i="5"/>
  <c r="B21" i="5"/>
  <c r="A21" i="5"/>
  <c r="C20" i="5"/>
  <c r="B20" i="5"/>
  <c r="A20" i="5"/>
  <c r="R19" i="5"/>
  <c r="Q19" i="5"/>
  <c r="O19" i="5"/>
  <c r="N19" i="5"/>
  <c r="M19" i="5"/>
  <c r="L19" i="5"/>
  <c r="K19" i="5"/>
  <c r="J19" i="5"/>
  <c r="C19" i="5"/>
  <c r="B19" i="5"/>
  <c r="A19" i="5"/>
  <c r="R18" i="5"/>
  <c r="Q18" i="5"/>
  <c r="O18" i="5"/>
  <c r="N18" i="5"/>
  <c r="M18" i="5"/>
  <c r="L18" i="5"/>
  <c r="K18" i="5"/>
  <c r="J18" i="5"/>
  <c r="C18" i="5"/>
  <c r="B18" i="5"/>
  <c r="A18" i="5"/>
  <c r="R17" i="5"/>
  <c r="Q17" i="5"/>
  <c r="O17" i="5"/>
  <c r="N17" i="5"/>
  <c r="M17" i="5"/>
  <c r="L17" i="5"/>
  <c r="K17" i="5"/>
  <c r="J17" i="5"/>
  <c r="C17" i="5"/>
  <c r="B17" i="5"/>
  <c r="A17" i="5"/>
  <c r="R16" i="5"/>
  <c r="Q16" i="5"/>
  <c r="O16" i="5"/>
  <c r="N16" i="5"/>
  <c r="M16" i="5"/>
  <c r="L16" i="5"/>
  <c r="K16" i="5"/>
  <c r="J16" i="5"/>
  <c r="C16" i="5"/>
  <c r="B16" i="5"/>
  <c r="A16" i="5"/>
  <c r="R15" i="5"/>
  <c r="Q15" i="5"/>
  <c r="O15" i="5"/>
  <c r="N15" i="5"/>
  <c r="M15" i="5"/>
  <c r="L15" i="5"/>
  <c r="K15" i="5"/>
  <c r="J15" i="5"/>
  <c r="C15" i="5"/>
  <c r="B15" i="5"/>
  <c r="A15" i="5"/>
  <c r="R14" i="5"/>
  <c r="Q14" i="5"/>
  <c r="O14" i="5"/>
  <c r="N14" i="5"/>
  <c r="M14" i="5"/>
  <c r="L14" i="5"/>
  <c r="K14" i="5"/>
  <c r="J14" i="5"/>
  <c r="C14" i="5"/>
  <c r="B14" i="5"/>
  <c r="A14" i="5"/>
  <c r="R13" i="5"/>
  <c r="Q13" i="5"/>
  <c r="O13" i="5"/>
  <c r="N13" i="5"/>
  <c r="M13" i="5"/>
  <c r="L13" i="5"/>
  <c r="K13" i="5"/>
  <c r="J13" i="5"/>
  <c r="C13" i="5"/>
  <c r="B13" i="5"/>
  <c r="A13" i="5"/>
  <c r="R12" i="5"/>
  <c r="Q12" i="5"/>
  <c r="O12" i="5"/>
  <c r="N12" i="5"/>
  <c r="M12" i="5"/>
  <c r="L12" i="5"/>
  <c r="K12" i="5"/>
  <c r="J12" i="5"/>
  <c r="C12" i="5"/>
  <c r="B12" i="5"/>
  <c r="A12" i="5"/>
  <c r="C11" i="5"/>
  <c r="B11" i="5"/>
  <c r="A11" i="5"/>
  <c r="C10" i="5"/>
  <c r="B10" i="5"/>
  <c r="A10" i="5"/>
  <c r="R9" i="5"/>
  <c r="Q9" i="5"/>
  <c r="O9" i="5"/>
  <c r="N9" i="5"/>
  <c r="M9" i="5"/>
  <c r="L9" i="5"/>
  <c r="K9" i="5"/>
  <c r="J9" i="5"/>
  <c r="C9" i="5"/>
  <c r="B9" i="5"/>
  <c r="A9" i="5"/>
  <c r="R8" i="5"/>
  <c r="Q8" i="5"/>
  <c r="O8" i="5"/>
  <c r="N8" i="5"/>
  <c r="M8" i="5"/>
  <c r="L8" i="5"/>
  <c r="K8" i="5"/>
  <c r="J8" i="5"/>
  <c r="C8" i="5"/>
  <c r="B8" i="5"/>
  <c r="A8" i="5"/>
  <c r="R7" i="5"/>
  <c r="Q7" i="5"/>
  <c r="O7" i="5"/>
  <c r="N7" i="5"/>
  <c r="M7" i="5"/>
  <c r="L7" i="5"/>
  <c r="K7" i="5"/>
  <c r="J7" i="5"/>
  <c r="C7" i="5"/>
  <c r="B7" i="5"/>
  <c r="A7" i="5"/>
  <c r="R6" i="5"/>
  <c r="Q6" i="5"/>
  <c r="O6" i="5"/>
  <c r="N6" i="5"/>
  <c r="M6" i="5"/>
  <c r="L6" i="5"/>
  <c r="K6" i="5"/>
  <c r="J6" i="5"/>
  <c r="C6" i="5"/>
  <c r="B6" i="5"/>
  <c r="A6" i="5"/>
  <c r="R5" i="5"/>
  <c r="Q5" i="5"/>
  <c r="O5" i="5"/>
  <c r="N5" i="5"/>
  <c r="M5" i="5"/>
  <c r="L5" i="5"/>
  <c r="K5" i="5"/>
  <c r="J5" i="5"/>
  <c r="C5" i="5"/>
  <c r="B5" i="5"/>
  <c r="A5" i="5"/>
  <c r="R4" i="5"/>
  <c r="Q4" i="5"/>
  <c r="O4" i="5"/>
  <c r="N4" i="5"/>
  <c r="M4" i="5"/>
  <c r="L4" i="5"/>
  <c r="K4" i="5"/>
  <c r="J4" i="5"/>
  <c r="C4" i="5"/>
  <c r="B4" i="5"/>
  <c r="A4" i="5"/>
  <c r="R3" i="5"/>
  <c r="Q3" i="5"/>
  <c r="O3" i="5"/>
  <c r="N3" i="5"/>
  <c r="M3" i="5"/>
  <c r="L3" i="5"/>
  <c r="K3" i="5"/>
  <c r="J3" i="5"/>
  <c r="C3" i="5"/>
  <c r="B3" i="5"/>
  <c r="A3" i="5"/>
  <c r="Y29" i="4"/>
  <c r="X29" i="4"/>
  <c r="W29" i="4"/>
  <c r="V29" i="4"/>
  <c r="U29" i="4"/>
  <c r="T29" i="4"/>
  <c r="S29" i="4"/>
  <c r="R29" i="4"/>
  <c r="Y73" i="3"/>
  <c r="X73" i="3"/>
  <c r="W73" i="3"/>
  <c r="V73" i="3"/>
  <c r="U73" i="3"/>
  <c r="T73" i="3"/>
  <c r="Y72" i="3"/>
  <c r="X72" i="3"/>
  <c r="W72" i="3"/>
  <c r="V72" i="3"/>
  <c r="U72" i="3"/>
  <c r="T72" i="3"/>
  <c r="S72" i="3"/>
  <c r="R72" i="3"/>
  <c r="Y71" i="3"/>
  <c r="X71" i="3"/>
  <c r="W71" i="3"/>
  <c r="V71" i="3"/>
  <c r="U71" i="3"/>
  <c r="T71" i="3"/>
  <c r="S71" i="3"/>
  <c r="R71" i="3"/>
  <c r="Y70" i="3"/>
  <c r="X70" i="3"/>
  <c r="W70" i="3"/>
  <c r="V70" i="3"/>
  <c r="U70" i="3"/>
  <c r="T70" i="3"/>
  <c r="S70" i="3"/>
  <c r="R70" i="3"/>
  <c r="Y69" i="3"/>
  <c r="X69" i="3"/>
  <c r="W69" i="3"/>
  <c r="V69" i="3"/>
  <c r="U69" i="3"/>
  <c r="T69" i="3"/>
  <c r="S69" i="3"/>
  <c r="R69" i="3"/>
  <c r="Y68" i="3"/>
  <c r="X68" i="3"/>
  <c r="W68" i="3"/>
  <c r="V68" i="3"/>
  <c r="U68" i="3"/>
  <c r="S68" i="3"/>
  <c r="R68" i="3"/>
  <c r="Y67" i="3"/>
  <c r="X67" i="3"/>
  <c r="W67" i="3"/>
  <c r="V67" i="3"/>
  <c r="U67" i="3"/>
  <c r="T67" i="3"/>
  <c r="S67" i="3"/>
  <c r="R67" i="3"/>
  <c r="Y66" i="3"/>
  <c r="X66" i="3"/>
  <c r="W66" i="3"/>
  <c r="V66" i="3"/>
  <c r="U66" i="3"/>
  <c r="T66" i="3"/>
  <c r="S66" i="3"/>
  <c r="R66" i="3"/>
  <c r="Y65" i="3"/>
  <c r="X65" i="3"/>
  <c r="W65" i="3"/>
  <c r="V65" i="3"/>
  <c r="U65" i="3"/>
  <c r="T65" i="3"/>
  <c r="S65" i="3"/>
  <c r="R65" i="3"/>
  <c r="Y64" i="3"/>
  <c r="X64" i="3"/>
  <c r="W64" i="3"/>
  <c r="V64" i="3"/>
  <c r="U64" i="3"/>
  <c r="T64" i="3"/>
  <c r="S64" i="3"/>
  <c r="R64" i="3"/>
  <c r="N57" i="3"/>
  <c r="M57" i="3"/>
  <c r="D57" i="3"/>
  <c r="N56" i="3"/>
  <c r="M56" i="3"/>
  <c r="D56" i="3"/>
  <c r="N55" i="3"/>
  <c r="M55" i="3"/>
  <c r="D55" i="3"/>
  <c r="N54" i="3"/>
  <c r="M54" i="3"/>
  <c r="D54" i="3"/>
  <c r="N53" i="3"/>
  <c r="M53" i="3"/>
  <c r="D53" i="3"/>
  <c r="N52" i="3"/>
  <c r="M52" i="3"/>
  <c r="D52" i="3"/>
  <c r="N51" i="3"/>
  <c r="M51" i="3"/>
  <c r="D51" i="3"/>
  <c r="N50" i="3"/>
  <c r="M50" i="3"/>
  <c r="D50" i="3"/>
  <c r="N49" i="3"/>
  <c r="M49" i="3"/>
  <c r="D49" i="3"/>
  <c r="N48" i="3"/>
  <c r="M48" i="3"/>
  <c r="D48" i="3"/>
  <c r="N47" i="3"/>
  <c r="M47" i="3"/>
  <c r="D47" i="3"/>
  <c r="N46" i="3"/>
  <c r="M46" i="3"/>
  <c r="D46" i="3"/>
  <c r="N45" i="3"/>
  <c r="M45" i="3"/>
  <c r="D45" i="3"/>
  <c r="N44" i="3"/>
  <c r="M44" i="3"/>
  <c r="D44" i="3"/>
  <c r="N43" i="3"/>
  <c r="M43" i="3"/>
  <c r="D43" i="3"/>
  <c r="N42" i="3"/>
  <c r="M42" i="3"/>
  <c r="D42" i="3"/>
  <c r="N41" i="3"/>
  <c r="M41" i="3"/>
  <c r="D41" i="3"/>
  <c r="N40" i="3"/>
  <c r="M40" i="3"/>
  <c r="D40" i="3"/>
  <c r="N39" i="3"/>
  <c r="M39" i="3"/>
  <c r="D39" i="3"/>
  <c r="N38" i="3"/>
  <c r="M38" i="3"/>
  <c r="D38" i="3"/>
  <c r="N37" i="3"/>
  <c r="M37" i="3"/>
  <c r="D37" i="3"/>
  <c r="N36" i="3"/>
  <c r="M36" i="3"/>
  <c r="D36" i="3"/>
  <c r="N35" i="3"/>
  <c r="M35" i="3"/>
  <c r="D35" i="3"/>
  <c r="N34" i="3"/>
  <c r="M34" i="3"/>
  <c r="D34" i="3"/>
  <c r="N33" i="3"/>
  <c r="M33" i="3"/>
  <c r="D33" i="3"/>
  <c r="N32" i="3"/>
  <c r="M32" i="3"/>
  <c r="D32" i="3"/>
  <c r="N31" i="3"/>
  <c r="M31" i="3"/>
  <c r="D31" i="3"/>
  <c r="N30" i="3"/>
  <c r="M30" i="3"/>
  <c r="D30" i="3"/>
  <c r="N29" i="3"/>
  <c r="M29" i="3"/>
  <c r="D29" i="3"/>
  <c r="N28" i="3"/>
  <c r="M28" i="3"/>
  <c r="D28" i="3"/>
  <c r="N27" i="3"/>
  <c r="M27" i="3"/>
  <c r="D27" i="3"/>
  <c r="N26" i="3"/>
  <c r="M26" i="3"/>
  <c r="D26" i="3"/>
  <c r="N25" i="3"/>
  <c r="M25" i="3"/>
  <c r="D25" i="3"/>
  <c r="N24" i="3"/>
  <c r="M24" i="3"/>
  <c r="D24" i="3"/>
  <c r="N23" i="3"/>
  <c r="M23" i="3"/>
  <c r="D23" i="3"/>
  <c r="N22" i="3"/>
  <c r="M22" i="3"/>
  <c r="D22" i="3"/>
  <c r="N21" i="3"/>
  <c r="M21" i="3"/>
  <c r="D21" i="3"/>
  <c r="N20" i="3"/>
  <c r="M20" i="3"/>
  <c r="D20" i="3"/>
  <c r="N19" i="3"/>
  <c r="M19" i="3"/>
  <c r="D19" i="3"/>
  <c r="N18" i="3"/>
  <c r="M18" i="3"/>
  <c r="D18" i="3"/>
  <c r="N17" i="3"/>
  <c r="M17" i="3"/>
  <c r="D17" i="3"/>
  <c r="N16" i="3"/>
  <c r="M16" i="3"/>
  <c r="D16" i="3"/>
  <c r="D15" i="3"/>
  <c r="N14" i="3"/>
  <c r="M14" i="3"/>
  <c r="D14" i="3"/>
  <c r="N13" i="3"/>
  <c r="M13" i="3"/>
  <c r="D13" i="3"/>
  <c r="N12" i="3"/>
  <c r="M12" i="3"/>
  <c r="D12" i="3"/>
  <c r="N11" i="3"/>
  <c r="M11" i="3"/>
  <c r="D11" i="3"/>
  <c r="N10" i="3"/>
  <c r="M10" i="3"/>
  <c r="D10" i="3"/>
  <c r="N9" i="3"/>
  <c r="M9" i="3"/>
  <c r="D9" i="3"/>
  <c r="N8" i="3"/>
  <c r="M8" i="3"/>
  <c r="D8" i="3"/>
  <c r="N7" i="3"/>
  <c r="M7" i="3"/>
  <c r="D7" i="3"/>
  <c r="E3" i="3"/>
  <c r="C1" i="2"/>
  <c r="B18" i="1" a="1"/>
  <c r="B18" i="1" s="1"/>
  <c r="B17" i="1"/>
  <c r="P172" i="18" l="1"/>
  <c r="P70" i="18"/>
  <c r="O345" i="5"/>
  <c r="O347" i="5"/>
  <c r="M375" i="5"/>
  <c r="O569" i="5"/>
  <c r="O343" i="5"/>
  <c r="M371" i="5"/>
  <c r="L12" i="7"/>
  <c r="G6" i="10"/>
  <c r="F6" i="10"/>
  <c r="G4" i="10"/>
  <c r="M11" i="7" s="1"/>
  <c r="F9" i="10"/>
  <c r="C11" i="10"/>
  <c r="G5" i="10"/>
  <c r="M12" i="7" s="1"/>
  <c r="C10" i="10"/>
  <c r="F3" i="10"/>
  <c r="L9" i="7" s="1"/>
  <c r="B8" i="10"/>
  <c r="J8" i="10" s="1"/>
  <c r="D6" i="2"/>
  <c r="A63" i="3"/>
  <c r="C77" i="3"/>
  <c r="B650" i="5"/>
  <c r="B651" i="5"/>
  <c r="B683" i="5"/>
  <c r="B689" i="5"/>
  <c r="H6" i="2"/>
  <c r="B691" i="5"/>
  <c r="B649" i="5"/>
  <c r="B690" i="5"/>
  <c r="B686" i="5"/>
  <c r="B658" i="5"/>
  <c r="B659" i="5"/>
  <c r="B663" i="5" s="1"/>
  <c r="B694" i="5"/>
  <c r="B652" i="5"/>
  <c r="B684" i="5"/>
  <c r="B688" i="5"/>
  <c r="B692" i="5"/>
  <c r="B653" i="5"/>
  <c r="B685" i="5"/>
  <c r="B656" i="5"/>
  <c r="B657" i="5"/>
  <c r="B687" i="5"/>
  <c r="K320" i="5"/>
  <c r="K315" i="5"/>
  <c r="K317" i="5"/>
  <c r="B655" i="5"/>
  <c r="K312" i="5"/>
  <c r="B706" i="5"/>
  <c r="B705" i="5"/>
  <c r="B704" i="5"/>
  <c r="B707" i="5"/>
  <c r="B703" i="5"/>
  <c r="B702" i="5"/>
  <c r="K311" i="5"/>
  <c r="K319" i="5"/>
  <c r="A6" i="3"/>
  <c r="K316" i="5"/>
  <c r="O342" i="5"/>
  <c r="M373" i="5"/>
  <c r="M377" i="5"/>
  <c r="M381" i="5"/>
  <c r="M385" i="5"/>
  <c r="M389" i="5"/>
  <c r="M393" i="5"/>
  <c r="M397" i="5"/>
  <c r="M401" i="5"/>
  <c r="M405" i="5"/>
  <c r="M409" i="5"/>
  <c r="M413" i="5"/>
  <c r="M417" i="5"/>
  <c r="M421" i="5"/>
  <c r="M425" i="5"/>
  <c r="M429" i="5"/>
  <c r="M433" i="5"/>
  <c r="M437" i="5"/>
  <c r="M441" i="5"/>
  <c r="M445" i="5"/>
  <c r="B700" i="5"/>
  <c r="F89" i="7"/>
  <c r="F88" i="7"/>
  <c r="F5" i="7"/>
  <c r="F18" i="7"/>
  <c r="F29" i="7"/>
  <c r="F68" i="7"/>
  <c r="F106" i="7"/>
  <c r="F347" i="9"/>
  <c r="F411" i="9"/>
  <c r="K313" i="5"/>
  <c r="M448" i="5"/>
  <c r="F41" i="7"/>
  <c r="F40" i="7"/>
  <c r="F96" i="7"/>
  <c r="F95" i="7"/>
  <c r="F129" i="7"/>
  <c r="F128" i="7"/>
  <c r="F135" i="7"/>
  <c r="F153" i="7"/>
  <c r="F152" i="7"/>
  <c r="F6" i="7"/>
  <c r="F19" i="7"/>
  <c r="F34" i="7"/>
  <c r="F69" i="7"/>
  <c r="F94" i="7"/>
  <c r="F107" i="7"/>
  <c r="F118" i="7"/>
  <c r="F132" i="7"/>
  <c r="F471" i="9"/>
  <c r="F463" i="9"/>
  <c r="F455" i="9"/>
  <c r="F447" i="9"/>
  <c r="F439" i="9"/>
  <c r="F431" i="9"/>
  <c r="F423" i="9"/>
  <c r="F415" i="9"/>
  <c r="F407" i="9"/>
  <c r="F399" i="9"/>
  <c r="F391" i="9"/>
  <c r="F383" i="9"/>
  <c r="F375" i="9"/>
  <c r="F367" i="9"/>
  <c r="F359" i="9"/>
  <c r="F351" i="9"/>
  <c r="F343" i="9"/>
  <c r="F335" i="9"/>
  <c r="F327" i="9"/>
  <c r="F319" i="9"/>
  <c r="F311" i="9"/>
  <c r="F303" i="9"/>
  <c r="F295" i="9"/>
  <c r="F287" i="9"/>
  <c r="F279" i="9"/>
  <c r="F271" i="9"/>
  <c r="F263" i="9"/>
  <c r="F255" i="9"/>
  <c r="F247" i="9"/>
  <c r="F239" i="9"/>
  <c r="F231" i="9"/>
  <c r="F223" i="9"/>
  <c r="F215" i="9"/>
  <c r="F207" i="9"/>
  <c r="F199" i="9"/>
  <c r="F191" i="9"/>
  <c r="F183" i="9"/>
  <c r="F175" i="9"/>
  <c r="F167" i="9"/>
  <c r="F159" i="9"/>
  <c r="F211" i="9"/>
  <c r="F275" i="9"/>
  <c r="F339" i="9"/>
  <c r="F403" i="9"/>
  <c r="F467" i="9"/>
  <c r="J5" i="9" s="1"/>
  <c r="P70" i="5"/>
  <c r="K318" i="5"/>
  <c r="M372" i="5"/>
  <c r="M376" i="5"/>
  <c r="M380" i="5"/>
  <c r="M384" i="5"/>
  <c r="M388" i="5"/>
  <c r="M392" i="5"/>
  <c r="M396" i="5"/>
  <c r="M400" i="5"/>
  <c r="M404" i="5"/>
  <c r="M408" i="5"/>
  <c r="M412" i="5"/>
  <c r="M416" i="5"/>
  <c r="M420" i="5"/>
  <c r="M424" i="5"/>
  <c r="M428" i="5"/>
  <c r="M432" i="5"/>
  <c r="M436" i="5"/>
  <c r="M440" i="5"/>
  <c r="M444" i="5"/>
  <c r="F35" i="7"/>
  <c r="F84" i="7"/>
  <c r="F108" i="7"/>
  <c r="F133" i="7"/>
  <c r="J9" i="9"/>
  <c r="B7" i="10" s="1"/>
  <c r="J8" i="9"/>
  <c r="B6" i="10" s="1"/>
  <c r="J6" i="10" s="1"/>
  <c r="J7" i="9"/>
  <c r="B5" i="10" s="1"/>
  <c r="I5" i="10" s="1"/>
  <c r="F203" i="9"/>
  <c r="F267" i="9"/>
  <c r="F331" i="9"/>
  <c r="F395" i="9"/>
  <c r="F459" i="9"/>
  <c r="G7" i="10"/>
  <c r="F7" i="10"/>
  <c r="A120" i="12"/>
  <c r="A121" i="12" s="1"/>
  <c r="A118" i="12"/>
  <c r="B159" i="12"/>
  <c r="M145" i="5" s="1"/>
  <c r="M151" i="5" s="1"/>
  <c r="M157" i="5" s="1"/>
  <c r="B699" i="5"/>
  <c r="B698" i="5"/>
  <c r="B697" i="5"/>
  <c r="F8" i="7"/>
  <c r="F13" i="7"/>
  <c r="F36" i="7"/>
  <c r="F74" i="7"/>
  <c r="F109" i="7"/>
  <c r="P172" i="5"/>
  <c r="M383" i="5"/>
  <c r="M387" i="5"/>
  <c r="M391" i="5"/>
  <c r="M395" i="5"/>
  <c r="M399" i="5"/>
  <c r="M403" i="5"/>
  <c r="M407" i="5"/>
  <c r="M411" i="5"/>
  <c r="M415" i="5"/>
  <c r="M419" i="5"/>
  <c r="M423" i="5"/>
  <c r="M427" i="5"/>
  <c r="M431" i="5"/>
  <c r="M435" i="5"/>
  <c r="M439" i="5"/>
  <c r="M443" i="5"/>
  <c r="F9" i="7"/>
  <c r="F14" i="7"/>
  <c r="F37" i="7"/>
  <c r="J6" i="9"/>
  <c r="B4" i="10" s="1"/>
  <c r="F187" i="9"/>
  <c r="F251" i="9"/>
  <c r="F315" i="9"/>
  <c r="F379" i="9"/>
  <c r="F443" i="9"/>
  <c r="F97" i="7"/>
  <c r="F24" i="7"/>
  <c r="F16" i="7"/>
  <c r="F4" i="7"/>
  <c r="F15" i="7"/>
  <c r="F2" i="7"/>
  <c r="F111" i="7"/>
  <c r="F39" i="7"/>
  <c r="F30" i="7"/>
  <c r="F12" i="7"/>
  <c r="F73" i="7"/>
  <c r="F72" i="7"/>
  <c r="F71" i="7"/>
  <c r="F120" i="7"/>
  <c r="F119" i="7"/>
  <c r="F3" i="7"/>
  <c r="F10" i="7"/>
  <c r="F26" i="7"/>
  <c r="F38" i="7"/>
  <c r="F76" i="7"/>
  <c r="M374" i="5"/>
  <c r="M378" i="5"/>
  <c r="M382" i="5"/>
  <c r="M386" i="5"/>
  <c r="M390" i="5"/>
  <c r="M394" i="5"/>
  <c r="M398" i="5"/>
  <c r="M402" i="5"/>
  <c r="M406" i="5"/>
  <c r="M410" i="5"/>
  <c r="M414" i="5"/>
  <c r="M418" i="5"/>
  <c r="M422" i="5"/>
  <c r="M426" i="5"/>
  <c r="M430" i="5"/>
  <c r="M434" i="5"/>
  <c r="M438" i="5"/>
  <c r="M442" i="5"/>
  <c r="M446" i="5"/>
  <c r="B695" i="5"/>
  <c r="F11" i="7"/>
  <c r="M14" i="7"/>
  <c r="F27" i="7"/>
  <c r="F77" i="7"/>
  <c r="F91" i="7"/>
  <c r="F126" i="7"/>
  <c r="J11" i="9"/>
  <c r="B9" i="10" s="1"/>
  <c r="F171" i="9"/>
  <c r="F235" i="9"/>
  <c r="F299" i="9"/>
  <c r="F363" i="9"/>
  <c r="F427" i="9"/>
  <c r="M9" i="7"/>
  <c r="B160" i="12"/>
  <c r="M146" i="5" s="1"/>
  <c r="M152" i="5" s="1"/>
  <c r="M158" i="5" s="1"/>
  <c r="M449" i="5"/>
  <c r="B696" i="5"/>
  <c r="F23" i="7"/>
  <c r="F127" i="7"/>
  <c r="F22" i="7"/>
  <c r="F17" i="7"/>
  <c r="F28" i="7"/>
  <c r="F78" i="7"/>
  <c r="F92" i="7"/>
  <c r="F163" i="9"/>
  <c r="F227" i="9"/>
  <c r="F291" i="9"/>
  <c r="F355" i="9"/>
  <c r="F419" i="9"/>
  <c r="F8" i="10"/>
  <c r="A131" i="12"/>
  <c r="F47" i="7"/>
  <c r="F55" i="7"/>
  <c r="F63" i="7"/>
  <c r="F64" i="7"/>
  <c r="F80" i="7"/>
  <c r="F104" i="7"/>
  <c r="F112" i="7"/>
  <c r="F136" i="7"/>
  <c r="O566" i="5"/>
  <c r="O568" i="5"/>
  <c r="F57" i="7"/>
  <c r="F65" i="7"/>
  <c r="F105" i="7"/>
  <c r="J4" i="10" l="1"/>
  <c r="P141" i="5"/>
  <c r="P144" i="18"/>
  <c r="P157" i="18"/>
  <c r="P155" i="18"/>
  <c r="P153" i="18"/>
  <c r="P151" i="18"/>
  <c r="P149" i="18"/>
  <c r="P147" i="18"/>
  <c r="P145" i="18"/>
  <c r="P142" i="18"/>
  <c r="P143" i="18"/>
  <c r="P141" i="18"/>
  <c r="P158" i="18"/>
  <c r="P156" i="18"/>
  <c r="P154" i="18"/>
  <c r="P152" i="18"/>
  <c r="P150" i="18"/>
  <c r="P148" i="18"/>
  <c r="P146" i="18"/>
  <c r="P329" i="18"/>
  <c r="P71" i="18"/>
  <c r="P334" i="18"/>
  <c r="P330" i="18"/>
  <c r="B660" i="5"/>
  <c r="G10" i="10"/>
  <c r="I8" i="10"/>
  <c r="K8" i="10" s="1"/>
  <c r="I9" i="10"/>
  <c r="F10" i="10"/>
  <c r="F11" i="10" s="1"/>
  <c r="AZ6" i="3"/>
  <c r="AO6" i="3"/>
  <c r="AN6" i="3"/>
  <c r="AP6" i="3"/>
  <c r="N6" i="3"/>
  <c r="P205" i="18" s="1"/>
  <c r="E79" i="3" a="1"/>
  <c r="E79" i="3" s="1"/>
  <c r="D80" i="3" a="1"/>
  <c r="D80" i="3" s="1"/>
  <c r="E80" i="3" a="1"/>
  <c r="E80" i="3" s="1"/>
  <c r="D81" i="3" a="1"/>
  <c r="D81" i="3" s="1"/>
  <c r="D85" i="3" a="1"/>
  <c r="D85" i="3" s="1"/>
  <c r="E86" i="3" a="1"/>
  <c r="E86" i="3" s="1"/>
  <c r="D84" i="3" a="1"/>
  <c r="D84" i="3" s="1"/>
  <c r="E81" i="3" a="1"/>
  <c r="E81" i="3" s="1"/>
  <c r="E85" i="3" a="1"/>
  <c r="E85" i="3" s="1"/>
  <c r="D86" i="3" a="1"/>
  <c r="D86" i="3" s="1"/>
  <c r="D78" i="3" a="1"/>
  <c r="D78" i="3" s="1"/>
  <c r="E84" i="3" a="1"/>
  <c r="E84" i="3" s="1"/>
  <c r="D82" i="3" a="1"/>
  <c r="D82" i="3" s="1"/>
  <c r="E82" i="3" a="1"/>
  <c r="E82" i="3" s="1"/>
  <c r="D79" i="3" a="1"/>
  <c r="D79" i="3" s="1"/>
  <c r="D83" i="3" a="1"/>
  <c r="D83" i="3" s="1"/>
  <c r="E78" i="3" a="1"/>
  <c r="E78" i="3" s="1"/>
  <c r="E83" i="3" a="1"/>
  <c r="E83" i="3" s="1"/>
  <c r="J83" i="3"/>
  <c r="B63" i="3"/>
  <c r="B661" i="5"/>
  <c r="B665" i="5"/>
  <c r="B664" i="5"/>
  <c r="B667" i="5"/>
  <c r="B662" i="5"/>
  <c r="B666" i="5"/>
  <c r="B3" i="10"/>
  <c r="J12" i="9"/>
  <c r="I4" i="10"/>
  <c r="K4" i="10" s="1"/>
  <c r="N11" i="7" s="1"/>
  <c r="G11" i="10"/>
  <c r="M3" i="7"/>
  <c r="E10" i="10"/>
  <c r="P156" i="5"/>
  <c r="P152" i="5"/>
  <c r="P148" i="5"/>
  <c r="P144" i="5"/>
  <c r="P157" i="5"/>
  <c r="P153" i="5"/>
  <c r="P149" i="5"/>
  <c r="P145" i="5"/>
  <c r="P158" i="5"/>
  <c r="P154" i="5"/>
  <c r="P150" i="5"/>
  <c r="P146" i="5"/>
  <c r="P142" i="5"/>
  <c r="P155" i="5"/>
  <c r="P151" i="5"/>
  <c r="P147" i="5"/>
  <c r="P143" i="5"/>
  <c r="P330" i="5"/>
  <c r="P334" i="5"/>
  <c r="AT6" i="3"/>
  <c r="W6" i="3"/>
  <c r="O6" i="3"/>
  <c r="G6" i="3"/>
  <c r="AS6" i="3"/>
  <c r="V6" i="3"/>
  <c r="P205" i="5"/>
  <c r="F6" i="3"/>
  <c r="AY6" i="3"/>
  <c r="AQ6" i="3"/>
  <c r="T6" i="3"/>
  <c r="L6" i="3"/>
  <c r="D6" i="3"/>
  <c r="AX6" i="3"/>
  <c r="S6" i="3"/>
  <c r="K6" i="3"/>
  <c r="C6" i="3"/>
  <c r="P329" i="5"/>
  <c r="AR6" i="3"/>
  <c r="U6" i="3"/>
  <c r="M6" i="3"/>
  <c r="E6" i="3"/>
  <c r="P71" i="5"/>
  <c r="AW6" i="3"/>
  <c r="R6" i="3"/>
  <c r="J6" i="3"/>
  <c r="B6" i="3"/>
  <c r="AV6" i="3"/>
  <c r="Q6" i="3"/>
  <c r="I6" i="3"/>
  <c r="AU6" i="3"/>
  <c r="P223" i="18" s="1"/>
  <c r="P6" i="3"/>
  <c r="H6" i="3"/>
  <c r="J9" i="10"/>
  <c r="K9" i="10" s="1"/>
  <c r="A122" i="12"/>
  <c r="A111" i="12" s="1"/>
  <c r="I7" i="10"/>
  <c r="I6" i="10"/>
  <c r="K6" i="10" s="1"/>
  <c r="N14" i="7" s="1"/>
  <c r="L14" i="7"/>
  <c r="J7" i="10"/>
  <c r="J5" i="10"/>
  <c r="K5" i="10" s="1"/>
  <c r="N12" i="7" s="1"/>
  <c r="T63" i="3"/>
  <c r="L63" i="3"/>
  <c r="D63" i="3"/>
  <c r="S63" i="3"/>
  <c r="K63" i="3"/>
  <c r="C63" i="3"/>
  <c r="Y63" i="3"/>
  <c r="Q63" i="3"/>
  <c r="I63" i="3"/>
  <c r="X63" i="3"/>
  <c r="P63" i="3"/>
  <c r="H63" i="3"/>
  <c r="R63" i="3"/>
  <c r="J63" i="3"/>
  <c r="W63" i="3"/>
  <c r="O63" i="3"/>
  <c r="G63" i="3"/>
  <c r="V63" i="3"/>
  <c r="N63" i="3"/>
  <c r="F63" i="3"/>
  <c r="U63" i="3"/>
  <c r="M63" i="3"/>
  <c r="E63" i="3"/>
  <c r="J13" i="9"/>
  <c r="P129" i="18" l="1"/>
  <c r="P139" i="18"/>
  <c r="P204" i="18"/>
  <c r="P131" i="18"/>
  <c r="P62" i="18"/>
  <c r="L3" i="7"/>
  <c r="P553" i="5"/>
  <c r="P375" i="18"/>
  <c r="P547" i="5"/>
  <c r="P369" i="18"/>
  <c r="P140" i="18"/>
  <c r="P126" i="18"/>
  <c r="P76" i="5"/>
  <c r="P76" i="18"/>
  <c r="P64" i="5"/>
  <c r="P64" i="18"/>
  <c r="P546" i="5"/>
  <c r="P368" i="18"/>
  <c r="P223" i="5"/>
  <c r="P206" i="5"/>
  <c r="P206" i="18"/>
  <c r="P134" i="18"/>
  <c r="P136" i="18"/>
  <c r="P240" i="18"/>
  <c r="P134" i="5"/>
  <c r="P129" i="5"/>
  <c r="D10" i="10"/>
  <c r="L87" i="3" a="1"/>
  <c r="L87" i="3" s="1"/>
  <c r="K86" i="3" a="1"/>
  <c r="K86" i="3" s="1"/>
  <c r="L86" i="3" a="1"/>
  <c r="L86" i="3" s="1"/>
  <c r="L88" i="3" s="1"/>
  <c r="P366" i="18" s="1"/>
  <c r="N87" i="3" a="1"/>
  <c r="N87" i="3" s="1"/>
  <c r="P86" i="3" a="1"/>
  <c r="P86" i="3" s="1"/>
  <c r="Q87" i="3" a="1"/>
  <c r="Q87" i="3" s="1"/>
  <c r="N86" i="3" a="1"/>
  <c r="N86" i="3" s="1"/>
  <c r="M87" i="3" a="1"/>
  <c r="M87" i="3" s="1"/>
  <c r="M86" i="3" a="1"/>
  <c r="M86" i="3" s="1"/>
  <c r="O87" i="3" a="1"/>
  <c r="O87" i="3" s="1"/>
  <c r="K87" i="3" a="1"/>
  <c r="K87" i="3" s="1"/>
  <c r="O86" i="3" a="1"/>
  <c r="O86" i="3" s="1"/>
  <c r="P87" i="3" a="1"/>
  <c r="P87" i="3" s="1"/>
  <c r="Q86" i="3" a="1"/>
  <c r="Q86" i="3" s="1"/>
  <c r="R87" i="3" a="1"/>
  <c r="R87" i="3" s="1"/>
  <c r="R86" i="3" a="1"/>
  <c r="R86" i="3" s="1"/>
  <c r="P131" i="5"/>
  <c r="P136" i="5"/>
  <c r="P215" i="5"/>
  <c r="P207" i="5"/>
  <c r="P211" i="5"/>
  <c r="P210" i="5"/>
  <c r="P209" i="5"/>
  <c r="P208" i="5"/>
  <c r="P213" i="5"/>
  <c r="P139" i="5"/>
  <c r="K7" i="10"/>
  <c r="P140" i="5"/>
  <c r="P126" i="5"/>
  <c r="B673" i="5"/>
  <c r="B669" i="5"/>
  <c r="B670" i="5"/>
  <c r="B672" i="5"/>
  <c r="B671" i="5"/>
  <c r="B668" i="5"/>
  <c r="P240" i="5"/>
  <c r="P204" i="5"/>
  <c r="E11" i="10"/>
  <c r="M2" i="7"/>
  <c r="L2" i="7"/>
  <c r="D11" i="10"/>
  <c r="P62" i="5"/>
  <c r="B10" i="10"/>
  <c r="H10" i="10" s="1"/>
  <c r="J3" i="10"/>
  <c r="B11" i="10"/>
  <c r="H11" i="10" s="1"/>
  <c r="I3" i="10"/>
  <c r="P544" i="5" l="1"/>
  <c r="Q88" i="3"/>
  <c r="R88" i="3"/>
  <c r="P208" i="18"/>
  <c r="P207" i="18"/>
  <c r="P213" i="18"/>
  <c r="P209" i="18"/>
  <c r="P215" i="18"/>
  <c r="P211" i="18"/>
  <c r="P210" i="18"/>
  <c r="K88" i="3"/>
  <c r="Q2" i="7"/>
  <c r="R2" i="7" s="1"/>
  <c r="Q3" i="7"/>
  <c r="R3" i="7" s="1"/>
  <c r="N88" i="3"/>
  <c r="P88" i="3"/>
  <c r="O88" i="3"/>
  <c r="M88" i="3"/>
  <c r="I10" i="10"/>
  <c r="J10" i="10"/>
  <c r="J11" i="10"/>
  <c r="I11" i="10"/>
  <c r="K3" i="10"/>
  <c r="N9" i="7" s="1"/>
  <c r="P545" i="5" l="1"/>
  <c r="P367" i="18"/>
  <c r="P548" i="5"/>
  <c r="P370" i="18"/>
  <c r="P551" i="5"/>
  <c r="P373" i="18"/>
  <c r="P550" i="5"/>
  <c r="P372" i="18"/>
  <c r="P552" i="5"/>
  <c r="P374" i="18"/>
  <c r="K11" i="10"/>
  <c r="N2" i="7" s="1"/>
  <c r="K10" i="10"/>
  <c r="N3" i="7" s="1"/>
  <c r="X6" i="3"/>
  <c r="Y6" i="3"/>
  <c r="Z6" i="3"/>
  <c r="AA6" i="3"/>
  <c r="AB6" i="3"/>
  <c r="AC6" i="3"/>
  <c r="AD6" i="3"/>
  <c r="AE6" i="3"/>
  <c r="AF6" i="3"/>
  <c r="AG6" i="3"/>
  <c r="AH6" i="3"/>
  <c r="AI6" i="3"/>
  <c r="AJ6" i="3"/>
  <c r="AK6" i="3"/>
  <c r="AL6" i="3"/>
  <c r="AM6" i="3"/>
  <c r="I235" i="5" l="1"/>
  <c r="I235" i="18"/>
  <c r="P235" i="18"/>
  <c r="P234" i="5"/>
  <c r="I234" i="18"/>
  <c r="P234" i="18"/>
  <c r="I226" i="5"/>
  <c r="I226" i="18"/>
  <c r="P226" i="18"/>
  <c r="I225" i="5"/>
  <c r="I225" i="18"/>
  <c r="P225" i="18"/>
  <c r="I233" i="5"/>
  <c r="I233" i="18"/>
  <c r="P233" i="18"/>
  <c r="P224" i="5"/>
  <c r="I224" i="18"/>
  <c r="P224" i="18"/>
  <c r="Z228" i="5"/>
  <c r="I231" i="18"/>
  <c r="Y228" i="18"/>
  <c r="P231" i="18"/>
  <c r="P235" i="5"/>
  <c r="I234" i="5"/>
  <c r="I224" i="5"/>
  <c r="B19" i="1" a="1"/>
  <c r="B19" i="1" s="1"/>
  <c r="P225" i="5"/>
  <c r="P233" i="5"/>
  <c r="P231" i="5"/>
  <c r="I231" i="5"/>
  <c r="P226"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<sst xmlns="http://schemas.openxmlformats.org/spreadsheetml/2006/main" count="18237" uniqueCount="2188">
  <si>
    <t>Web App Data</t>
  </si>
  <si>
    <t>Wisconsin</t>
  </si>
  <si>
    <t>Alabama</t>
  </si>
  <si>
    <t>AL</t>
  </si>
  <si>
    <t>Alaska</t>
  </si>
  <si>
    <t>AK</t>
  </si>
  <si>
    <t>This spreadsheet contains data that is used to populate the web application interface</t>
  </si>
  <si>
    <t>Arizona</t>
  </si>
  <si>
    <t>AZ</t>
  </si>
  <si>
    <t>for the Energy Policy Simulator.  The data in other tabs in this spreadsheet are used</t>
  </si>
  <si>
    <t>Arkansas</t>
  </si>
  <si>
    <t>AR</t>
  </si>
  <si>
    <t>to establish the policy levers, lever bounds, descriptive text for pop-over</t>
  </si>
  <si>
    <t>California</t>
  </si>
  <si>
    <t>CA</t>
  </si>
  <si>
    <t>panels, output graphs, and reference scenarios available in the web app.</t>
  </si>
  <si>
    <t>Colorado</t>
  </si>
  <si>
    <t>CO</t>
  </si>
  <si>
    <t>Connecticut</t>
  </si>
  <si>
    <t>CT</t>
  </si>
  <si>
    <t>A live version of the web application interface powered by a copy of this model</t>
  </si>
  <si>
    <t>Delaware</t>
  </si>
  <si>
    <t>DE</t>
  </si>
  <si>
    <t>can be found at:</t>
  </si>
  <si>
    <t>Florida</t>
  </si>
  <si>
    <t>FL</t>
  </si>
  <si>
    <t>https://www.energypolicy.solutions</t>
  </si>
  <si>
    <t>Georgia</t>
  </si>
  <si>
    <t>GA</t>
  </si>
  <si>
    <t>Hawaii</t>
  </si>
  <si>
    <t>HI</t>
  </si>
  <si>
    <t>You are unlikely to need to use or change the contents of this spreadsheet, unless</t>
  </si>
  <si>
    <t>Idaho</t>
  </si>
  <si>
    <t>ID</t>
  </si>
  <si>
    <t>you are adapting the Energy Policy Simulator to a new country and desire</t>
  </si>
  <si>
    <t>Illinois</t>
  </si>
  <si>
    <t>IL</t>
  </si>
  <si>
    <t>a web application interface customized for your country-specific model version.</t>
  </si>
  <si>
    <t>Indiana</t>
  </si>
  <si>
    <t>IN</t>
  </si>
  <si>
    <t>Iowa</t>
  </si>
  <si>
    <t>IA</t>
  </si>
  <si>
    <t>Checks for Policy ID Number Validity</t>
  </si>
  <si>
    <t>Kansas</t>
  </si>
  <si>
    <t>KS</t>
  </si>
  <si>
    <t>Max policy ID number in use</t>
  </si>
  <si>
    <t>Kentucky</t>
  </si>
  <si>
    <t>KY</t>
  </si>
  <si>
    <t>Lowest duplicate ID number</t>
  </si>
  <si>
    <t>Louisiana</t>
  </si>
  <si>
    <t>LA</t>
  </si>
  <si>
    <t>Row of first policy missing a valid ID number</t>
  </si>
  <si>
    <t>Maine</t>
  </si>
  <si>
    <t>ME</t>
  </si>
  <si>
    <t>Maryland</t>
  </si>
  <si>
    <t>MD</t>
  </si>
  <si>
    <t>Notes on Meaning of Blank Cells on the Policy Levers Tab</t>
  </si>
  <si>
    <t>Massachusetts</t>
  </si>
  <si>
    <t>MA</t>
  </si>
  <si>
    <t>Leave the "Policy Schedule Subscript" cell blank to deny the ability to edit the implementation</t>
  </si>
  <si>
    <t>Michigan</t>
  </si>
  <si>
    <t>MI</t>
  </si>
  <si>
    <t>schedule for a lever.  This should generally only be done for levers that do not use an</t>
  </si>
  <si>
    <t>Minnesota</t>
  </si>
  <si>
    <t>MN</t>
  </si>
  <si>
    <t>implementation schedule: the toggle to Non-BAU Mandated Capacity Construction</t>
  </si>
  <si>
    <t>Mississippi</t>
  </si>
  <si>
    <t>MS</t>
  </si>
  <si>
    <t>(which has its own schedule built into its input data) and the Nuclear Lifetime Extension</t>
  </si>
  <si>
    <t>Missouri</t>
  </si>
  <si>
    <t>MO</t>
  </si>
  <si>
    <t>(which simply delays retirements that would occur in the BAU Retirements input data).</t>
  </si>
  <si>
    <t>Montana</t>
  </si>
  <si>
    <t>MT</t>
  </si>
  <si>
    <t>Nebraska</t>
  </si>
  <si>
    <t>NE</t>
  </si>
  <si>
    <t>Leave the "Policy Group" cell blank to exclude a lever from wedge diagrams and abatement cost curves.</t>
  </si>
  <si>
    <t>Nevada</t>
  </si>
  <si>
    <t>NV</t>
  </si>
  <si>
    <t>This should always be done for "Control Settings" (which affect both the BAU and policy cases),</t>
  </si>
  <si>
    <t>New Hampshire</t>
  </si>
  <si>
    <t>NH</t>
  </si>
  <si>
    <t>and should generally never be done for actual policy levers.</t>
  </si>
  <si>
    <t>New Jersey</t>
  </si>
  <si>
    <t>NJ</t>
  </si>
  <si>
    <t>New Mexico</t>
  </si>
  <si>
    <t>NM</t>
  </si>
  <si>
    <t>Leave the "URL for "How the model handles this policy" links" cell blank to exclude this link from</t>
  </si>
  <si>
    <t>New York</t>
  </si>
  <si>
    <t>NY</t>
  </si>
  <si>
    <t>the policy's pop-over pane.  You should generally do this whenever there is no on-topic place</t>
  </si>
  <si>
    <t>North Carolina</t>
  </si>
  <si>
    <t>NC</t>
  </si>
  <si>
    <t>in the documentation to which to send a user.</t>
  </si>
  <si>
    <t>North Dakota</t>
  </si>
  <si>
    <t>ND</t>
  </si>
  <si>
    <t>Ohio</t>
  </si>
  <si>
    <t>OH</t>
  </si>
  <si>
    <t>Leave the "URL for "How to design this policy well" links" cell blank to exclude this link from</t>
  </si>
  <si>
    <t>Oklahoma</t>
  </si>
  <si>
    <t>OK</t>
  </si>
  <si>
    <t>the policy's pop-over pane.  You should generally do this whenever no documentation page</t>
  </si>
  <si>
    <t>Oregon</t>
  </si>
  <si>
    <t>OR</t>
  </si>
  <si>
    <t>for that policy exists.</t>
  </si>
  <si>
    <t>Pennsylvania</t>
  </si>
  <si>
    <t>PA</t>
  </si>
  <si>
    <t>Rhode Island</t>
  </si>
  <si>
    <t>RI</t>
  </si>
  <si>
    <t>Notes on Unit Formatting on Policy Levers Tab</t>
  </si>
  <si>
    <t>South Carolina</t>
  </si>
  <si>
    <t>SC</t>
  </si>
  <si>
    <t>If you want a policy lever to be formatted as a percentage in the web interface, the percent</t>
  </si>
  <si>
    <t>South Dakota</t>
  </si>
  <si>
    <t>SD</t>
  </si>
  <si>
    <t>symbol (%) must appear somewhere in the "Units" field for that policy.</t>
  </si>
  <si>
    <t>Tennessee</t>
  </si>
  <si>
    <t>TN</t>
  </si>
  <si>
    <t>Texas</t>
  </si>
  <si>
    <t>TX</t>
  </si>
  <si>
    <t>For percentages, the web interface will choose the number of decimal places to show for</t>
  </si>
  <si>
    <t>Utah</t>
  </si>
  <si>
    <t>UT</t>
  </si>
  <si>
    <t>policy settings based on the "Slider Step Size."  Up to 2 decimal places (e.g. showing values as</t>
  </si>
  <si>
    <t>Vermont</t>
  </si>
  <si>
    <t>VT</t>
  </si>
  <si>
    <t>small as 0.01%) are supported.  If the slider step size is 1% or larger, you must use an integer</t>
  </si>
  <si>
    <t>Virginia</t>
  </si>
  <si>
    <t>VA</t>
  </si>
  <si>
    <t>step size (e.g. 1.5% is not a valid step size, but 1%, 2%, 0.5% and 0.05% are all valid).</t>
  </si>
  <si>
    <t>Washington</t>
  </si>
  <si>
    <t>WA</t>
  </si>
  <si>
    <t>West Virginia</t>
  </si>
  <si>
    <t>WV</t>
  </si>
  <si>
    <t>WI</t>
  </si>
  <si>
    <t>Notes on updating webapp for states</t>
  </si>
  <si>
    <t>Wyoming</t>
  </si>
  <si>
    <t>WY</t>
  </si>
  <si>
    <t>First, change the state name on cell B1 of the about tab</t>
  </si>
  <si>
    <t>Then, check cell D6 in the Repeating Values tab and change the building codes data</t>
  </si>
  <si>
    <t>Key files</t>
  </si>
  <si>
    <t>Last updated: Jan 11, 2021</t>
  </si>
  <si>
    <t>SYvBT</t>
  </si>
  <si>
    <t>BCEU</t>
  </si>
  <si>
    <t>BRPSPTY</t>
  </si>
  <si>
    <t>EIAE</t>
  </si>
  <si>
    <t>DRC</t>
  </si>
  <si>
    <t>BCRBQ</t>
  </si>
  <si>
    <t>GBSC</t>
  </si>
  <si>
    <t>BFPIaE</t>
  </si>
  <si>
    <t>Incomplete (need to update for each new tranche)</t>
  </si>
  <si>
    <t>State Name</t>
  </si>
  <si>
    <t>IECC Comparisons (energy savings)</t>
  </si>
  <si>
    <t>Repetitive Levers</t>
  </si>
  <si>
    <t>Base</t>
  </si>
  <si>
    <t>Lines</t>
  </si>
  <si>
    <t>Category</t>
  </si>
  <si>
    <t>Guidance for Pop-Over Panel Description</t>
  </si>
  <si>
    <t>Notes</t>
  </si>
  <si>
    <t>141-158</t>
  </si>
  <si>
    <t xml:space="preserve">**Description:** This policy tightens energy efficiency standards for heating systems in urban, residential buildings.  The policy only applies to newly sold heating systems each year (whether for new buildings or replacement of old components of existing buildings). </t>
  </si>
  <si>
    <t>Energy efficiency standards via building codes</t>
  </si>
  <si>
    <t>Lines 308-315</t>
  </si>
  <si>
    <t>// **Guidance for setting values:** The EPA Waiver Zero Emission Vehicle (ZEV) program requires automakers to sell ZEVs in 12 states, which will likely require about 7% to 10% new vehicle sales in 2025. The most ambitious current state goal phases out sales of new gas cars by 2035, which would be equivalent to a setting of 100% in 2035.</t>
  </si>
  <si>
    <t>Feed in tariffs</t>
  </si>
  <si>
    <t>**Guidance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</si>
  <si>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Lines 297-302</t>
  </si>
  <si>
    <t>ITC value</t>
  </si>
  <si>
    <t>However, the Investment Tax Credit, a similar program for solar power, covers 30% of system costs through 2019, with declining amounts thereafter.</t>
  </si>
  <si>
    <t xml:space="preserve">**Description:**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t>
  </si>
  <si>
    <t>SCC Value</t>
  </si>
  <si>
    <t>The U.S. government's revised 2015 Social Cost of Carbon estimates for the year 2050 range from $32 to $115 per ton (in inflation-adjusted 2018 dollars), depending on one's choice of discount rate.</t>
  </si>
  <si>
    <t xml:space="preserve">**Description:** This policy tightens energy efficiency standards for urban, residential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</si>
  <si>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urban, residential buildings.  The policy only applies to newly sold lighting components each year (whether for new buildings or replacement of old components of existing buildings). </t>
  </si>
  <si>
    <t xml:space="preserve">**Description:** This policy tightens energy efficiency standards for appliances in urban, residential buildings.  The policy only applies to newly sold appliances each year (whether for new buildings or replacement of old appliances in existing buildings). </t>
  </si>
  <si>
    <t xml:space="preserve">**Description:** This policy tightens energy efficiency standards for other energy-using components in urban, residential buildings.  The policy only applies to newly sold components each year (whether for new buildings or replacement of old components of existing buildings). </t>
  </si>
  <si>
    <t xml:space="preserve">**Description:** This policy tightens energy efficiency standards for heating systems in rural, residential buildings.  The policy only applies to newly sold heating systems each year (whether for new buildings or replacement of old components of existing buildings). </t>
  </si>
  <si>
    <t xml:space="preserve">**Description:**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t>
  </si>
  <si>
    <t xml:space="preserve">**Description:** This policy tightens energy efficiency standards for rural, residential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</si>
  <si>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rural, residential buildings.  The policy only applies to newly sold lighting components each year (whether for new buildings or replacement of old components of existing buildings). </t>
  </si>
  <si>
    <t xml:space="preserve">**Description:** This policy tightens energy efficiency standards for appliances in rural, residential buildings.  The policy only applies to newly sold appliances each year (whether for new buildings or replacement of old appliances in existing buildings). </t>
  </si>
  <si>
    <t xml:space="preserve">**Description:** This policy tightens energy efficiency standards for other energy-using components in rural, residential buildings.  The policy only applies to newly sold components each year (whether for new buildings or replacement of old components of existing buildings). </t>
  </si>
  <si>
    <t xml:space="preserve">**Description:** This policy tightens energy efficiency standards for heating systems in commercial buildings.  The policy only applies to newly sold heating systems each year (whether for new buildings or replacement of old components of existing buildings). </t>
  </si>
  <si>
    <t xml:space="preserve">**Description:**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t>
  </si>
  <si>
    <t xml:space="preserve">**Description:** This policy tightens energy efficiency standards for commercial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</si>
  <si>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commercial buildings.  The policy only applies to newly sold lighting components each year (whether for new buildings or replacement of old components of existing buildings). </t>
  </si>
  <si>
    <t xml:space="preserve">**Description:** This policy tightens energy efficiency standards for appliances in commercial buildings.  The policy only applies to newly sold appliances each year (whether for new buildings or replacement of old appliances in existing buildings). </t>
  </si>
  <si>
    <t xml:space="preserve">**Description:** This policy tightens energy efficiency standards for other energy-using components in commercial buildings.  The policy only applies to newly sold components each year (whether for new buildings or replacement of old components of existing buildings). </t>
  </si>
  <si>
    <t>*Approx same BAU EV sales for all states</t>
  </si>
  <si>
    <t>BCRbQ</t>
  </si>
  <si>
    <t>Incomplete</t>
  </si>
  <si>
    <t>(Line 62)</t>
  </si>
  <si>
    <t>Line 64</t>
  </si>
  <si>
    <t>Line 188</t>
  </si>
  <si>
    <t>Line 189-190</t>
  </si>
  <si>
    <t>Line 207</t>
  </si>
  <si>
    <t>Line 208-219</t>
  </si>
  <si>
    <t>Line 224</t>
  </si>
  <si>
    <t>BAU RPS Percentage (BRPSPTY)</t>
  </si>
  <si>
    <t>Chargers (plugs total)</t>
  </si>
  <si>
    <t>Population</t>
  </si>
  <si>
    <t>Plug/100k</t>
  </si>
  <si>
    <t>ZEV States</t>
  </si>
  <si>
    <t>2020 RPS</t>
  </si>
  <si>
    <t>2030 RPS</t>
  </si>
  <si>
    <t>2050 RPS</t>
  </si>
  <si>
    <t>Imports 2008</t>
  </si>
  <si>
    <t>Exports 2008</t>
  </si>
  <si>
    <t>Imports 2018</t>
  </si>
  <si>
    <t>Exports 2018</t>
  </si>
  <si>
    <t>Delta Imports (%)</t>
  </si>
  <si>
    <t>Delta Exports (%)</t>
  </si>
  <si>
    <t>Potential Additional DR Capacity (MW)</t>
  </si>
  <si>
    <t>BAU DR Capacity (MW)</t>
  </si>
  <si>
    <t>hard coal retiring</t>
  </si>
  <si>
    <t>natural gas nonpeaker retiring</t>
  </si>
  <si>
    <t>nuclear retiring</t>
  </si>
  <si>
    <t>biomass retiring</t>
  </si>
  <si>
    <t>petroleum retiring</t>
  </si>
  <si>
    <t>natural gas peaker retiring</t>
  </si>
  <si>
    <t>lignite retiring</t>
  </si>
  <si>
    <t>hard coal SYC</t>
  </si>
  <si>
    <t>natural gas nonpeaker SYC</t>
  </si>
  <si>
    <t>nuclear SYC</t>
  </si>
  <si>
    <t>hydro SYC</t>
  </si>
  <si>
    <t>onshore wind SYC</t>
  </si>
  <si>
    <t>solar PV SYC</t>
  </si>
  <si>
    <t>solar thermal SYC</t>
  </si>
  <si>
    <t>biomass SYC</t>
  </si>
  <si>
    <t>geothermal SYC</t>
  </si>
  <si>
    <t>petroleum SYC</t>
  </si>
  <si>
    <t>natural gas peaker SYC</t>
  </si>
  <si>
    <t>lignite SYC</t>
  </si>
  <si>
    <t>offshore wind SYC</t>
  </si>
  <si>
    <t>crude oil SYC</t>
  </si>
  <si>
    <t>heavy or residual fuel oil SYC</t>
  </si>
  <si>
    <t>municipal solid waste SYC</t>
  </si>
  <si>
    <t>Battery BAU</t>
  </si>
  <si>
    <t>Battery Potential</t>
  </si>
  <si>
    <t>Battery SYC</t>
  </si>
  <si>
    <t>% land is forested</t>
  </si>
  <si>
    <t>2019 Demand Response (MW)</t>
  </si>
  <si>
    <t>2050 BAU Demand Response (MW)</t>
  </si>
  <si>
    <t>2050 Potential Demand Response (MW)</t>
  </si>
  <si>
    <t>100% plan?</t>
  </si>
  <si>
    <t>s</t>
  </si>
  <si>
    <t>District of Columbia</t>
  </si>
  <si>
    <t>-</t>
  </si>
  <si>
    <t>Exports</t>
  </si>
  <si>
    <t>production</t>
  </si>
  <si>
    <t>Exports Percentage</t>
  </si>
  <si>
    <t>crude oil</t>
  </si>
  <si>
    <t>hard coal</t>
  </si>
  <si>
    <t>heavy fuel oil</t>
  </si>
  <si>
    <t>jet fuel or kerosene</t>
  </si>
  <si>
    <t>LPG propane or butane</t>
  </si>
  <si>
    <t>natural gas</t>
  </si>
  <si>
    <t>petroleum diesel</t>
  </si>
  <si>
    <t>petroleum gasoline</t>
  </si>
  <si>
    <t>BCEU-commercial-appl.csv</t>
  </si>
  <si>
    <t>BCEU-commercial-cooling.csv</t>
  </si>
  <si>
    <t>BCEU-commercial-heating.csv</t>
  </si>
  <si>
    <t>BCEU-commercial-lighting.csv</t>
  </si>
  <si>
    <t>BCEU-commercial-other.csv</t>
  </si>
  <si>
    <t>BCEU-rural-residential-appl.csv</t>
  </si>
  <si>
    <t>BCEU-rural-residential-cooling.csv</t>
  </si>
  <si>
    <t>BCEU-rural-residential-heating.csv</t>
  </si>
  <si>
    <t>BCEU-rural-residential-lighting.csv</t>
  </si>
  <si>
    <t>BCEU-rural-residential-other.csv</t>
  </si>
  <si>
    <t>BCEU-urban-residential-appl.csv</t>
  </si>
  <si>
    <t>BCEU-urban-residential-cooling.csv</t>
  </si>
  <si>
    <t>BCEU-urban-residential-heating.csv</t>
  </si>
  <si>
    <t>BCEU-urban-residential-lighting.csv</t>
  </si>
  <si>
    <t>BCEU-urban-residential-other.csv</t>
  </si>
  <si>
    <t>State</t>
  </si>
  <si>
    <t xml:space="preserve">State: </t>
  </si>
  <si>
    <t>BCEU (Building Component Energy Use)</t>
  </si>
  <si>
    <t>% energy consumption from electricity by demand subsector</t>
  </si>
  <si>
    <t>Demand subsector</t>
  </si>
  <si>
    <t>GBSC (Grid Battery Storage Capacity)</t>
  </si>
  <si>
    <t>Battery storage (MW)</t>
  </si>
  <si>
    <t>BFPIaE (BAU Fuel Production, Imports, and Exports)</t>
  </si>
  <si>
    <t>Production</t>
  </si>
  <si>
    <t>2019 (Btu)</t>
  </si>
  <si>
    <t>Sector</t>
  </si>
  <si>
    <t>Short Name</t>
  </si>
  <si>
    <t>Vensim Variable Name</t>
  </si>
  <si>
    <t>Subscript 1 Value</t>
  </si>
  <si>
    <t>Subscript 2 Value</t>
  </si>
  <si>
    <t>Subscript 1 Display Name</t>
  </si>
  <si>
    <t>Subscript 2 Display Name</t>
  </si>
  <si>
    <t>Policy ID Number</t>
  </si>
  <si>
    <t>Include in Web App</t>
  </si>
  <si>
    <t>Policy Group</t>
  </si>
  <si>
    <t>Policy Schedule Subscript</t>
  </si>
  <si>
    <t>Min Slider Value</t>
  </si>
  <si>
    <t>Max Slider Value</t>
  </si>
  <si>
    <t>Slider Step Size</t>
  </si>
  <si>
    <t>Units</t>
  </si>
  <si>
    <t>Text for Pop-Over Panel Description</t>
  </si>
  <si>
    <t>URL for "How the model handles this policy" links</t>
  </si>
  <si>
    <t>URL for "How to design this policy well" links</t>
  </si>
  <si>
    <t>Source for Guidance Text (if any)</t>
  </si>
  <si>
    <t>Source for Max Slider Value (if any)</t>
  </si>
  <si>
    <t>Notes on where to check data</t>
  </si>
  <si>
    <t>Transportation</t>
  </si>
  <si>
    <t>Conventional Pollutant Standards</t>
  </si>
  <si>
    <t>Percentage Reduction of Separately Regulated Pollutants</t>
  </si>
  <si>
    <t>LDVs</t>
  </si>
  <si>
    <t>VOC</t>
  </si>
  <si>
    <t>VOCs</t>
  </si>
  <si>
    <t>Yes</t>
  </si>
  <si>
    <t>Conventional Pollutant Standard</t>
  </si>
  <si>
    <t>trans reduce regulated pollutants</t>
  </si>
  <si>
    <t>% reduction in emissions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</si>
  <si>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</si>
  <si>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transportation-sector-main.html#conv-pol-stds</t>
  </si>
  <si>
    <t>conventional-pollutant-standards.html</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</si>
  <si>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</si>
  <si>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NOx</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</si>
  <si>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</si>
  <si>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PM10</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</si>
  <si>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</si>
  <si>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PM25</t>
  </si>
  <si>
    <t>PM2.5</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</si>
  <si>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</si>
  <si>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SOx</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</si>
  <si>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</si>
  <si>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BC</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</si>
  <si>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</si>
  <si>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OC</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</si>
  <si>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</si>
  <si>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CH4</t>
  </si>
  <si>
    <t>No</t>
  </si>
  <si>
    <t>N2O</t>
  </si>
  <si>
    <t>HDVs</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</si>
  <si>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</si>
  <si>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</si>
  <si>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</si>
  <si>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</si>
  <si>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</si>
  <si>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</si>
  <si>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</si>
  <si>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</si>
  <si>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aircraft</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</si>
  <si>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</si>
  <si>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</si>
  <si>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rail</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</si>
  <si>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</si>
  <si>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</si>
  <si>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</si>
  <si>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</si>
  <si>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</si>
  <si>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</si>
  <si>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</si>
  <si>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ships</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</si>
  <si>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</si>
  <si>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</si>
  <si>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</si>
  <si>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</si>
  <si>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</si>
  <si>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</si>
  <si>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</si>
  <si>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motorbikes</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</si>
  <si>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</si>
  <si>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</si>
  <si>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</si>
  <si>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</si>
  <si>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</si>
  <si>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</si>
  <si>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</si>
  <si>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</si>
  <si>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Electric Vehicle Charger Deployment</t>
  </si>
  <si>
    <t>EV Charger Deployment</t>
  </si>
  <si>
    <t>trans EV charger deployment</t>
  </si>
  <si>
    <t>chargers / 100k pop</t>
  </si>
  <si>
    <t>ev-charger-deployment.html</t>
  </si>
  <si>
    <t>Number of EV chargers: https://afdc.energy.gov/stations/states                                         Number of gas stations: U.S. Census, Statistics of U.S. Businesses, https://www.census.gov/data/tables/2016/econ/susb/2016-susb-annual.html                                                            Pumps per station: https://247wallst.com/economy/2014/05/22/why-are-there-115000-or-150000-gas-stations-in-america/</t>
  </si>
  <si>
    <t>Supporting data</t>
  </si>
  <si>
    <t>Electric Vehicle Range &amp; Charging Time</t>
  </si>
  <si>
    <t>Reduce EV Range Anxiety and Charging Time</t>
  </si>
  <si>
    <t>EV Range &amp; Charging Time</t>
  </si>
  <si>
    <t>trans reduce EV range anxiety and charging time</t>
  </si>
  <si>
    <t>% reduction in concern</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</si>
  <si>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</si>
  <si>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reduce-range-anxiety-charging-time.html</t>
  </si>
  <si>
    <t>Ranges: https://www.energy.gov/eere/vehicles/articles/fotw-1010-january-1-2018-all-electric-light-vehicle-ranges-can-exceed-those                                              Charging Times: https://www.chargepoint.com/files/Quick_Guide_to_Fast_Charging.pdf</t>
  </si>
  <si>
    <t>Electric Vehicle Sales Standard</t>
  </si>
  <si>
    <t>Additional Minimum Required EV Sales Percentage</t>
  </si>
  <si>
    <t>passenger</t>
  </si>
  <si>
    <t>Passenger</t>
  </si>
  <si>
    <t>EV Sales Standard</t>
  </si>
  <si>
    <t>trans EV minimum</t>
  </si>
  <si>
    <t>% of new vehicles sold</t>
  </si>
  <si>
    <t>transportation-sector-main.html#ev-mandate</t>
  </si>
  <si>
    <t>ev-mandate.html</t>
  </si>
  <si>
    <t>https://autoalliance.org/energy-environment/state-electric-vehicle-mandate/
https://www.cnbc.com/2019/08/26/colorado-joins-california-in-requiring-automakers-to-sell-more-evs.html
https://www.consumerreports.org/hybrids-evs/california-says-new-cars-sold-in-the-state-must-be-zero-emissions-by-2035/</t>
  </si>
  <si>
    <t>freight</t>
  </si>
  <si>
    <t>Freight</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</si>
  <si>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</si>
  <si>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US bus fleet.</t>
  </si>
  <si>
    <t>https://www.greentechmedia.com/articles/read/electric-buses-are-going-to-dominate plus statistics from FoVObE variable</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</si>
  <si>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</si>
  <si>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Aircraft</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</si>
  <si>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</si>
  <si>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</si>
  <si>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Rail</t>
  </si>
  <si>
    <t>Ships</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</si>
  <si>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</si>
  <si>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https://www.prnewswire.com/news-releases/electric-boats-and-ships-2017-2027-300561222.html</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</si>
  <si>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</si>
  <si>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Motorbikes</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</si>
  <si>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</si>
  <si>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Electric Vehicle Subsidy</t>
  </si>
  <si>
    <t>Additional EV Subsidy Percentage</t>
  </si>
  <si>
    <t>EV Subsidy</t>
  </si>
  <si>
    <t>trans EV subsidy</t>
  </si>
  <si>
    <t>% of vehicle cost</t>
  </si>
  <si>
    <t>transportation-sector-main.html#ev-subsidy</t>
  </si>
  <si>
    <t>ev-subsidy.html</t>
  </si>
  <si>
    <t>https://www.fueleconomy.gov/feg/taxevb.shtml plus Chevrolet and Tesla websites</t>
  </si>
  <si>
    <t>Feebate</t>
  </si>
  <si>
    <t>LDVs Feebate Rate</t>
  </si>
  <si>
    <t>trans LDVs feebate</t>
  </si>
  <si>
    <t>% of global best practice rate</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</si>
  <si>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</si>
  <si>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transportation-sector-main.html#feebate</t>
  </si>
  <si>
    <t>feebate.html</t>
  </si>
  <si>
    <t>Greene et al., 2005, "Feebates, rebates and gas-guzzler taxes: a study of incentives for increased fuel economy", Energy Policy, 33(6), 757-775, http://cta.ornl.gov/cta/Publications/Reports/FeebateEnergyPolicy_FINAL.pdf.</t>
  </si>
  <si>
    <t>John German and Dan Meszler, 2010, "Best Practices for Feebate Program Design and Implementation", ICCT, http://www.theicct.org/sites/default/files/publications/ICCT_feebates_may2010.pdf, Table 2</t>
  </si>
  <si>
    <t>Fuel Economy Standard</t>
  </si>
  <si>
    <t>Percentage Additional Improvement of Fuel Economy Std</t>
  </si>
  <si>
    <t>Vehicle Fuel Economy Standards</t>
  </si>
  <si>
    <t>trans fuel economy standards</t>
  </si>
  <si>
    <t>% increase in miles/gal</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</si>
  <si>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</si>
  <si>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transportation-sector-main.html#fuel-econ-std</t>
  </si>
  <si>
    <t>fuel-economy-standard.html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</si>
  <si>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</si>
  <si>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National Research Council, 2013, "Transitions to Alternative Vehicles and Fuels", https://www.nap.edu/catalog/18264/transitions-to-alternative-vehicles-and-fuels, Table 2.9, Fuel economy test mpg.</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</si>
  <si>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</si>
  <si>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</si>
  <si>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</si>
  <si>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U.S. DoE, 2013, "Potential for Energy Efficiency Improvement Beyond the Light-Duty-Vehicle Sector," http://www.nrel.gov/docs/fy13osti/55637.pdf, Table 2.2</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</si>
  <si>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</si>
  <si>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</si>
  <si>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Calculated from model data; see the relevant variable(s) in the InputData folder for source information.</t>
  </si>
  <si>
    <t>David McCollum, Gregory Gould, and Davide Greene, 2009, "Greenhouse Gas Emissions from Aviation and Marine Transportation: Mitigation Potential and Policies", Pew Center on Global Climate Change, http://www.c2es.org/docUploads/aviation-and-marine-report-2009.pdf, Table 4</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</si>
  <si>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</si>
  <si>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</si>
  <si>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U.S. DOE, 2013, "Potential for Energy Efficiency Improvement Beyond the Light-Duty-Vehicle Sector", http://www.nrel.gov/docs/fy13osti/55637.pdf, Section 3.4.5, Paragraph 1</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</si>
  <si>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</si>
  <si>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</si>
  <si>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</si>
  <si>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</si>
  <si>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AEA, 2012, "A review of the efficiency and cost assumptions for road transport vehicles to 2050," https://www.theccc.org.uk/archive/aws/ED57444%20-%20CCC%20RoadV%20Cost-Eff%20to%202050%20FINAL%2025Apr12.pdf, Figure 6.13, Petrol ICE, 2050</t>
  </si>
  <si>
    <t>Hydrogen Vehicle Sales Standard</t>
  </si>
  <si>
    <t>Minimum Required Hydrogen Vehicle Sales Percentage</t>
  </si>
  <si>
    <t>Hydrogen Veh Sales Standard</t>
  </si>
  <si>
    <t>trans hydrogen vehicle minimum</t>
  </si>
  <si>
    <t>**Description:** This policy requires the specified percentage of new passenger LDVs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</si>
  <si>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hydrogen-vehicle-mandate.html</t>
  </si>
  <si>
    <t>https://wamu.org/story/19/03/18/japan-is-betting-big-on-the-future-of-hydrogen-cars/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</si>
  <si>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</si>
  <si>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</si>
  <si>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</si>
  <si>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</si>
  <si>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</si>
  <si>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</si>
  <si>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</si>
  <si>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</si>
  <si>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</si>
  <si>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Low Carbon Fuel Standard</t>
  </si>
  <si>
    <t>Additional LCFS Percentage</t>
  </si>
  <si>
    <t>trans LCFS</t>
  </si>
  <si>
    <t>% reduction in carbon emissions</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</si>
  <si>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The most ambitious state policy adopts an LCFS that requires a 10% reduction in carbon intensity of the transportation fuel pool by 2020.</t>
  </si>
  <si>
    <t>transportation-sector-main.html#lcfs</t>
  </si>
  <si>
    <t>low-carbon-fuel-standard.html</t>
  </si>
  <si>
    <t>https://www.arb.ca.gov/fuels/lcfs/background/basics.htm</t>
  </si>
  <si>
    <t>Mode Shifting</t>
  </si>
  <si>
    <t>Percent of Travel Demand Shifted to Other Modes or Eliminated</t>
  </si>
  <si>
    <t>trans mode shifting</t>
  </si>
  <si>
    <t>% of trips shifted</t>
  </si>
  <si>
    <t>**Description:** This policy represents a set of measures aimed at reducing demand for passenger travel in light-duty vehicles (cars and SUVs) by shifting to other travel modes, such as buses, rail, walking, biking, or eliminating trips through technology such as videoconferencing.  Example measures include improved public transit systems, more walking and bike paths, zoning for higher density along transit corridors, zoning for mixed-use developments, roadway and congestion pricing, and increased parking fees. // **Guidance for setting values:**  The International Energy Agency's BLUE Shifts scenario (from the 2009 report "Transport, Energy, and CO2: Moving Toward Sustainability") includes a 26% reduction in usage of cars and SUVs in OECD countries by 2050 relative to a BAU case.</t>
  </si>
  <si>
    <t>transportation-sector-main.html#tdm</t>
  </si>
  <si>
    <t>transportation-demand-management.html</t>
  </si>
  <si>
    <t>International Energy Agency, 2009, "Transport, Energy and CO2: Moving toward Sustainability", http://www.iea.org/publications/freepublications/publication/transport2009.pdf</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</si>
  <si>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</si>
  <si>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represents a set of measures aimed at reducing demand for passenger travel in aircraft by shifting to other travel modes, such as rail, or eliminating trips through technology such as videoconferencing. // **Guidance for setting values:**  The International Energy Agency's BLUE Shifts scenario (from the 2009 report "Transport, Energy, and CO2: Moving Toward Sustainability") includes a 30% reduction in usage of aircraft in OECD countries by 2050 relative to a BAU case.</t>
  </si>
  <si>
    <t>**Description:** This policy represents a set of measures aimed at reducing demand for truck transport of freight by shifting to other modes, such as freight rail. // **Guidance for setting values:**  The International Energy Agency's BLUE Shifts scenario (from the 2009 report "Transport, Energy, and CO2: Moving Toward Sustainability") includes a 22% reduction in usage of freight trucks in OECD countries by 2050 relative to a BAU case.</t>
  </si>
  <si>
    <t>Buildings and Appliances</t>
  </si>
  <si>
    <t>Building Component Electrification</t>
  </si>
  <si>
    <t>Fraction of New Bldg Components Shifted to Other Fuels</t>
  </si>
  <si>
    <t>heating</t>
  </si>
  <si>
    <t>urban residential</t>
  </si>
  <si>
    <t>Urban Residential</t>
  </si>
  <si>
    <t>Heating</t>
  </si>
  <si>
    <t>bldgs new component fuel shifting</t>
  </si>
  <si>
    <t>% of newly sold non-electric building components</t>
  </si>
  <si>
    <t>buildings-sector-main.html#component-elec</t>
  </si>
  <si>
    <t>building-component-electrification.html</t>
  </si>
  <si>
    <t>cooling and ventilation</t>
  </si>
  <si>
    <t>Cooling and Ventilation</t>
  </si>
  <si>
    <t>lighting</t>
  </si>
  <si>
    <t>Lighting</t>
  </si>
  <si>
    <t>appliances</t>
  </si>
  <si>
    <t>Appliances</t>
  </si>
  <si>
    <t>other component</t>
  </si>
  <si>
    <t>Other Components</t>
  </si>
  <si>
    <t>**Description:** This policy replaces the specified fraction of newly sold non-electric other components in urban, residential buildings with electricity-using components. // **Guidance for setting values:** In the BAU case, the share of electricity among fuels used by other components in urban, residential buildings is 100%.</t>
  </si>
  <si>
    <t>rural residential</t>
  </si>
  <si>
    <t>Rural Residential</t>
  </si>
  <si>
    <t>**Description:** This policy replaces the specified fraction of newly sold non-electric other components in urban, residential buildings with electricity-using components. // **Guidance for setting values:** in the United States, the share of electricity among fuels used by other components in urban, residential buildings is 100%.</t>
  </si>
  <si>
    <t>commercial</t>
  </si>
  <si>
    <t>Commercial</t>
  </si>
  <si>
    <t>Building Energy Efficiency Standards</t>
  </si>
  <si>
    <t>Reduction in E Use Allowed by Component Eff Std</t>
  </si>
  <si>
    <t>bldgs efficiency standards</t>
  </si>
  <si>
    <t>% reduction in energy use</t>
  </si>
  <si>
    <t>buildings-sector-main.html#eff-stds</t>
  </si>
  <si>
    <t>building-energy-efficiency-standards.html</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</si>
  <si>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</si>
  <si>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Itron, 2007, "ASSESSMENT OF LONG-TERM
ELECTRIC ENERGY EFFICIENCY
POTENTIAL IN CALIFORNIA’S
RESIDENTIAL SECTOR," http://www.energy.ca.gov/2007publications/CEC-500-2007-002/CEC-500-2007-002.PDF, p.33, Table 5-1</t>
  </si>
  <si>
    <t>envelope</t>
  </si>
  <si>
    <t>Envelope</t>
  </si>
  <si>
    <t>Contractor Training</t>
  </si>
  <si>
    <t>Boolean Improved Contractor Edu and Training</t>
  </si>
  <si>
    <t>bldgs contractor training</t>
  </si>
  <si>
    <t>on/off</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</si>
  <si>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</si>
  <si>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buildings-sector-main.html#contractor-ed</t>
  </si>
  <si>
    <t>contractor-training.html</t>
  </si>
  <si>
    <t>none</t>
  </si>
  <si>
    <t>Distributed Solar Carve-Out</t>
  </si>
  <si>
    <t>Min Fraction of Total Elec Demand to be Met by Distributed Solar PV</t>
  </si>
  <si>
    <t>Distributed Solar Promotion</t>
  </si>
  <si>
    <t>bldgs min fraction distributed solar</t>
  </si>
  <si>
    <t>minimum % elec from solar</t>
  </si>
  <si>
    <t>buildings-sector-main.html#solar-carve-out</t>
  </si>
  <si>
    <t>solar-carve-out.html</t>
  </si>
  <si>
    <t>MASSACHUSETTS: http://www.mass.gov/eea/energy-utilities-clean-tech/renewable-energy/solar/rps-solar-carve-out/current-status-of-the-rps-solar-carve-out-program.html  COLORADO: http://www.seia.org/research-resources/rps-solar-carve-out-colorado</t>
  </si>
  <si>
    <t>RMI, 2011, "Reinventing Fire Electricity Sector Methodology," http://www.rmi.org/cms/Download.aspx?id=10765&amp;file=Reinventing+Fire+Electricity+Sector+Methodology.pdf&amp;title=Reinventing+Fire+Electricity+Sector+Methodology, Page 11, 2050 Generation by Case</t>
  </si>
  <si>
    <t>DSIRE</t>
  </si>
  <si>
    <t>Distributed Solar Subsidy</t>
  </si>
  <si>
    <t>Perc Subsidy for Distributed Solar PV Capacity</t>
  </si>
  <si>
    <t>bldgs distributed solar subsidy</t>
  </si>
  <si>
    <t>% of PV system cost</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</si>
  <si>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26% rebate through 2021, with lower values thereafter.</t>
  </si>
  <si>
    <t>buildings-sector-main.html#distributed-solar-subsidy</t>
  </si>
  <si>
    <t>distributed-solar-subsidy.html</t>
  </si>
  <si>
    <t>Department of Energy.  Business Energy Investment Tax Credit (ITC).  http://energy.gov/savings/business-energy-investment-tax-credit-itc</t>
  </si>
  <si>
    <t>Improved Labeling</t>
  </si>
  <si>
    <t>Boolean Improved Device Labeling</t>
  </si>
  <si>
    <t>bldgs device labeling</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</si>
  <si>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</si>
  <si>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buildings-sector-main.html#device-labeling</t>
  </si>
  <si>
    <t>improved-labeling.html</t>
  </si>
  <si>
    <t>Retrofit Existing Buildings</t>
  </si>
  <si>
    <t>Share of Preexisting Buildings Subject to Retrofitting</t>
  </si>
  <si>
    <t>Increased Retrofitting</t>
  </si>
  <si>
    <t>bldgs retrofitting</t>
  </si>
  <si>
    <t>% of existing buildings</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</si>
  <si>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</si>
  <si>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buildings-sector-main.html#retrofitting</t>
  </si>
  <si>
    <t>increased-retrofitting.html</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</si>
  <si>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</si>
  <si>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</si>
  <si>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Rebate for Efficient Products</t>
  </si>
  <si>
    <t>Boolean Rebate Program for Efficient Components</t>
  </si>
  <si>
    <t>bldgs rebate</t>
  </si>
  <si>
    <t xml:space="preserve">**Description:** This policy represents a modest rebate paid to customers who purchase energy-efficient heating equipment.  </t>
  </si>
  <si>
    <t>buildings-sector-main.html#rebate</t>
  </si>
  <si>
    <t>rebate-for-efficient-products.html</t>
  </si>
  <si>
    <t xml:space="preserve">**Description:** This policy represents a modest rebate paid to customers who purchase energy-efficient cooling and ventilation equipment. </t>
  </si>
  <si>
    <t>**Description:** This policy represents a modest rebate paid to customers who purchase energy-efficient appliances.  Typical rebate amounts represented by this policy are $50-100 for a clothes washer and $25-50 for a dishwasher or refrigerator.</t>
  </si>
  <si>
    <t>Electricity Supply</t>
  </si>
  <si>
    <t>New Power Plant</t>
  </si>
  <si>
    <t>Boolean Ban New Power Plants</t>
  </si>
  <si>
    <t>hard coal es</t>
  </si>
  <si>
    <t>Hard Coal</t>
  </si>
  <si>
    <t>Ban New Power Plants</t>
  </si>
  <si>
    <t>elec ban new power plants</t>
  </si>
  <si>
    <t>electricity-sector-main.html#ban</t>
  </si>
  <si>
    <t>ban-new-capacity.html</t>
  </si>
  <si>
    <t>BPMCCS</t>
  </si>
  <si>
    <t>natural gas nonpeaker es</t>
  </si>
  <si>
    <t>Natural Gas Nonpeaker</t>
  </si>
  <si>
    <t>**Description:** This policy prevents new natural gas nonpeaker capacity from being built or deployed.</t>
  </si>
  <si>
    <t>nuclear es</t>
  </si>
  <si>
    <t>Nuclear</t>
  </si>
  <si>
    <t>**Description:** This policy prevents new nuclear capacity from being built or deployed.</t>
  </si>
  <si>
    <t>hydro es</t>
  </si>
  <si>
    <t>Hydro</t>
  </si>
  <si>
    <t>**Description:** This policy prevents new hydroelectric capacity from being built or deployed.</t>
  </si>
  <si>
    <t>onshore wind es</t>
  </si>
  <si>
    <t>Onshore Wind</t>
  </si>
  <si>
    <t>solar PV es</t>
  </si>
  <si>
    <t>Solar PV</t>
  </si>
  <si>
    <t>solar thermal es</t>
  </si>
  <si>
    <t>Solar Thermal</t>
  </si>
  <si>
    <t>biomass es</t>
  </si>
  <si>
    <t>Biomass</t>
  </si>
  <si>
    <t>geothermal es</t>
  </si>
  <si>
    <t>Geothermal</t>
  </si>
  <si>
    <t>petroleum es</t>
  </si>
  <si>
    <t>Petroleum</t>
  </si>
  <si>
    <t>natural gas peaker es</t>
  </si>
  <si>
    <t>Natural Gas Peaker</t>
  </si>
  <si>
    <t>lignite es</t>
  </si>
  <si>
    <t>Lignite</t>
  </si>
  <si>
    <t>**Description:** This policy prevents new lignite capacity from being built or deployed.</t>
  </si>
  <si>
    <t>offshore wind es</t>
  </si>
  <si>
    <t>Offshore Wind</t>
  </si>
  <si>
    <t>crude oil es</t>
  </si>
  <si>
    <t>Crude Oil</t>
  </si>
  <si>
    <t>heavy or residual fuel oil es</t>
  </si>
  <si>
    <t>Heavy or Residual Fuel Oil</t>
  </si>
  <si>
    <t>municipal solid waste es</t>
  </si>
  <si>
    <t>Municipal Solid Waste</t>
  </si>
  <si>
    <t>Carbon Capture and Sequestration</t>
  </si>
  <si>
    <t>Electricity Sector Fraction of Potential Additional CCS Achieved</t>
  </si>
  <si>
    <t>Electricity Sector CCS</t>
  </si>
  <si>
    <t>elec CCS</t>
  </si>
  <si>
    <t>% of CO2 captured</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</si>
  <si>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</si>
  <si>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ccs.html#ccs</t>
  </si>
  <si>
    <t>carbon-capture-and-sequestration.html</t>
  </si>
  <si>
    <t>Carbon-free Electricity Standard</t>
  </si>
  <si>
    <t>Renewable Portfolio Std Percentage</t>
  </si>
  <si>
    <t>elec renewable portfolio standards</t>
  </si>
  <si>
    <t>% of electricity generation</t>
  </si>
  <si>
    <t>electricity-sector-main.html#ces</t>
  </si>
  <si>
    <t>clean-energy-standard.html</t>
  </si>
  <si>
    <t>White House, 2015, "Fact Sheet: President Obama to Announce Historic Carbon Pollution Standards for Power Plants", https://www.whitehouse.gov/the-press-office/2015/08/03/fact-sheet-president-obama-announce-historic-carbon-pollution-standards.</t>
  </si>
  <si>
    <t>Change Electricity Exports</t>
  </si>
  <si>
    <t>Percent Change in Electricity Exports</t>
  </si>
  <si>
    <t>Electricity Imports and Exports</t>
  </si>
  <si>
    <t>elec change exports</t>
  </si>
  <si>
    <t>% change in exports</t>
  </si>
  <si>
    <t>electricity-sector-main.html#elec-exports</t>
  </si>
  <si>
    <t>electricity-imports-exports.html</t>
  </si>
  <si>
    <t>Energy Information Administation.  2016.  Electric Power Annual.  Table 2.13.</t>
  </si>
  <si>
    <t>Change Electricity Imports</t>
  </si>
  <si>
    <t>Percent Change in Electricity Imports</t>
  </si>
  <si>
    <t>elec change imports</t>
  </si>
  <si>
    <t>% change in imports</t>
  </si>
  <si>
    <t>electricity-sector-main.html#elec-imports</t>
  </si>
  <si>
    <t>Non BAU Guaranteed Dispatch</t>
  </si>
  <si>
    <t>Boolean Use Non BAU Guaranteed Dispatch Settings</t>
  </si>
  <si>
    <t>elec non BAU guaranteed dispatch</t>
  </si>
  <si>
    <t>Demand Response</t>
  </si>
  <si>
    <t>Fraction of Additional Demand Response Potential Achieved</t>
  </si>
  <si>
    <t>elec demand response</t>
  </si>
  <si>
    <t>% of potential achieved</t>
  </si>
  <si>
    <t>electricity-sector-main.html#dr</t>
  </si>
  <si>
    <t>demand-response.html</t>
  </si>
  <si>
    <t>Early Retirement of Power Plants</t>
  </si>
  <si>
    <t>Annual Additional Capacity Retired due to Early Retirement Policy</t>
  </si>
  <si>
    <t>elec early retirement</t>
  </si>
  <si>
    <t>MW/year</t>
  </si>
  <si>
    <t>electricity-sector-main.html#early-ret</t>
  </si>
  <si>
    <t>early-retirement-of-power-plants.html</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</si>
  <si>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</si>
  <si>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The Brattle Group, 2012, "Potential Coal Plant Retirements: 2012 Update," http://greatlakeslegalfoundation.org/wwcms/wp-content/uploads/documents/regulatory/TrainWreck/12Oct15_BrattleStudy.pdf, Page 8, Table 4</t>
  </si>
  <si>
    <t>BCRBQ - auto update</t>
  </si>
  <si>
    <t xml:space="preserve">**Description:** This policy causes the specified quantity of otherwise non-retiring petroleum capacity to be retired each year. // **Guidance for setting values:** </t>
  </si>
  <si>
    <t>Grid-Scale Electricity Storage</t>
  </si>
  <si>
    <t>Fraction of Additional Grid Battery Storage Potential Achieved</t>
  </si>
  <si>
    <t>elec storage growth</t>
  </si>
  <si>
    <t>electricity-sector-main.html#storage</t>
  </si>
  <si>
    <t>grid-scale-electricity-storage.html</t>
  </si>
  <si>
    <t>National Renewable Energy Laboratory, 2014, Renewable Electricity Futures Scenario Viewer,
http://www.nrel.gov/analysis/re_futures/data_viewer/#
80% RE-ITI (2014) scenario</t>
  </si>
  <si>
    <t>Increase Transmission</t>
  </si>
  <si>
    <t>Percentage Increase in Transmission Capacity vs BAU</t>
  </si>
  <si>
    <t>elec transmission growth</t>
  </si>
  <si>
    <t>% increase in transmission capacity</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</si>
  <si>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21% new transmission capacity.</t>
  </si>
  <si>
    <t>electricity-sector-main.html#transmission</t>
  </si>
  <si>
    <t>increase-transmission.html</t>
  </si>
  <si>
    <t>National Renewable Energy Laboratory, 2014, Renewable Electricity Futures (Vol. 1),
http://www.nrel.gov/docs/fy12osti/52409-1.pdf, Page xli, Figure ES-8, 80% RE scenario.</t>
  </si>
  <si>
    <t>National Renewable Energy Laboratory, 2014, Renewable Electricity Futures (Vol. 1),
http://www.nrel.gov/docs/fy12osti/52409-1.pdf, Page 2-10, 90% RE scenario.</t>
  </si>
  <si>
    <t>BTC</t>
  </si>
  <si>
    <t>Non BAU Capacity Retirement Schedule</t>
  </si>
  <si>
    <t>Boolean Use Non BAU Capacity Retirement Schedule</t>
  </si>
  <si>
    <t>Non BAU Mandated Capacity Construction</t>
  </si>
  <si>
    <t>Boolean Use Non BAU Mandated Capacity Construction Schedule</t>
  </si>
  <si>
    <t>**Description:** This policy specifies electric power capacity construction specified by legislation. //</t>
  </si>
  <si>
    <t>BPMCCS? Add only for specific states that have relevant recent policies</t>
  </si>
  <si>
    <t>Non BAU RPS Qualifying Resources</t>
  </si>
  <si>
    <t>Boolean Use Non BAU RPS Qualifying Resource Definitions</t>
  </si>
  <si>
    <t>elec non BAU RPS qualifying resources</t>
  </si>
  <si>
    <t>Nuclear Plant Lifetime Extension</t>
  </si>
  <si>
    <t>Nuclear Capacity Lifetime Extension</t>
  </si>
  <si>
    <t>Nuclear Lifetime Extension</t>
  </si>
  <si>
    <t>year(s)</t>
  </si>
  <si>
    <t>**Description:** This policy extends the lifetime of all nuclear plants by the specified number of years.</t>
  </si>
  <si>
    <t>electricity-sector-main.html#life-ext</t>
  </si>
  <si>
    <t>nuclear-lifetime-extension.html</t>
  </si>
  <si>
    <t>U.S. Energy Information Administration, 2014, "Almost all U.S. nuclear plants require life extension past 60 years to operate beyond 2050", http://www.eia.gov/todayinenergy/detail.cfm?id=19091.</t>
  </si>
  <si>
    <t>Reduce Plant Downtime</t>
  </si>
  <si>
    <t>Percentage Reduction in Plant Downtime</t>
  </si>
  <si>
    <t>preexisting retiring</t>
  </si>
  <si>
    <t>elec reduce plant downtime</t>
  </si>
  <si>
    <t>preexisting nonretiring</t>
  </si>
  <si>
    <t>newly built</t>
  </si>
  <si>
    <t>Preexisting</t>
  </si>
  <si>
    <t>% reduction in downtime</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</si>
  <si>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</si>
  <si>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electricity-sector-main.html#red-downtime</t>
  </si>
  <si>
    <t>reduce-downtime.html</t>
  </si>
  <si>
    <t>E&amp;E Publishing.  The Clean Power Plan - A Summary.  http://www.eenews.net/interactive/clean_power_plan/fact_sheets/rule</t>
  </si>
  <si>
    <t>New</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</si>
  <si>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</si>
  <si>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National Renewable Energy Laboratory.  United States (48 Contiguous States) Potential Wind Capacity Cumulative Area vs. Gross Capacity Factor.  http://apps2.eere.energy.gov/wind/windexchange/pdfs/wind_maps/us_contiguous_wind_potential_chart.pdf</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</si>
  <si>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</si>
  <si>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See the discussion of multi-junction solar cells on Wikipedia at https://en.wikipedia.org/wiki/Multi-junction_solar_cell.  Also NREL has a useful chart at http://www.nrel.gov/ncpv/images/efficiency_chart.jpg.</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</si>
  <si>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</si>
  <si>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</si>
  <si>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</si>
  <si>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</si>
  <si>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</si>
  <si>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</si>
  <si>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endogenous-learning.html#red-soft-costs</t>
  </si>
  <si>
    <t>reduce-soft-costs.html</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</si>
  <si>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</si>
  <si>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</si>
  <si>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Reduce Transmission &amp; Distribution Losses</t>
  </si>
  <si>
    <t>Percentage TnD Losses Avoided</t>
  </si>
  <si>
    <t>Reduce T&amp;D Losses</t>
  </si>
  <si>
    <t>elec avoid TND loss</t>
  </si>
  <si>
    <t>% of losses avoided</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</si>
  <si>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</si>
  <si>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electricity-sector-main.html#red-tnd-losses</t>
  </si>
  <si>
    <t>reduce-tnd-losses.html</t>
  </si>
  <si>
    <t>The World Bank.  Electric power transmission and distribution losses (% of output).  http://data.worldbank.org/indicator/EG.ELC.LOSS.ZS</t>
  </si>
  <si>
    <t>Subsidy for Capacity Construction</t>
  </si>
  <si>
    <t>Perc Subsidy for Elec Capacity Construction</t>
  </si>
  <si>
    <t>elec capacity construction subsidy</t>
  </si>
  <si>
    <t>% of construction cost</t>
  </si>
  <si>
    <t>electricity-sector-main.html#subsidies</t>
  </si>
  <si>
    <t>natural gas es</t>
  </si>
  <si>
    <t>Natural Gas</t>
  </si>
  <si>
    <t>**Description:** This policy is a subsidy paid by the government to electricity suppliers per unit of new capacity constructed.  This only applies to utilities, not distributed systems (such as rooftop solar). // **Guidance for setting values:**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</si>
  <si>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https://www.energy.gov/articles/secretary-perry-announces-financial-close-additional-loan-guarantees-during-trip-vogtle</t>
  </si>
  <si>
    <t>https://www.energysage.com/solar/cost-benefit/solar-investment-tax-credit/</t>
  </si>
  <si>
    <t>**Description:** This policy is a subsidy paid by the government to electricity suppliers per unit of new capacity constructed.  This only applies to utilities, not distributed systems (such as rooftop solar). // **Guidance for setting values:**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</si>
  <si>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http://biomassmagazine.com/articles/8185/usda-loan-guarantees-support-3-biomass-power-plants</t>
  </si>
  <si>
    <t>Subsidy for Electricity Production</t>
  </si>
  <si>
    <t>Subsidy for Elec Production by Fuel</t>
  </si>
  <si>
    <t>elec generation subsidy</t>
  </si>
  <si>
    <t>subsidy-for-electricity-production.html</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</si>
  <si>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t>
  </si>
  <si>
    <t>Linked to State Data-- see supporting data!</t>
  </si>
  <si>
    <t>Industry</t>
  </si>
  <si>
    <t>Industry Sector Fraction of Potential Additional CCS Achieved</t>
  </si>
  <si>
    <t>cement and other carbonates</t>
  </si>
  <si>
    <t>energy related emissions</t>
  </si>
  <si>
    <t>Cement Industry</t>
  </si>
  <si>
    <t>Energy Related Emissions</t>
  </si>
  <si>
    <t>Industry CCS</t>
  </si>
  <si>
    <t>indst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</si>
  <si>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</si>
  <si>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process emissions</t>
  </si>
  <si>
    <t>Process Emissions</t>
  </si>
  <si>
    <t>natural gas and petroleum systems</t>
  </si>
  <si>
    <t>Natural Gas and Petroleum Industry</t>
  </si>
  <si>
    <t>iron and steel</t>
  </si>
  <si>
    <t>Iron and Steel Industry</t>
  </si>
  <si>
    <t>chemicals</t>
  </si>
  <si>
    <t>Chemicals Industry</t>
  </si>
  <si>
    <t>coal mining</t>
  </si>
  <si>
    <t>Coal Mining Industry</t>
  </si>
  <si>
    <t>waste management</t>
  </si>
  <si>
    <t>Water &amp; Waste</t>
  </si>
  <si>
    <t>agriculture</t>
  </si>
  <si>
    <t>Agriculture</t>
  </si>
  <si>
    <t>other industries</t>
  </si>
  <si>
    <t>Other Industries</t>
  </si>
  <si>
    <t>Cement Clinker Substitution</t>
  </si>
  <si>
    <t>Fraction of Cement Measures Achieved</t>
  </si>
  <si>
    <t>indst cement measures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</si>
  <si>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</si>
  <si>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industry-ag-main.html#clinker</t>
  </si>
  <si>
    <t>cement-clinker-substitution.html</t>
  </si>
  <si>
    <t>International Energy Agency and Cement Sustainability Initiative. 2018. Technology Roadmap: Low-Carbon Transition in the Cement Industry. p41. http://www.iea.org/publications/freepublications/publication/TechnologyRoadmapLowCarbonTransitionintheCementIndustry.pdf</t>
  </si>
  <si>
    <t>Cogeneration and Waste Heat Recovery</t>
  </si>
  <si>
    <t>Fraction of Potential Cogeneration and Waste Heat Recovery Adopted</t>
  </si>
  <si>
    <t>indst CHP</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</si>
  <si>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</si>
  <si>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industry-ag-main.html#cogen</t>
  </si>
  <si>
    <t>cogeneration-and-waste-heat-recovery.html</t>
  </si>
  <si>
    <t>Early Retirement of Industrial Facilities</t>
  </si>
  <si>
    <t>Fraction of Energy Savings from Early Facility Retirement Achieved</t>
  </si>
  <si>
    <t>indst early retirement</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</si>
  <si>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</si>
  <si>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industry-ag-main.html#early-ret</t>
  </si>
  <si>
    <t>early-retirement-of-industrial-facilities.html</t>
  </si>
  <si>
    <t>Industry Energy Efficiency Standards</t>
  </si>
  <si>
    <t>Percentage Improvement in Eqpt Efficiency Standards above BAU</t>
  </si>
  <si>
    <t>electricity if</t>
  </si>
  <si>
    <t>Electricity Use</t>
  </si>
  <si>
    <t>indst efficiency standards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</si>
  <si>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</si>
  <si>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industry-ag-main.html#eff-stds</t>
  </si>
  <si>
    <t>industry-energy-efficiency-standards.html</t>
  </si>
  <si>
    <t>U.S. DOE, 2016, Industrial Energy Efficiency Potential Analysis, https://energy.gov/sites/prod/files/2017/04/f34/energy-savings-by-state-industrial-methodology.pdf</t>
  </si>
  <si>
    <t>hard coal if</t>
  </si>
  <si>
    <t>Coal Use</t>
  </si>
  <si>
    <t>natural gas if</t>
  </si>
  <si>
    <t>Natural Gas Use</t>
  </si>
  <si>
    <t>biomass if</t>
  </si>
  <si>
    <t>Biomass Use</t>
  </si>
  <si>
    <t>petroleum diesel if</t>
  </si>
  <si>
    <t>Petroleum Use</t>
  </si>
  <si>
    <t>heat if</t>
  </si>
  <si>
    <t>Purchased Heat Use</t>
  </si>
  <si>
    <t>crude oil if</t>
  </si>
  <si>
    <t>Crude Oil Use</t>
  </si>
  <si>
    <t>heavy or residual fuel oil if</t>
  </si>
  <si>
    <t>Heavy or Residual Fuel Oil Use</t>
  </si>
  <si>
    <t>LPG propane or butane if</t>
  </si>
  <si>
    <t>LPG Propane or Butane Use</t>
  </si>
  <si>
    <t>hydrogen if</t>
  </si>
  <si>
    <t>Hydrogen Use</t>
  </si>
  <si>
    <t>Improved System Design</t>
  </si>
  <si>
    <t>Fraction of Installation and System Integration Issues Remedied</t>
  </si>
  <si>
    <t>indst system integration</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</si>
  <si>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</si>
  <si>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industry-ag-main.html#system-integ</t>
  </si>
  <si>
    <t>improved-system-design.html</t>
  </si>
  <si>
    <t>Electrification + Hydrogen</t>
  </si>
  <si>
    <t>Fraction of Industrial Fuel Use Shifted to Other Fuels</t>
  </si>
  <si>
    <t>indst fuel type shifting</t>
  </si>
  <si>
    <t>% of fuel shifted</t>
  </si>
  <si>
    <t>industry-ag-main.html#fuel-switching</t>
  </si>
  <si>
    <t>industry-elec-and-hydrogen.html</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</si>
  <si>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</si>
  <si>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</si>
  <si>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</si>
  <si>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</si>
  <si>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</si>
  <si>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</si>
  <si>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</si>
  <si>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</si>
  <si>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</si>
  <si>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</si>
  <si>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</si>
  <si>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</si>
  <si>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</si>
  <si>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</si>
  <si>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</si>
  <si>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</si>
  <si>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</si>
  <si>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</si>
  <si>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</si>
  <si>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</si>
  <si>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</si>
  <si>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</si>
  <si>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</si>
  <si>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</si>
  <si>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</si>
  <si>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</si>
  <si>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</si>
  <si>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</si>
  <si>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</si>
  <si>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</si>
  <si>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</si>
  <si>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</si>
  <si>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</si>
  <si>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F-Gas Substitution</t>
  </si>
  <si>
    <t>Fraction of F Gas Substitution Achieved</t>
  </si>
  <si>
    <t>F-gas Measures</t>
  </si>
  <si>
    <t>indst f gas substitution</t>
  </si>
  <si>
    <t>**Description:** This policy reduces emissions of high-GWP, fluorinated gases (F-gases) from the industry sector by substituting less-harmful chemicals. // **Guidance for setting values:** If this policy is fully implemented, F-gas emissions in 2050 are reduced by 77%.</t>
  </si>
  <si>
    <t>industry-ag-main.html#avoid-f-gases</t>
  </si>
  <si>
    <t>avoid-f-gases.html</t>
  </si>
  <si>
    <t>F-Gas Destruction</t>
  </si>
  <si>
    <t>Fraction of F Gas Destruction Achieved</t>
  </si>
  <si>
    <t>indst f gas destruction</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</si>
  <si>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</si>
  <si>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F-Gas Recovery</t>
  </si>
  <si>
    <t>Fraction of F Gas Recovery Achieved</t>
  </si>
  <si>
    <t>indst f gas recovery</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</si>
  <si>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</si>
  <si>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F-Gas Eqpt. Maintenance &amp; Retrofits</t>
  </si>
  <si>
    <t>Fraction of F Gas Inspct Maint Retrofit Achieved</t>
  </si>
  <si>
    <t>indst f gas inspct maint retrofit</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</si>
  <si>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</si>
  <si>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Material Efficiency, Longevity, &amp; Re-Use</t>
  </si>
  <si>
    <t>Percent Reduction in Nonenergy Nonagriculture Industry Product Demand</t>
  </si>
  <si>
    <t>indst reduce nonenergy product demand</t>
  </si>
  <si>
    <t>% demand reduction</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</si>
  <si>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</si>
  <si>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material-efficiency-longevity-reuse.html</t>
  </si>
  <si>
    <t>Allwood and Cullen, "Sustainable Materials Without the Hot Air: Making Buildings, Vehicles and Products Efficiently and with Less New Material"</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</si>
  <si>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</si>
  <si>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Allwood and Cullen, "Sustainable Materials With Both Eyes Open" - page 185, http://www.withbotheyesopen.com/read.php?c=12</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</si>
  <si>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</si>
  <si>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water-conservation-waste-reduction.html</t>
  </si>
  <si>
    <t>USDA Irrigation &amp; Water Use: https://www.ers.usda.gov/topics/farm-practices-management/irrigation-water-use.aspx and EPA WaterSense Statistics and Facts: https://www.epa.gov/watersense/statistics-and-facts</t>
  </si>
  <si>
    <t>Methane Capture</t>
  </si>
  <si>
    <t>Fraction of Methane Capture Opportunities Achieved</t>
  </si>
  <si>
    <t>Methane Capture and Destruction</t>
  </si>
  <si>
    <t>indst methane capture</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</si>
  <si>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are reduced by 70.5% from the natural gas and petroleum industry in that year.</t>
  </si>
  <si>
    <t>industry-ag-main.html#methane-capture</t>
  </si>
  <si>
    <t>methane-capture.html</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</si>
  <si>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</si>
  <si>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</si>
  <si>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Methane Destruction</t>
  </si>
  <si>
    <t>Fraction of Methane Destruction Opportunities Achieved</t>
  </si>
  <si>
    <t>indst methane destruction</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</si>
  <si>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are reduced by 1.5% from the natural gas and petroleum industry in that year.</t>
  </si>
  <si>
    <t>industry-ag-main.html#methane-destr</t>
  </si>
  <si>
    <t>methane-destruction.html</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</si>
  <si>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</si>
  <si>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</si>
  <si>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Reduce Fossil Fuel Exports</t>
  </si>
  <si>
    <t>Percent Reduction in Fossil Fuel Exports</t>
  </si>
  <si>
    <t>indst reduce fossil fuel exports</t>
  </si>
  <si>
    <t>% reduction in exports</t>
  </si>
  <si>
    <t>reduce-fuel-exports.html</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</si>
  <si>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15% of U.S. hard coal production.</t>
  </si>
  <si>
    <t>Petroleum Gasoline</t>
  </si>
  <si>
    <t>Petroleum Diesel</t>
  </si>
  <si>
    <t>Jet Fuel/Kerosene</t>
  </si>
  <si>
    <t>lignite</t>
  </si>
  <si>
    <t>heavy or residual fuel oil</t>
  </si>
  <si>
    <t>Heavy/Residual Fuel Oil</t>
  </si>
  <si>
    <t>LPG/Propane/Butane</t>
  </si>
  <si>
    <t>Agriculture, Land Use, and Forestry</t>
  </si>
  <si>
    <t>Afforestation and Reforestation</t>
  </si>
  <si>
    <t>Fraction of Afforestation and Reforestation Achieved</t>
  </si>
  <si>
    <t>land afforestation and reforestation</t>
  </si>
  <si>
    <t>lulucf.html#aff-ref</t>
  </si>
  <si>
    <t>afforestation-and-reforestation.html</t>
  </si>
  <si>
    <t>Ross W. Gorte, 2009, "U.S. Tree Planting for Carbon Sequestration," Congressional Research Service, https://www.fas.org/sgp/crs/misc/R40562.pdf, p.3, paragraph 1</t>
  </si>
  <si>
    <t>Avoid Deforestation</t>
  </si>
  <si>
    <t>Fraction of Avoided Deforestation Achieved</t>
  </si>
  <si>
    <t>land avoid deforestation</t>
  </si>
  <si>
    <t>lulucf.html#avoid-def</t>
  </si>
  <si>
    <t>avoid-deforestation.html</t>
  </si>
  <si>
    <t>Forest Restoration</t>
  </si>
  <si>
    <t>Fraction of Forest Restoration Achieved</t>
  </si>
  <si>
    <t>land forest restoration</t>
  </si>
  <si>
    <t>forest-restoration.html</t>
  </si>
  <si>
    <t>Forest Set-Asides</t>
  </si>
  <si>
    <t>Fraction of Forest Set Asides Achieved</t>
  </si>
  <si>
    <t>land forest set asides</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</si>
  <si>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</si>
  <si>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lulucf.html#set-asides</t>
  </si>
  <si>
    <t>forest-set-asides.html</t>
  </si>
  <si>
    <t>Cropland and Rice Measures</t>
  </si>
  <si>
    <t>Fraction of Cropland and Rice Measures Achieved</t>
  </si>
  <si>
    <t>indst cropland and rice measures</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</si>
  <si>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</si>
  <si>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industry-ag-main.html#cropland</t>
  </si>
  <si>
    <t>cropland-management.html</t>
  </si>
  <si>
    <t>Improved Forest Management</t>
  </si>
  <si>
    <t>Fraction of Improved Forest Management Achieved</t>
  </si>
  <si>
    <t>land forest management</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</si>
  <si>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</si>
  <si>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lulucf.html#forest-mgmt</t>
  </si>
  <si>
    <t>improved-forest-management.html</t>
  </si>
  <si>
    <t>Livestock Measures</t>
  </si>
  <si>
    <t>Fraction of Livestock Measures Achieved</t>
  </si>
  <si>
    <t>indst livestock measures</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</si>
  <si>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</si>
  <si>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industry-ag-main.html#livestock</t>
  </si>
  <si>
    <t>livestock-measures.html</t>
  </si>
  <si>
    <t>Peatland Restoration</t>
  </si>
  <si>
    <t>Fraction of Peatland Restoration Achieved</t>
  </si>
  <si>
    <t>land peatland restoration</t>
  </si>
  <si>
    <t>peatland-restoration.html</t>
  </si>
  <si>
    <t>Shift to Non-Animal Products</t>
  </si>
  <si>
    <t>Percent Animal Products Shifted to Nonanimal Products</t>
  </si>
  <si>
    <t>indst shift to nonanimal products</t>
  </si>
  <si>
    <t>% reduction in animal products</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</si>
  <si>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</si>
  <si>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shift-to-non-animal-products.html</t>
  </si>
  <si>
    <t>https://en.wikipedia.org/wiki/List_of_countries_by_meat_consumption_per_capita (article revision 00:12, 22 Feb 2019)</t>
  </si>
  <si>
    <t>District Heat and Hydrogen</t>
  </si>
  <si>
    <t>Use CHP for District Heat</t>
  </si>
  <si>
    <t>Fraction of Non CHP Heat Production Converted to CHP</t>
  </si>
  <si>
    <t>District Heat CHP</t>
  </si>
  <si>
    <t>heat convert heat to CHP</t>
  </si>
  <si>
    <t>% non-CHP heat converted</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</si>
  <si>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</si>
  <si>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district-heating.html#chp</t>
  </si>
  <si>
    <t>convert-non-chp-heat-production.html</t>
  </si>
  <si>
    <t>Produce District Heat with Hydrogen</t>
  </si>
  <si>
    <t>Fraction of District Heat Fuel Use Shifted to Other Fuels</t>
  </si>
  <si>
    <t>District Heat Fuel Switching</t>
  </si>
  <si>
    <t>heat fuel type shifting</t>
  </si>
  <si>
    <t>% of fuel use</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</si>
  <si>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</si>
  <si>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district-heating.html#convert-coal</t>
  </si>
  <si>
    <t>district-heat-fuel-switching.html</t>
  </si>
  <si>
    <t>Shift Hydrogen Production to Electrolysis</t>
  </si>
  <si>
    <t>Fraction of Hydrogen Production Pathways Shifted</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</si>
  <si>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</si>
  <si>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</si>
  <si>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</si>
  <si>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</si>
  <si>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switch-hydrogen-production-pathway.html</t>
  </si>
  <si>
    <t>Cross-Sector</t>
  </si>
  <si>
    <t>Carbon Tax</t>
  </si>
  <si>
    <t>Additional Carbon Tax Rate</t>
  </si>
  <si>
    <t>transportation sector</t>
  </si>
  <si>
    <t>Transportation Sector</t>
  </si>
  <si>
    <t>cross carbon tax</t>
  </si>
  <si>
    <t>fuels.html#carbon-tax</t>
  </si>
  <si>
    <t>carbon-tax.html</t>
  </si>
  <si>
    <t>U.S. EPA, 2015, "The Social Cost of Carbon", https://www.epa.gov/climatechange/social-cost-carbon, Row "2050".  (For source for adjustment to 2018 dollars, see cpi.xlsx in InputData.)</t>
  </si>
  <si>
    <t>U.S. EPA, 2016, "Social Cost of CO2, 2015-2020," https://www.epa.gov/climatechange/social-cost-carbon</t>
  </si>
  <si>
    <t>electricity sector</t>
  </si>
  <si>
    <t>Electricity Sector</t>
  </si>
  <si>
    <t>residential buildings sector</t>
  </si>
  <si>
    <t>Residential Bldg Sector</t>
  </si>
  <si>
    <t>commercial buildings sector</t>
  </si>
  <si>
    <t>Commercial Bldg Sector</t>
  </si>
  <si>
    <t>industry sector</t>
  </si>
  <si>
    <t>Industry Sector</t>
  </si>
  <si>
    <t>district heat and hydrogen sector</t>
  </si>
  <si>
    <t>District Heat &amp; Hydrogen Sector</t>
  </si>
  <si>
    <t>End Existing Subsidies</t>
  </si>
  <si>
    <t>Percent Reduction in BAU Subsidies</t>
  </si>
  <si>
    <t>electricity</t>
  </si>
  <si>
    <t>Electricity</t>
  </si>
  <si>
    <t>cross reduce BAU subsidies</t>
  </si>
  <si>
    <t>% reduction in BAU subsidies</t>
  </si>
  <si>
    <t>**Description:** This policy reduces the subsidies paid for the production of coal in the BAU case. // **Guidance for setting values:** A value of 100% eliminates subsidies, increasing the price of coal by 0.3% - 0.5% (varying by sector) in 2050.</t>
  </si>
  <si>
    <t>fuels.html#end-subsidies</t>
  </si>
  <si>
    <t>end-existing-subsidies.html</t>
  </si>
  <si>
    <t>**Description:** This policy reduces the subsidies paid for the production of natural gas in the BAU case. // **Guidance for setting values:** A value of 100% eliminates subsidies, increasing the price of natural gas by 0.4% - 0.7% (varying by sector) in 2050.</t>
  </si>
  <si>
    <t>nuclear</t>
  </si>
  <si>
    <t>**Description:** This policy reduces the subsidies paid for the production of nuclear power in the BAU case. // **Guidance for setting values:** A value of 100% eliminates subsidies, increasing the price of electricity from nuclear plants by 1.2% in 2050.</t>
  </si>
  <si>
    <t>hydro</t>
  </si>
  <si>
    <t>wind</t>
  </si>
  <si>
    <t>solar</t>
  </si>
  <si>
    <t>Solar</t>
  </si>
  <si>
    <t>**Description:** This policy reduces the subsidies paid for the production of solar power in the BAU case. // **Guidance for setting values:** A value of 100% eliminates subsidies, increasing the price of electricity from solar PV plants by 2% in 2050.</t>
  </si>
  <si>
    <t>biomass</t>
  </si>
  <si>
    <t>**Description:** This policy reduces the subsidies paid for the production of petroleum gasoline in the BAU case. // **Guidance for setting values:** A value of 100% eliminates subsidies, increasing the price of petroleum gasoline by 0.2% in 2050.</t>
  </si>
  <si>
    <t>**Description:** This policy reduces the subsidies paid for the production of petroleum diesel in the BAU case. // **Guidance for setting values:** A value of 100% eliminates subsidies, increasing the price of petroleum diesel by 0.2% - 0.3% (varying by sector) in 2050.</t>
  </si>
  <si>
    <t>biofuel gasoline</t>
  </si>
  <si>
    <t>Biofuel Gasoline</t>
  </si>
  <si>
    <t>biofuel diesel</t>
  </si>
  <si>
    <t>Biofuel Diesel</t>
  </si>
  <si>
    <t xml:space="preserve">**Description:** This policy reduces the subsidies paid for the production of biofuel diesel in the BAU case. // **Guidance for setting values:** A value of 100% eliminates subsidies, increasing the price of petroleum diesel by 0.2% - 0.3% (varying by sector) in 2050. </t>
  </si>
  <si>
    <t>heat</t>
  </si>
  <si>
    <t>Heat</t>
  </si>
  <si>
    <t>geothermal</t>
  </si>
  <si>
    <t>municipal solid waste</t>
  </si>
  <si>
    <t>hydrogen</t>
  </si>
  <si>
    <t>Hydrogen</t>
  </si>
  <si>
    <t>Exempt Non-CO2 Emissions from C Tax</t>
  </si>
  <si>
    <t>Toggle Whether Carbon Tax Affects Non CO2 Emissions</t>
  </si>
  <si>
    <t>Carbon Tax Exemptions</t>
  </si>
  <si>
    <t>cross toggle whether carbon tax affects non CO2 emissions</t>
  </si>
  <si>
    <t>Exempt Process Emissions from C Tax</t>
  </si>
  <si>
    <t>Toggle Whether Carbon Tax Affects Process Emissions</t>
  </si>
  <si>
    <t>Carbon Tax on Process Emissions</t>
  </si>
  <si>
    <t>cross toggle whether carbon tax affects process emissions</t>
  </si>
  <si>
    <t>**Description:** This policy prevents the carbon tax from being levied on process emissions (non-energy greenhouse gas emissions from industrial and agricultural operations).</t>
  </si>
  <si>
    <t>Fixed Energy Prices</t>
  </si>
  <si>
    <t>Toggle Whether Policies Affect Energy Prices</t>
  </si>
  <si>
    <t>cross toggle whether policies affect energy prices</t>
  </si>
  <si>
    <t>Variable Energy Prices</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</si>
  <si>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</si>
  <si>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</si>
  <si>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</si>
  <si>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</si>
  <si>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fuels.html#fuel-price-deregulation</t>
  </si>
  <si>
    <t>Fuel Taxes</t>
  </si>
  <si>
    <t>Additional Fuel Tax Rate by Fuel</t>
  </si>
  <si>
    <t>cross fuel tax</t>
  </si>
  <si>
    <t>% of BAU price</t>
  </si>
  <si>
    <t>**Description:** This policy increases the tax rate for electricity.  It is expressed as a percentage of the BAU Scenario price, which includes sales and excise taxes. // **Guidance for setting values:** In 2012, the national average sales tax rate was 6.8% and the national average tax rate on gasoline was 14%. Use this lever to add state tax rate.</t>
  </si>
  <si>
    <t>fuels.html#fuel-taxes</t>
  </si>
  <si>
    <t>fuel-taxes.html</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</si>
  <si>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</si>
  <si>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**Description:** This policy increases the tax rate for coal.  It is expressed as a percentage of the BAU Scenario price, which includes sales and excise taxes. // **Guidance for setting values:** In 2012, the national average sales tax rate was 6.8% and the national average tax rate on gasoline was 14%. Use this lever to add state tax rate.</t>
  </si>
  <si>
    <t>**Description:** This policy increases the tax rate for natural gas.  It is expressed as a percentage of the BAU Scenario price, which includes sales and excise taxes. // **Guidance for setting values:** In 2012, the national average sales tax rate was 6.8% and the national average tax rate on gasoline was 14%. Use this lever to add state tax rate.</t>
  </si>
  <si>
    <t>**Description:** This policy increases the tax rate for petroleum gasoline.  It is expressed as a percentage of the BAU Scenario price, which includes sales and excise taxes. // **Guidance for setting values:** In 2012, the national average sales tax rate was 6.8% and the national average tax rate on gasoline was 14%. Use this lever to add state tax rate.</t>
  </si>
  <si>
    <t>**Description:** This policy increases the tax rate for petroleum diesel.  It is expressed as a percentage of the BAU Scenario price, which includes sales and excise taxes. // **Guidance for setting values:** In 2012, the national average sales tax rate was 6.8% and the national average tax rate on gasoline was 14%. Use this lever to add state tax rate.</t>
  </si>
  <si>
    <t>Research and Development</t>
  </si>
  <si>
    <t>Capital Cost Reduction</t>
  </si>
  <si>
    <t>RnD Building Capital Cost Perc Reduction</t>
  </si>
  <si>
    <t>Buildings: Heating</t>
  </si>
  <si>
    <t>R&amp;D Capital Cost Reductions</t>
  </si>
  <si>
    <t>RnD building capital cost reduction</t>
  </si>
  <si>
    <t>% reduction in cost</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</si>
  <si>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</si>
  <si>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architectural-design.html#rnd</t>
  </si>
  <si>
    <t>research-and-development.html</t>
  </si>
  <si>
    <t>Buildings: Cooling and Ventilation</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</si>
  <si>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</si>
  <si>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Buildings: Envelope</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</si>
  <si>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</si>
  <si>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Buildings: Lighting</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</si>
  <si>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</si>
  <si>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Buildings: Appliances</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</si>
  <si>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</si>
  <si>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Buildings: Other Components</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</si>
  <si>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</si>
  <si>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CCS Capital Cost Perc Reduction</t>
  </si>
  <si>
    <t>RnD CCS capital cost reduction</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</si>
  <si>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</si>
  <si>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Electricity Capital Cost Perc Reduction</t>
  </si>
  <si>
    <t>Electricity: Hard Coal</t>
  </si>
  <si>
    <t>RnD electricity capital cost reduction</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</si>
  <si>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</si>
  <si>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Natural Gas Nonpeaker</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</si>
  <si>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</si>
  <si>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Nuclear</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</si>
  <si>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</si>
  <si>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Hydro</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</si>
  <si>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</si>
  <si>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Onshore Wind</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</si>
  <si>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</si>
  <si>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Solar PV</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</si>
  <si>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</si>
  <si>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Solar Thermal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</si>
  <si>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</si>
  <si>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Biomass</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</si>
  <si>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</si>
  <si>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Natural Gas Peaker</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</si>
  <si>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</si>
  <si>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Lignite</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</si>
  <si>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</si>
  <si>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Offshore Wind</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</si>
  <si>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</si>
  <si>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Industry Capital Cost Perc Reduction</t>
  </si>
  <si>
    <t>Industry: Cement</t>
  </si>
  <si>
    <t>RnD industry capital cost reduction</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</si>
  <si>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</si>
  <si>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Natural Gas and Petroleum</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</si>
  <si>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</si>
  <si>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Iron and Steel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</si>
  <si>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</si>
  <si>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Chemicals</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</si>
  <si>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</si>
  <si>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Mining</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</si>
  <si>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</si>
  <si>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Water &amp; Waste</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</si>
  <si>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</si>
  <si>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Agriculture</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</si>
  <si>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</si>
  <si>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Other Industries</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</si>
  <si>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</si>
  <si>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Transportation Capital Cost Perc Reduction</t>
  </si>
  <si>
    <t>battery electric vehicle</t>
  </si>
  <si>
    <t>Vehicles: Battery Electric</t>
  </si>
  <si>
    <t>RnD transportation capital cost reduction</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</si>
  <si>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</si>
  <si>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natural gas vehicle</t>
  </si>
  <si>
    <t>Vehicles: Natural Gas</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</si>
  <si>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</si>
  <si>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gasoline vehicle</t>
  </si>
  <si>
    <t>Vehicles: Gasoline Engine</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</si>
  <si>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</si>
  <si>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diesel vehicle</t>
  </si>
  <si>
    <t>Vehicles: Diesel Engine</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</si>
  <si>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</si>
  <si>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plugin hybrid vehicle</t>
  </si>
  <si>
    <t>Vehicles: Plug-in Hybrid</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</si>
  <si>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</si>
  <si>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LPG vehicle</t>
  </si>
  <si>
    <t>Vehicles: LPG</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</si>
  <si>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</si>
  <si>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hydrogen vehicle</t>
  </si>
  <si>
    <t>Vehicles: Hydrogen</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</si>
  <si>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</si>
  <si>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Direct Air Capture</t>
  </si>
  <si>
    <t>Fraction of Direct Air Capture Potential Achieved</t>
  </si>
  <si>
    <t>geoeng direct air capture</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</si>
  <si>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</si>
  <si>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direct-air-capture.html#dac</t>
  </si>
  <si>
    <t>direct-air-capture.html</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</si>
  <si>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</si>
  <si>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Fuel Use Reduction</t>
  </si>
  <si>
    <t>RnD Building Fuel Use Perc Reduction</t>
  </si>
  <si>
    <t>R&amp;D Fuel Use Reductions</t>
  </si>
  <si>
    <t>RnD building fuel use reduction</t>
  </si>
  <si>
    <t>% reduction in fuel use</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</si>
  <si>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</si>
  <si>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</si>
  <si>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</si>
  <si>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</si>
  <si>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</si>
  <si>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CCS Fuel Use Perc Reduction</t>
  </si>
  <si>
    <t>RnD CCS fuel use reduction</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</si>
  <si>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</si>
  <si>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Electricity Fuel Use Perc Reduction</t>
  </si>
  <si>
    <t>RnD electricity fuel use reduction</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</si>
  <si>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</si>
  <si>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</si>
  <si>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</si>
  <si>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</si>
  <si>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</si>
  <si>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</si>
  <si>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Industry Fuel Use Perc Reduction</t>
  </si>
  <si>
    <t>RnD industry fuel use reduction</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</si>
  <si>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</si>
  <si>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</si>
  <si>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</si>
  <si>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</si>
  <si>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</si>
  <si>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</si>
  <si>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</si>
  <si>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</si>
  <si>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Transportation Fuel Use Perc Reduction</t>
  </si>
  <si>
    <t>RnD transportation fuel use reduction</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</si>
  <si>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</si>
  <si>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</si>
  <si>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</si>
  <si>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</si>
  <si>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</si>
  <si>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</si>
  <si>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</si>
  <si>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Control Settings</t>
  </si>
  <si>
    <t>COVID-19 Recession</t>
  </si>
  <si>
    <t>GDPGR Alternative Base Case GDP Growth Rate</t>
  </si>
  <si>
    <t>settings exogenous GDP adjustment</t>
  </si>
  <si>
    <t>GDP growth rate (%)</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</si>
  <si>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t>
  </si>
  <si>
    <t>see ctrl-settings/GDPGR</t>
  </si>
  <si>
    <t>Government Revenue Accounting</t>
  </si>
  <si>
    <t>Carbon Tax Revenue</t>
  </si>
  <si>
    <t>GRA for Carbon Tax Revenue</t>
  </si>
  <si>
    <t>regular spending</t>
  </si>
  <si>
    <t>Regular Spending</t>
  </si>
  <si>
    <t>GRA carbon tax revenue</t>
  </si>
  <si>
    <t>weight</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</si>
  <si>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</si>
  <si>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io-model.html</t>
  </si>
  <si>
    <t>deficit spending</t>
  </si>
  <si>
    <t>Budget Deficit</t>
  </si>
  <si>
    <t>**Description:**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</si>
  <si>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household taxes</t>
  </si>
  <si>
    <t>Household Taxes</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</si>
  <si>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</si>
  <si>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payroll taxes</t>
  </si>
  <si>
    <t>Payroll Taxes</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</si>
  <si>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</si>
  <si>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corporate taxes</t>
  </si>
  <si>
    <t>Corporate Income Taxes</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</si>
  <si>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</si>
  <si>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Fuel Tax Revenue</t>
  </si>
  <si>
    <t>GRA for Fuel Tax Revenue</t>
  </si>
  <si>
    <t>GRA fuel tax revenue</t>
  </si>
  <si>
    <t>GRA for EV Subsidy</t>
  </si>
  <si>
    <t>GRA EV subsidy</t>
  </si>
  <si>
    <t>Electricity Generation Subsidy</t>
  </si>
  <si>
    <t>GRA for Electricity Generation Subsidies</t>
  </si>
  <si>
    <t>GRA elec gen subsidy</t>
  </si>
  <si>
    <t>Electricity Capacity Construction Subsidy</t>
  </si>
  <si>
    <t>GRA for Electricity Capacity Construction Subsidies</t>
  </si>
  <si>
    <t>GRA elec cap const subsidy</t>
  </si>
  <si>
    <t>GRA for Distributed Solar Subsidy</t>
  </si>
  <si>
    <t>GRA dist solar subsidy</t>
  </si>
  <si>
    <t>Fuel Subsidy</t>
  </si>
  <si>
    <t>GRA for Fuel Subsidies</t>
  </si>
  <si>
    <t>GRA fuel subsidy</t>
  </si>
  <si>
    <t>National Debt Interest</t>
  </si>
  <si>
    <t>GRA for National Debt Interest</t>
  </si>
  <si>
    <t>GRA national debt interest</t>
  </si>
  <si>
    <t>Remaining Government Cash Flows</t>
  </si>
  <si>
    <t>GRA for Remaining Government Cash Flow Changes</t>
  </si>
  <si>
    <t>GRA remaining cash flow changes</t>
  </si>
  <si>
    <t>Graph Units</t>
  </si>
  <si>
    <t>Default Unit</t>
  </si>
  <si>
    <t>New Unit</t>
  </si>
  <si>
    <t>million metric tons / year</t>
  </si>
  <si>
    <t>g CO2e / 2019 dollar</t>
  </si>
  <si>
    <t>thousand metric tons / year</t>
  </si>
  <si>
    <t>g CO2 / 2019 dollar</t>
  </si>
  <si>
    <t>2019 dollars / ton CO2e abated, Annual average abatement (MtCO2e)</t>
  </si>
  <si>
    <t>billion 2019 dollars / year</t>
  </si>
  <si>
    <t>billion 2019 dollars</t>
  </si>
  <si>
    <t>jobs</t>
  </si>
  <si>
    <t>incidents / year</t>
  </si>
  <si>
    <t>% change</t>
  </si>
  <si>
    <t>2019 dollars / employee-year</t>
  </si>
  <si>
    <t>lives / year</t>
  </si>
  <si>
    <t>terawatt-hours (TWh) / year</t>
  </si>
  <si>
    <t>gigawatts (GW) / year</t>
  </si>
  <si>
    <t>2019 dollars / megawatt-hour (MWh)</t>
  </si>
  <si>
    <t>cubic km / yr</t>
  </si>
  <si>
    <t>trillion passenger-miles / year</t>
  </si>
  <si>
    <t>trillion freight ton-miles / year</t>
  </si>
  <si>
    <t>million vehicles / year</t>
  </si>
  <si>
    <t>thousand vehicles / year</t>
  </si>
  <si>
    <t>million vehicles</t>
  </si>
  <si>
    <t>thousand vehicles</t>
  </si>
  <si>
    <t>quads / year</t>
  </si>
  <si>
    <t>thousand BTU / 2019 dollar</t>
  </si>
  <si>
    <t>millions of short tons / year</t>
  </si>
  <si>
    <t>trillion cubic feet / year</t>
  </si>
  <si>
    <t>million barrels / year</t>
  </si>
  <si>
    <t>million gallons / year</t>
  </si>
  <si>
    <t>trillion BTU / year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</si>
  <si>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</si>
  <si>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</si>
  <si>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</si>
  <si>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</si>
  <si>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</si>
  <si>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</si>
  <si>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</si>
  <si>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</si>
  <si>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</si>
  <si>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Policy Lever Units</t>
  </si>
  <si>
    <t>$/metric ton CO2e</t>
  </si>
  <si>
    <t>$/MWh</t>
  </si>
  <si>
    <t>First Tier Menu Name</t>
  </si>
  <si>
    <t>Second Tier Menu Name</t>
  </si>
  <si>
    <t>Include?</t>
  </si>
  <si>
    <t>Single or Multiple Variable</t>
  </si>
  <si>
    <t>Graph Style</t>
  </si>
  <si>
    <t>Axis Unit Label(s)</t>
  </si>
  <si>
    <t>Vensim Names of Graphed Variables</t>
  </si>
  <si>
    <t>Variable Names in Graph Key (for multiple variable graphs)</t>
  </si>
  <si>
    <t>Colors for Variables (for multiple variable graphs)</t>
  </si>
  <si>
    <t>Target 1 Title</t>
  </si>
  <si>
    <t>Target 1 Year</t>
  </si>
  <si>
    <t>Target 1 Min Value</t>
  </si>
  <si>
    <t>Target 1 Max Value</t>
  </si>
  <si>
    <t>Target 1 Description</t>
  </si>
  <si>
    <t>Target 2 Title</t>
  </si>
  <si>
    <t>Target 2 Year</t>
  </si>
  <si>
    <t>Target 2 Min Value</t>
  </si>
  <si>
    <t>Target 2 Max Value</t>
  </si>
  <si>
    <t>Target 2 Description</t>
  </si>
  <si>
    <t>Emissions: CO2e</t>
  </si>
  <si>
    <t>Total (includes land use)</t>
  </si>
  <si>
    <t>single</t>
  </si>
  <si>
    <t>line</t>
  </si>
  <si>
    <t>Output Total CO2e Emissions</t>
  </si>
  <si>
    <t>1.5 °C Compatible Target</t>
  </si>
  <si>
    <t>Total (excludes land use)</t>
  </si>
  <si>
    <t>Output Total CO2e Emissions Excluding LULUCF</t>
  </si>
  <si>
    <t>By Sector</t>
  </si>
  <si>
    <t>multiple</t>
  </si>
  <si>
    <t>stacked area</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</si>
  <si>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</si>
  <si>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</si>
  <si>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</si>
  <si>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By Source Type</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</si>
  <si>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</si>
  <si>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</si>
  <si>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</si>
  <si>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By Pollutant</t>
  </si>
  <si>
    <t>Output Total CO2e Emissions by Pollutant[N2O]; Output Total CO2e Emissions by Pollutant[F gases]; Output Total CO2e Emissions by Pollutant[CH4]; Output Total CO2e Emissions by Pollutant[CO2]</t>
  </si>
  <si>
    <t>N2O, F-gases, CH4, CO2</t>
  </si>
  <si>
    <t>00b050, 000000, c01b00, 969696</t>
  </si>
  <si>
    <t>Per Unit GDP</t>
  </si>
  <si>
    <t>Output Total CO2e Emissions per Unit GDP</t>
  </si>
  <si>
    <t>Output Agriculture CO2e Emissions</t>
  </si>
  <si>
    <t>Buildings</t>
  </si>
  <si>
    <t>Output Buildings Sector CO2e Emissions</t>
  </si>
  <si>
    <t>District Heat &amp; Hydrogen</t>
  </si>
  <si>
    <t>Output Total CO2e Emissions by Sector[district heat and hydrogen sector]</t>
  </si>
  <si>
    <t>Output Total CO2e Emissions by Sector[electricity sector]</t>
  </si>
  <si>
    <t>Output Industry Sector Excluding Ag and Waste CO2e Emissions</t>
  </si>
  <si>
    <t>Land Use</t>
  </si>
  <si>
    <t>Output Total CO2e Emissions by Sector[LULUCF sector]</t>
  </si>
  <si>
    <t>Output Total CO2e Emissions by Sector[transportation sector]</t>
  </si>
  <si>
    <t>Output Waste Management CO2e Emissions</t>
  </si>
  <si>
    <t>Emissions (by Pollutant)</t>
  </si>
  <si>
    <t>CO2</t>
  </si>
  <si>
    <t>Output Total CO2 Emissions</t>
  </si>
  <si>
    <t>Output Total CH4 Emissions</t>
  </si>
  <si>
    <t>Output Total N2O Emissions</t>
  </si>
  <si>
    <t>F-gases (in CO2e)</t>
  </si>
  <si>
    <t>Output Total F Gas Emissions in CO2e</t>
  </si>
  <si>
    <t>Output Total PM25 Emissions</t>
  </si>
  <si>
    <t>Output Total PM10 Emissions</t>
  </si>
  <si>
    <t>Output Total BC Emissions</t>
  </si>
  <si>
    <t>Output Total OC Emissions</t>
  </si>
  <si>
    <t>Output Total NOx Emissions</t>
  </si>
  <si>
    <t>Output Total VOC Emissions</t>
  </si>
  <si>
    <t>Output Total SOx Emissions</t>
  </si>
  <si>
    <t>Output Total CO Emissions</t>
  </si>
  <si>
    <t>Emissions: Energy-Related CO2</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</si>
  <si>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</si>
  <si>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</si>
  <si>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</si>
  <si>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By Sector (reallocated energy carriers)</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</si>
  <si>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</si>
  <si>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</si>
  <si>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</si>
  <si>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By Fuel Type</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</si>
  <si>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</si>
  <si>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</si>
  <si>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</si>
  <si>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Output Energy Related CO2 per Unit GDP</t>
  </si>
  <si>
    <t>Effects by Policy: CO2e Wedge Diagrams</t>
  </si>
  <si>
    <t>Total</t>
  </si>
  <si>
    <t>reduction wedge</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</si>
  <si>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</si>
  <si>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</si>
  <si>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Effects by Policy: CO2e Abatement Cost Curve</t>
  </si>
  <si>
    <t>NPV through 2050</t>
  </si>
  <si>
    <t>cost curve</t>
  </si>
  <si>
    <t>Output First Year NPV of CapEx and OpEx through This Year</t>
  </si>
  <si>
    <t>NPV through 2030</t>
  </si>
  <si>
    <t>Financial: Policy Package Cost/Savings</t>
  </si>
  <si>
    <t>Change in CapEx + OpEx</t>
  </si>
  <si>
    <t>Output Total Change in Fuel and OM Expenditures; Output Total Change in Capital Expenditures; Output Carbon Tax on Process Emissions; Output Rebate of Taxes Less Subsidies; Output Total Change in CapEx and OpEx</t>
  </si>
  <si>
    <t>Fuel + O&amp;M, Capital Equipment, Carbon Tax on Process Emissions, Tax Rebate (Net), Total</t>
  </si>
  <si>
    <t>c01b00, 087bf1, f1bb18, 00b050, 000000</t>
  </si>
  <si>
    <t>^ Total Only</t>
  </si>
  <si>
    <t>Output Total Change in CapEx and OpEx</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</si>
  <si>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</si>
  <si>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</si>
  <si>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</si>
  <si>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</si>
  <si>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</si>
  <si>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</si>
  <si>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</si>
  <si>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</si>
  <si>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Change in Govt Cash Flow by Source</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</si>
  <si>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</si>
  <si>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Carbon Tax Revenue, Fuel Tax Revenue, EV Subsidy, Electricity Generation Subsidy, Electricity Capacity Construction Subsidy, Distributed Solar Subsidy, Fuel Subsidy, National Debt Interest, Remaining Government Cash Flows, Total</t>
  </si>
  <si>
    <t>ad6600, 087bf1, f593e0, 04ffaf, f1bb18, 969696, c01b00, 00b050, 620e7a, 000000</t>
  </si>
  <si>
    <t>Financial: Jobs, GDP, and Earnings</t>
  </si>
  <si>
    <t>Change in Jobs</t>
  </si>
  <si>
    <t>Output Change in Fossil and Utility Domestic Jobs; Output Change in Manufacturing and Construction Domestic Jobs; Output Change in Other Domestic Jobs; Output Change in Domestic Jobs</t>
  </si>
  <si>
    <t>Fossil Fuel and Utility Jobs, Manufacturing and Construction Jobs, Other Jobs, Total</t>
  </si>
  <si>
    <t>c01b00, 087bf1, f1bb18, 000000</t>
  </si>
  <si>
    <t>Change in Union and Non-Union Jobs</t>
  </si>
  <si>
    <t>Output Change in Domestic Union Represented Jobs; Output Change in Domestic Non Union Jobs; Output Change in Domestic Jobs</t>
  </si>
  <si>
    <t>Union Jobs, Non-Union Jobs, Total</t>
  </si>
  <si>
    <t>087bf1, 00b050, 000000</t>
  </si>
  <si>
    <t>Direct/Indirect/Induced Change in Jobs</t>
  </si>
  <si>
    <t>Output Direct Change in Jobs; Output Indirect Change in Jobs; Output Induced Change in Jobs; Output Change in Domestic Jobs</t>
  </si>
  <si>
    <t>Direct, Indirect, Induced, Total</t>
  </si>
  <si>
    <t>c01b00, af64ff, f593e0, 000000</t>
  </si>
  <si>
    <t>Direct Plus Indirect Change in Jobs</t>
  </si>
  <si>
    <t>Output Change in Fossil and Utility Direct and Indirect Jobs; Output Change in Manufacturing and Construction Direct and Indirect Jobs; Output Change in Other Direct and Indirect Jobs; Output Change in Direct and Indirect Jobs</t>
  </si>
  <si>
    <t>Change in GDP</t>
  </si>
  <si>
    <t>Output Change in Fossil and Utility GDP Contribution; Output Change in Manufacturing and Construction GDP Contribution; Output Change in Other GDP Contribution; Output Change in GDP</t>
  </si>
  <si>
    <t>Fossil Fuels and Utilities, Manufacturing and Construction, Other Contributors, Total</t>
  </si>
  <si>
    <t>Percent Change in GDP</t>
  </si>
  <si>
    <t>Output Fossil and Utility Contribution to Perc Change in GDP; Output Manufacturing and Construction Contribution to Perc Change in GDP; Output Other Contribution to Perc Change in GDP; Output Perc Change in GDP</t>
  </si>
  <si>
    <t>Direct/Indirect/Induced Change in GDP</t>
  </si>
  <si>
    <t>Output Direct Change in GDP; Output Indirect Change in GDP; Output Induced Change in GDP; Output Change in GDP</t>
  </si>
  <si>
    <t>Change in Employee Compensation</t>
  </si>
  <si>
    <t>Output Change in Fossil and Utility Domestic Employee Compensation; Output Change in Manufacturing and Construction Domestic Employee Compensation; Output Change in Other Domestic Employee Compensation; Output Change in Domestic Employee Compensation</t>
  </si>
  <si>
    <t>Fossil Fuels and Utilities, Manufacturing and Construction, Others, Total</t>
  </si>
  <si>
    <t>Change in Compensation per Employee</t>
  </si>
  <si>
    <t>Output Change in Compensation per Domestic Employee</t>
  </si>
  <si>
    <t>Direct/Indirect/Induced Change in Compensation</t>
  </si>
  <si>
    <t>Output Direct Change in Compensation; Output Indirect Change in Compensation; Output Induced Change in Compensation; Output Change in Domestic Employee Compensation</t>
  </si>
  <si>
    <t>Financial: Direct Cash Flow Changes</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</si>
  <si>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</si>
  <si>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</si>
  <si>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</si>
  <si>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000000, 087bf1, f593e0, 04ffaf, f1bb18, 969696, c01b00, 00b050, 620e7a</t>
  </si>
  <si>
    <t>Government Cash Flow Components</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</si>
  <si>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</si>
  <si>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</si>
  <si>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</si>
  <si>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Non-Energy Industries Cash Flow Components</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</si>
  <si>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</si>
  <si>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Change in Domestic Revenue, Change in Export Revenue, Change in Energy Expenditures (inverted), Change in Non-Energy Expenditures (inverted), Total</t>
  </si>
  <si>
    <t>00b050, f1bb18, c01b00, 087bf1, 000001</t>
  </si>
  <si>
    <t>Labor and Consumers Cash Flow Components</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</si>
  <si>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</si>
  <si>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00b050, c01b00, 087bf1, 000002</t>
  </si>
  <si>
    <t>Foreign Entities Cash Flow Components</t>
  </si>
  <si>
    <t>Output Change in Revenue by Entity[foreign entities]; Output Change in Energy Expenditures by Entity Inverted[foreign entities]; Output Change in Nonenergy Expenditures by Entity Inverted[foreign entities]; Output Change in Cash Flow by Entity[foreign entities]</t>
  </si>
  <si>
    <t>00b050, c01b00, 087bf1, 000003</t>
  </si>
  <si>
    <t>Electricity Supplier Cash Flow Components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</si>
  <si>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</si>
  <si>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Coal Supplier Cash Flow Components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</si>
  <si>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</si>
  <si>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Natural Gas and Petroleum Supplier Cash Flow Components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</si>
  <si>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</si>
  <si>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Biomass and Biofuel Supplier Cash Flow Components</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</si>
  <si>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</si>
  <si>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00b050, f1bb18, c01b00, 087bf1, 000002</t>
  </si>
  <si>
    <t>Other Energy Supplier Cash Flow Components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</si>
  <si>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</si>
  <si>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00b050, f1bb18, c01b00, 087bf1, 000003</t>
  </si>
  <si>
    <t>Human Health &amp; Social Benefits</t>
  </si>
  <si>
    <t>Avoided Deaths Wedge Diagram</t>
  </si>
  <si>
    <t>increase wedge</t>
  </si>
  <si>
    <t>Output Avoided Premature Mortality</t>
  </si>
  <si>
    <t>Avoided Premature Deaths</t>
  </si>
  <si>
    <t>Monetized Avoided Deaths &amp; Climate Benefits</t>
  </si>
  <si>
    <t>Output Social Benefits from Emissions Reduction</t>
  </si>
  <si>
    <t>Avoided Lost Workdays</t>
  </si>
  <si>
    <t>Output Avoided Lost Workdays</t>
  </si>
  <si>
    <t>Avoided Respiratory Symptoms and Bronchitis</t>
  </si>
  <si>
    <t>Output Avoided Respiratory Symptoms and Bronchitis</t>
  </si>
  <si>
    <t>Avoided Asthma Attacks</t>
  </si>
  <si>
    <t>Output Avoided Asthma Attacks</t>
  </si>
  <si>
    <t>Avoided Nonfatal Heart Attacks</t>
  </si>
  <si>
    <t>Output Avoided Nonfatal Heart Attacks</t>
  </si>
  <si>
    <t>Avoided Hospital Admissions</t>
  </si>
  <si>
    <t>Output Avoided Hospital Admissions</t>
  </si>
  <si>
    <t>Avoided Respiratory ER Visits</t>
  </si>
  <si>
    <t>Output Avoided Respiratory ER Visits</t>
  </si>
  <si>
    <t>Avoided Minor Restricted Activity Days</t>
  </si>
  <si>
    <t>Output Avoided Minor Restricted Activity Days</t>
  </si>
  <si>
    <t>Electricity Generation, Capacity, and Demand</t>
  </si>
  <si>
    <t>Generation</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</si>
  <si>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</si>
  <si>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</si>
  <si>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620e7a, 00b050, ff6400, f1bb18, ffff00, c2dffd, 087bf1, 004185, 04ffaf, bfb088, ff00ff, 000000, f593e0, c01b00, 004d10, 969696, af64ff</t>
  </si>
  <si>
    <t>Policy-Driven Change in Generation</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</si>
  <si>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</si>
  <si>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</si>
  <si>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620e7a, 00b050, ff6400, f1bb18, ffff00, c2dffd, 087bf1, 004185, 04ffaf, ff00ff, 000000, f593e0, c01b00, 004d10, 969696, af64ff</t>
  </si>
  <si>
    <t>Capacity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</si>
  <si>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</si>
  <si>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</si>
  <si>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620e7a, 00b050, ff6400, f1bb18, ffff00, c2dffd, 087bf1, 004185, 04ffaf, bfb088, ff00ff, 000000, f593e0, c01b00, 004d10, 969696</t>
  </si>
  <si>
    <t>Policy-Driven Change in Capacity</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</si>
  <si>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</si>
  <si>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</si>
  <si>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ff00ff, 000000, f593e0, c01b00, 004d10, 969696</t>
  </si>
  <si>
    <t>Electricity Demand by Sector</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</si>
  <si>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</si>
  <si>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</si>
  <si>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620e7a, f593e0, 04ffaf, c01b00, 969696, 087bf1</t>
  </si>
  <si>
    <t>Electricity: Levelized Costs, Curtailment and Water Use</t>
  </si>
  <si>
    <t>Levelized Cost of Electricity (after subsidies)</t>
  </si>
  <si>
    <t>decadal column</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</si>
  <si>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</si>
  <si>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</si>
  <si>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</si>
  <si>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Curtailed Electricity from Renewables</t>
  </si>
  <si>
    <t>Output Curtailed Electricity Output[offshore wind es];  Output Curtailed Electricity Output[onshore wind es]; Output Curtailed Electricity Output[solar PV es]</t>
  </si>
  <si>
    <t>Offshore Wind, Onshore Wind, Utility Solar PV</t>
  </si>
  <si>
    <t>087bf1, c2dffd, ffff00</t>
  </si>
  <si>
    <t>Water Withdrawals by Power Plants</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</si>
  <si>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</si>
  <si>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</si>
  <si>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</si>
  <si>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Water Consumption by Power Plants</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</si>
  <si>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</si>
  <si>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</si>
  <si>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</si>
  <si>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Transport: Vehicles by Technology</t>
  </si>
  <si>
    <t>Sales: Cars and SUVs</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</si>
  <si>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</si>
  <si>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</si>
  <si>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</si>
  <si>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Sales: Buses</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</si>
  <si>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</si>
  <si>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</si>
  <si>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</si>
  <si>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Sales: Light Freight Trucks</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</si>
  <si>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</si>
  <si>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Sales: Med &amp; Heavy Freight Trucks</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</si>
  <si>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</si>
  <si>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Sales: Motorbikes</t>
  </si>
  <si>
    <t>Output New Vehicles in Thousands[motorbikes,passenger,battery electric vehicle]; Output New Vehicles in Thousands[motorbikes,passenger,gasoline vehicle]</t>
  </si>
  <si>
    <t>Battery Electric Vehicle, Gasoline Engine Vehicle</t>
  </si>
  <si>
    <t>f1bb18, 969696</t>
  </si>
  <si>
    <t>Fleet Composition: Cars and SUVs</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</si>
  <si>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</si>
  <si>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Fleet Composition: Buses</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</si>
  <si>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</si>
  <si>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Fleet Composition: Light Freight Trucks</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</si>
  <si>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</si>
  <si>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Fleet Composition: Med &amp; Heavy Freight Trucks</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</si>
  <si>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</si>
  <si>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Fleet Composition: Motorbikes</t>
  </si>
  <si>
    <t>Output Vehicles in Millions[motorbikes,passenger,battery electric vehicle]; Output Vehicles in Millions[motorbikes,passenger,gasoline vehicle]</t>
  </si>
  <si>
    <t>Transport: Travel Demand, Fuel Use, and Emissions</t>
  </si>
  <si>
    <t>CO2 Emissions by Vehicle Type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</si>
  <si>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</si>
  <si>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Motorbikes, Freight Ships, Recreational Boats, Freight Rail, Passenger Rail, Freight Aircraft, Buses, Light Freight Trucks, Passenger Aircraft, Med &amp; Heavy Trucks, Cars and SUVs</t>
  </si>
  <si>
    <t>c01b00, 004185, af64ff, 00b050, 04ffaf, 087bf1, f1bb18, f593e0, c2dffd, 000000, 969696</t>
  </si>
  <si>
    <t>Fuel Use by Fuel Type</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</si>
  <si>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</si>
  <si>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Hydrogen, Electricity, Natural Gas, Jet Fuel, LPG, Biofuel Diesel, Biofuel Gasoline, Petroleum Diesel, Petroleum Gasoline</t>
  </si>
  <si>
    <t>620e7a, f1bb18, c01b00, c2dffd, 087bf1, 00b050, 04ffaf, 000000, 969696</t>
  </si>
  <si>
    <t>Fuel Use by Vehicle Type</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</si>
  <si>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</si>
  <si>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Travel Demand (Passenger Modes)</t>
  </si>
  <si>
    <t>Output Passenger Dist Transported[motorbikes,passenger]; Output Passenger Dist Transported[rail,passenger]; Output Passenger Dist Transported[aircraft,passenger]; Output Passenger Dist Transported[HDVs,passenger]; Output Passenger Dist Transported[LDVs,passenger]</t>
  </si>
  <si>
    <t>Motorbikes, Passenger Rail, Passenger Aircraft, Buses, Cars &amp; SUVs</t>
  </si>
  <si>
    <t>c01b00, 04ffaf, c2dffd, f1bb18, 969696</t>
  </si>
  <si>
    <t>Travel Demand (Freight Modes)</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</si>
  <si>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</si>
  <si>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</si>
  <si>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</si>
  <si>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Industry: Fuel Use</t>
  </si>
  <si>
    <t>By Industry (Including Feedstocks)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</si>
  <si>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</si>
  <si>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Cement and Other Carbonates, Mining, Iron and Steel, Chemicals, Natural Gas and Petroleum Systems, Other Industries</t>
  </si>
  <si>
    <t>00b050, 969696, 087bf1, f1bb18, c01b00, 000000</t>
  </si>
  <si>
    <t>By Fuel (Including Feedstocks)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</si>
  <si>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</si>
  <si>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</si>
  <si>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</si>
  <si>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</si>
  <si>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</si>
  <si>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</si>
  <si>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</si>
  <si>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Industry: CO2e Emissions</t>
  </si>
  <si>
    <t>Total by Industry</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</si>
  <si>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</si>
  <si>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Total by Pollutant</t>
  </si>
  <si>
    <t>Output Industry Sector CO2e Emissions by Pollutant[N2O]; Output Industry Sector CO2e Emissions by Pollutant[F gases]; Output Industry Sector CO2e Emissions by Pollutant[CH4]; Output Industry Sector CO2e Emissions by Pollutant[CO2]</t>
  </si>
  <si>
    <t>Process Emissions by Industry</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</si>
  <si>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</si>
  <si>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Process Emissions by Pollutant</t>
  </si>
  <si>
    <t>Output Process Emissions in CO2e by Pollutant[N2O]; Output Process Emissions in CO2e by Pollutant[F gases]; Output Process Emissions in CO2e by Pollutant[CH4]; Output Process Emissions in CO2e by Pollutant[CO2]</t>
  </si>
  <si>
    <t>Energy-Related Emissions by Industry</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</si>
  <si>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</si>
  <si>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Energy-Related Emissions by Pollutant</t>
  </si>
  <si>
    <t>Output Industry Sector Energy Related CO2e Emissions by Pollutant[N2O]; Output Industry Sector Energy Related CO2e Emissions by Pollutant[CH4]; Output Industry Sector Energy Related CO2e Emissions by Pollutant[CO2]</t>
  </si>
  <si>
    <t>N2O, CH4, CO2</t>
  </si>
  <si>
    <t>00b050, c01b00, 969696</t>
  </si>
  <si>
    <t>Buildings: Energy Use</t>
  </si>
  <si>
    <t>By Building Component</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</si>
  <si>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</si>
  <si>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</si>
  <si>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000000, 00b050, f1bb18, 087bf1, c01b00</t>
  </si>
  <si>
    <t>By Building Type</t>
  </si>
  <si>
    <t>Output Components Energy Use by Building Type[commercial]; Output Components Energy Use by Building Type[rural residential]; Output Components Energy Use by Building Type[urban residential]</t>
  </si>
  <si>
    <t>Commercial, Rural Residential, Urban Residential</t>
  </si>
  <si>
    <t>004185, 00b050, 969696</t>
  </si>
  <si>
    <t>By Energy Source</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</si>
  <si>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</si>
  <si>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Hydrogen, Hard Coal, District Heat, Biomass, Other Petroleum, LPG Propane and Butane, Natural Gas, Electricity</t>
  </si>
  <si>
    <t>620e7a, 969696, f593e0, 00b050, 000000, 087bf1, c01b00, f1bb18</t>
  </si>
  <si>
    <t>Energy Consumption</t>
  </si>
  <si>
    <t>Primary Energy by Source</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</si>
  <si>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</si>
  <si>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</si>
  <si>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</si>
  <si>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Primary Energy by End Use Sector</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</si>
  <si>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</si>
  <si>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</si>
  <si>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</si>
  <si>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Output Total Primary Energy Use per Unit GDP</t>
  </si>
  <si>
    <t>Electricity Consumption</t>
  </si>
  <si>
    <t>Output Total Electricity Demand</t>
  </si>
  <si>
    <t>Hard Coal Consumption</t>
  </si>
  <si>
    <t>Output Total Hard Coal Consumption</t>
  </si>
  <si>
    <t>Lignite Consumption</t>
  </si>
  <si>
    <t>Output Total Lignite Consumption</t>
  </si>
  <si>
    <t>Natural Gas Consumption</t>
  </si>
  <si>
    <t>Output Total Natural Gas Consumption</t>
  </si>
  <si>
    <t>Petroleum Fuels Consumption</t>
  </si>
  <si>
    <t>Output Total Petroleum Fuels Consumption</t>
  </si>
  <si>
    <t>Liquid Biofuels Consumption</t>
  </si>
  <si>
    <t>Output Total Liquid Biofuels Consumption</t>
  </si>
  <si>
    <t>Biomass Consumption</t>
  </si>
  <si>
    <t>Output Total Biomass Consumption</t>
  </si>
  <si>
    <t>LPG Propane &amp; Butane Consumption</t>
  </si>
  <si>
    <t>Output Total LPG Propane and Butane Consumption</t>
  </si>
  <si>
    <t>Municipal Solid Waste Consumption</t>
  </si>
  <si>
    <t>Output Total Municipal Solid Waste Consumption</t>
  </si>
  <si>
    <t>Hydrogen Consumption</t>
  </si>
  <si>
    <t>Output Total Hydrogen Consumption</t>
  </si>
  <si>
    <t>Energy Exports, Imports and Production</t>
  </si>
  <si>
    <t>Energy Exports</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</si>
  <si>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</si>
  <si>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</si>
  <si>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</si>
  <si>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Change in Energy Exports</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</si>
  <si>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</si>
  <si>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Energy Export Revenue</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</si>
  <si>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</si>
  <si>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Change in Energy Export Revenue</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</si>
  <si>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</si>
  <si>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Embedded CO2 in Exported Fuels</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</si>
  <si>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</si>
  <si>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Liquid Biofuels, Biomass, Coal, Natural Gas, Refined Petroleum Fuels, Crude Oil</t>
  </si>
  <si>
    <t>af64ff, 00b050, 969696, c01b00, 000000, 740000</t>
  </si>
  <si>
    <t>Change in Embedded CO2 in Exported Fuels</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</si>
  <si>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</si>
  <si>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Energy Imports</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</si>
  <si>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</si>
  <si>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Electricity, Liquid Biofuels, Biomass, Uranium, Coal, Natural Gas, Refined Petroleum Fuels, Crude Oil</t>
  </si>
  <si>
    <t>f1bb18, af64ff, 00b050, 04ffaf, 969696, c01b00, 000000, 740000</t>
  </si>
  <si>
    <t>Change in Energy Imports</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</si>
  <si>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</si>
  <si>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f1bb18, af64ff, 00b050, 04ffaf, 969696, c01b00, 000000, 740001</t>
  </si>
  <si>
    <t>Energy Import Expenditures</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</si>
  <si>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</si>
  <si>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f1bb18, af64ff, 00b050, 04ffaf, 969696, c01b00, 000000, 740002</t>
  </si>
  <si>
    <t>Change in Energy Import Expenditures</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</si>
  <si>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</si>
  <si>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f1bb18, af64ff, 00b050, 04ffaf, 969696, c01b00, 000000, 740003</t>
  </si>
  <si>
    <t>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</si>
  <si>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</si>
  <si>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</si>
  <si>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</si>
  <si>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Change in Energy Production</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</si>
  <si>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</si>
  <si>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Fuel Costs (by Fuel, by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</si>
  <si>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</si>
  <si>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Commercial Buildings Sector, Residential Buildings Sector, Transportation Sector, Industry Sector, District Heat &amp; Hydrogen Sectors</t>
  </si>
  <si>
    <t>004185, 087bf1, c01b00, 969696, 620e7a</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</si>
  <si>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</si>
  <si>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</si>
  <si>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</si>
  <si>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Sector[lignite,electricity sector]</t>
  </si>
  <si>
    <t>f1bb18</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</si>
  <si>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</si>
  <si>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</si>
  <si>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</si>
  <si>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gasoline,transportation sector]</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</si>
  <si>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</si>
  <si>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</si>
  <si>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</si>
  <si>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</si>
  <si>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</si>
  <si>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</si>
  <si>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</si>
  <si>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LPG Propane or Butane</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</si>
  <si>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</si>
  <si>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Commercial Buildings Sector, Residential Buildings Sector, Transportation Sector, Industry Sector</t>
  </si>
  <si>
    <t>004185, 087bf1, c01b00, 969696</t>
  </si>
  <si>
    <t>Output Fuel Costs per Unit Energy by Sector[hydrogen,transportation sector]; Output Fuel Costs per Unit Energy by Sector[hydrogen,industry sector]</t>
  </si>
  <si>
    <t>Transportation Sector, Industry Sector</t>
  </si>
  <si>
    <t>c01b00, 969696</t>
  </si>
  <si>
    <t>Technology Costs</t>
  </si>
  <si>
    <t>Batteries</t>
  </si>
  <si>
    <t>Output Battery Cost</t>
  </si>
  <si>
    <t>CCS Capital Equipment</t>
  </si>
  <si>
    <t>Output Capital Cost of Epqt to Sequester One Ton of CO2 per Year[industry sector]; Output Capital Cost of Epqt to Sequester One Ton of CO2 per Year[electricity sector]</t>
  </si>
  <si>
    <t>Industry Sector, Electricity Sector</t>
  </si>
  <si>
    <t>969696, f1bb18</t>
  </si>
  <si>
    <t>Onshore Wind Turbines</t>
  </si>
  <si>
    <t>Output Construction Cost per Unit Capacity before Construction Subsidies[onshore wind es]</t>
  </si>
  <si>
    <t>Offshore Wind Turbines</t>
  </si>
  <si>
    <t>Output Construction Cost per Unit Capacity before Construction Subsidies[offshore wind es]</t>
  </si>
  <si>
    <t>Solar PV (Utility-Scale)</t>
  </si>
  <si>
    <t>Output Construction Cost per Unit Capacity before Construction Subsidies[solar PV es]</t>
  </si>
  <si>
    <t>Hydrogen Electrolyzers</t>
  </si>
  <si>
    <t>Output Hydrogen Production Equipment CapEx[electrolysis]</t>
  </si>
  <si>
    <t>Electricity Sources</t>
  </si>
  <si>
    <t>RGB</t>
  </si>
  <si>
    <t>Hex</t>
  </si>
  <si>
    <t>Color</t>
  </si>
  <si>
    <t>Meaning</t>
  </si>
  <si>
    <t>98-14-122</t>
  </si>
  <si>
    <t>620e7a</t>
  </si>
  <si>
    <t>0-176-80</t>
  </si>
  <si>
    <t>00b050</t>
  </si>
  <si>
    <t>255-100-0</t>
  </si>
  <si>
    <t>ff6400</t>
  </si>
  <si>
    <t>241-187-24</t>
  </si>
  <si>
    <t>Distributed Solar PV</t>
  </si>
  <si>
    <t>255-255-0</t>
  </si>
  <si>
    <t>ffff00</t>
  </si>
  <si>
    <t>Utility Solar PV</t>
  </si>
  <si>
    <t>194-223-253</t>
  </si>
  <si>
    <t>c2dffd</t>
  </si>
  <si>
    <t>8-123-241</t>
  </si>
  <si>
    <t>087bf1</t>
  </si>
  <si>
    <t>0-65-133</t>
  </si>
  <si>
    <t>004185</t>
  </si>
  <si>
    <t>4-255-175</t>
  </si>
  <si>
    <t>04ffaf</t>
  </si>
  <si>
    <t>191-176-136</t>
  </si>
  <si>
    <t>bfb088</t>
  </si>
  <si>
    <t>Distributed Non-Solar</t>
  </si>
  <si>
    <t>255-0-255</t>
  </si>
  <si>
    <t>ff00ff</t>
  </si>
  <si>
    <t>0-0-0</t>
  </si>
  <si>
    <t>000000</t>
  </si>
  <si>
    <t>173-102-0</t>
  </si>
  <si>
    <t>ad6600</t>
  </si>
  <si>
    <t>116-0-0</t>
  </si>
  <si>
    <t>245-147-224</t>
  </si>
  <si>
    <t>f593e0</t>
  </si>
  <si>
    <t>192-27-0</t>
  </si>
  <si>
    <t>c01b00</t>
  </si>
  <si>
    <t>0-77-16</t>
  </si>
  <si>
    <t>004d10</t>
  </si>
  <si>
    <t>150-150-150</t>
  </si>
  <si>
    <t>969696</t>
  </si>
  <si>
    <t>175-100-255</t>
  </si>
  <si>
    <t>af64ff</t>
  </si>
  <si>
    <t>Imported Electricity</t>
  </si>
  <si>
    <t>Sectors</t>
  </si>
  <si>
    <t>Meaning 1</t>
  </si>
  <si>
    <t>Buildings / Residential Buildings</t>
  </si>
  <si>
    <t>Commercial Buildings</t>
  </si>
  <si>
    <t>Geoengineering</t>
  </si>
  <si>
    <t>Emissions Types</t>
  </si>
  <si>
    <t>energy-related emissions</t>
  </si>
  <si>
    <t>land use emissions</t>
  </si>
  <si>
    <t>geoengineering emissions</t>
  </si>
  <si>
    <t>GHGs</t>
  </si>
  <si>
    <t>F-gases</t>
  </si>
  <si>
    <t>Change in CapEx + OpEx Components</t>
  </si>
  <si>
    <t>Fuel + O&amp;M</t>
  </si>
  <si>
    <t>Capital Equipment</t>
  </si>
  <si>
    <t>Tax Rebate (Net)</t>
  </si>
  <si>
    <t>Government Cash Flow Accounting Mechanisms</t>
  </si>
  <si>
    <t>Change in Government Spending</t>
  </si>
  <si>
    <t>Change in Budget Deficit</t>
  </si>
  <si>
    <t>Change in Household Taxes</t>
  </si>
  <si>
    <t>Change in Payroll Taxes</t>
  </si>
  <si>
    <t>Change in Corporate Income Taxes</t>
  </si>
  <si>
    <t>Government Cash Flow Sources</t>
  </si>
  <si>
    <t>Change in Jobs, GDP, and Earnings (ISIC Code group)</t>
  </si>
  <si>
    <t>Fossil Fuels and Utilities</t>
  </si>
  <si>
    <t>Manufacturing and Construction</t>
  </si>
  <si>
    <t>Others</t>
  </si>
  <si>
    <t>Union Jobs</t>
  </si>
  <si>
    <t>Non-Union Jobs</t>
  </si>
  <si>
    <t>Change in Jobs, GDP, and Earnings (Macroecon impact type)</t>
  </si>
  <si>
    <t>Direct impacts</t>
  </si>
  <si>
    <t>Indirect impacts</t>
  </si>
  <si>
    <t>Induced impacts</t>
  </si>
  <si>
    <t>Cash Flow Entities</t>
  </si>
  <si>
    <t>Government</t>
  </si>
  <si>
    <t>Non-Energy Industries</t>
  </si>
  <si>
    <t>Labor and Consumers</t>
  </si>
  <si>
    <t>Foreign Entities</t>
  </si>
  <si>
    <t>Electricity Suppliers</t>
  </si>
  <si>
    <t>Coal Suppliers</t>
  </si>
  <si>
    <t>Petroleum and Natural Gas Suppliers</t>
  </si>
  <si>
    <t>Biomass and Biofuel Suppliers</t>
  </si>
  <si>
    <t>Other Energy Suppliers</t>
  </si>
  <si>
    <t>Cash Flow Components</t>
  </si>
  <si>
    <t>Change in Revenue / Change in Domestic Revenue</t>
  </si>
  <si>
    <t>Change in Export Revenue</t>
  </si>
  <si>
    <t>Change in Energy Expenditures (inverted)</t>
  </si>
  <si>
    <t>Change in Nonenergy Expenditures (inverted)</t>
  </si>
  <si>
    <t>Vehicle Technologies</t>
  </si>
  <si>
    <t>plug-in hydrid vehicle</t>
  </si>
  <si>
    <t>Vehicle Types</t>
  </si>
  <si>
    <t>Freight Ships</t>
  </si>
  <si>
    <t>Passenger Ships</t>
  </si>
  <si>
    <t>Freight Rail</t>
  </si>
  <si>
    <t>Passenger Rail</t>
  </si>
  <si>
    <t>Freight Aircraft</t>
  </si>
  <si>
    <t>Passenger Aircraft</t>
  </si>
  <si>
    <t>Med &amp; Heavy Trucks</t>
  </si>
  <si>
    <t>Buses</t>
  </si>
  <si>
    <t>Light Freight Trucks</t>
  </si>
  <si>
    <t>Cars &amp; SUVs</t>
  </si>
  <si>
    <t>Industries</t>
  </si>
  <si>
    <t>Cement and Other Carbonates</t>
  </si>
  <si>
    <t>Coal Mining</t>
  </si>
  <si>
    <t>Chemicals</t>
  </si>
  <si>
    <t>Iron and Steel</t>
  </si>
  <si>
    <t>Natural Gas and Petroleum Systems</t>
  </si>
  <si>
    <t>Building Components</t>
  </si>
  <si>
    <t>Building Types</t>
  </si>
  <si>
    <t>Transportation Fuels</t>
  </si>
  <si>
    <t>Jet Fuel</t>
  </si>
  <si>
    <t>LPG</t>
  </si>
  <si>
    <t>Industry Fuels</t>
  </si>
  <si>
    <t>District Heat</t>
  </si>
  <si>
    <t>LPG Propane and Butane</t>
  </si>
  <si>
    <t>Other Petroleum</t>
  </si>
  <si>
    <t>Buildings Fuels</t>
  </si>
  <si>
    <t>Kerosene</t>
  </si>
  <si>
    <t>Primary Energy Sources</t>
  </si>
  <si>
    <t>Liquid Biofuels</t>
  </si>
  <si>
    <t>Solar (total of all solar types)</t>
  </si>
  <si>
    <t>Wind (total of both wind types)</t>
  </si>
  <si>
    <t>Refined Petroleum Fuels</t>
  </si>
  <si>
    <t>Energy Export, Import, and Production Types</t>
  </si>
  <si>
    <t>Uranium</t>
  </si>
  <si>
    <t>Coal</t>
  </si>
  <si>
    <t xml:space="preserve">State </t>
  </si>
  <si>
    <t>Value CO2e AR5</t>
  </si>
  <si>
    <t>LULUCF</t>
  </si>
  <si>
    <t>State -&gt;</t>
  </si>
  <si>
    <t>buildings</t>
  </si>
  <si>
    <t>industry</t>
  </si>
  <si>
    <t>transportation</t>
  </si>
  <si>
    <t>land use</t>
  </si>
  <si>
    <t>waste</t>
  </si>
  <si>
    <t>Waste</t>
  </si>
  <si>
    <t>*wastewater+municipal waste</t>
  </si>
  <si>
    <t>total (including land use)</t>
  </si>
  <si>
    <t>Total with LULUCF</t>
  </si>
  <si>
    <t>total (excluding land use)</t>
  </si>
  <si>
    <t>Total without LULUCF</t>
  </si>
  <si>
    <t>*Source: EPA State Inventory Tool Historical Data</t>
  </si>
  <si>
    <t>CH4 AR5 Conversion</t>
  </si>
  <si>
    <t>N2O AR5 Conversion</t>
  </si>
  <si>
    <t>AR4 (2005 emissions)</t>
  </si>
  <si>
    <t>AR5 (2005 emissions)</t>
  </si>
  <si>
    <t>Other</t>
  </si>
  <si>
    <t>2019 (from tool)</t>
  </si>
  <si>
    <t>2030 % Reduction from 2019 (low)</t>
  </si>
  <si>
    <t>2030 % Reduction from 2019 (high)</t>
  </si>
  <si>
    <t>2030 Target (low)</t>
  </si>
  <si>
    <t>2030 Target (high)</t>
  </si>
  <si>
    <t>2030 % below 2005 (low)</t>
  </si>
  <si>
    <t>2030 % below 2005 (high)</t>
  </si>
  <si>
    <t>Guidance Text (2030</t>
  </si>
  <si>
    <t>Guidance Text 2050</t>
  </si>
  <si>
    <t>land use *</t>
  </si>
  <si>
    <t>*Land use changes do not change aggregate emissions target</t>
  </si>
  <si>
    <t>short tons to metric tons</t>
  </si>
  <si>
    <t>GWP Adjustment</t>
  </si>
  <si>
    <t>AR4 to AR5 multiplier</t>
  </si>
  <si>
    <t>Note</t>
  </si>
  <si>
    <t>Same</t>
  </si>
  <si>
    <t>HFCs</t>
  </si>
  <si>
    <t>Not disaggregated enough to adjust, so use reported values</t>
  </si>
  <si>
    <t>PFCs</t>
  </si>
  <si>
    <t>SF6</t>
  </si>
  <si>
    <t>Place By Sector CO2e Output here vvv</t>
  </si>
  <si>
    <t>State:</t>
  </si>
  <si>
    <t>Updated:</t>
  </si>
  <si>
    <t>Year</t>
  </si>
  <si>
    <t>District Heat &amp; Hydrogen [million metric tons / year]</t>
  </si>
  <si>
    <t>Water &amp; Waste [million metric tons / year]</t>
  </si>
  <si>
    <t>Agriculture [million metric tons / year]</t>
  </si>
  <si>
    <t>Buildings [million metric tons / year]</t>
  </si>
  <si>
    <t>Transportation [million metric tons / year]</t>
  </si>
  <si>
    <t>Electricity [million metric tons / year]</t>
  </si>
  <si>
    <t>Industry [million metric tons / year]</t>
  </si>
  <si>
    <t>Geoengineering [million metric tons / year]</t>
  </si>
  <si>
    <t>Land Use [million metric tons / year]</t>
  </si>
  <si>
    <t>Scenario Name for Web App</t>
  </si>
  <si>
    <t>Corresponding .cin File</t>
  </si>
  <si>
    <t>Business as Usual</t>
  </si>
  <si>
    <t>Scenario_BAU.cin</t>
  </si>
  <si>
    <t>The scenario in this row is the scenario that all policy scenarios are based on.  It can be freely renamed, but we refer to it here as "BAU".  Policy scenarios will inherit any settings in the BAU scenario's .cin file unless they specify different settings for those levers in their own .cin files.</t>
  </si>
  <si>
    <t>U.S. NDC</t>
  </si>
  <si>
    <t>Scenario_NDC.cin</t>
  </si>
  <si>
    <t>Net Zero Emissions</t>
  </si>
  <si>
    <t>Scenario_NetZero.cin</t>
  </si>
  <si>
    <t>France</t>
  </si>
  <si>
    <t>Rebate Rate</t>
  </si>
  <si>
    <t>$/GPM</t>
  </si>
  <si>
    <t>Ireland</t>
  </si>
  <si>
    <t>Germany</t>
  </si>
  <si>
    <t>$/GPM (gasoline)</t>
  </si>
  <si>
    <t>Fuel Economy Standards [LDVs]</t>
  </si>
  <si>
    <t>BAU 2050 Tested Fuel Economy for New Light Duty Vehicle</t>
  </si>
  <si>
    <t>(EIA, Annual Energy Outlook, Table 7, 2040 value extraploated to 2050)</t>
  </si>
  <si>
    <t>2050 Optimisitc Fuel Economy, test MPG</t>
  </si>
  <si>
    <t>Potential Pecentage Improvement</t>
  </si>
  <si>
    <t>Fuel Economy Standards [HDVs]</t>
  </si>
  <si>
    <t>Average Fuel Efficiency of New Freight Trucks in 2010</t>
  </si>
  <si>
    <t>AEO 2012</t>
  </si>
  <si>
    <t>Average Fuel Intensity of New Freight Trucks in 2010</t>
  </si>
  <si>
    <t>Calculated</t>
  </si>
  <si>
    <t>Potential Improvement in Fuel Intensity by 2050</t>
  </si>
  <si>
    <t>NREL</t>
  </si>
  <si>
    <t>2050 Potential Fuel Intensity</t>
  </si>
  <si>
    <t>2050 Potential Fuel Efficiency of New Freight Trucks</t>
  </si>
  <si>
    <t>BAU 2050 Fuel Efficiency of New Trucks</t>
  </si>
  <si>
    <t>AEO 2016</t>
  </si>
  <si>
    <t>Additional Improvement Potential</t>
  </si>
  <si>
    <t>Fuel Economy Standards [Aircraft]</t>
  </si>
  <si>
    <t>BAU Reductions in Energy Intensity relative to 2007</t>
  </si>
  <si>
    <t>BAU 2007 Energy Efficiency from AEO 2010 (seat mpg) - From AEO 2010</t>
  </si>
  <si>
    <t>BAU 2007 Energy Intensity from AEO 2010 (gallon/seat*mile)</t>
  </si>
  <si>
    <t>BAU 2050 Energy Intensity</t>
  </si>
  <si>
    <t>BAU 2050 Energy Efficiency</t>
  </si>
  <si>
    <t>Additional Potential Reduction in Energy Intensity by 2050</t>
  </si>
  <si>
    <t>Potential 2050 Energy Intensity</t>
  </si>
  <si>
    <t>Potential 2050 Energy Efficiency (seat mpg)</t>
  </si>
  <si>
    <t>Potential additional improvement in fuel efficiency by 2050 above BAU</t>
  </si>
  <si>
    <t>Fuel Economy Standards [Rail]</t>
  </si>
  <si>
    <t>ASSUME SAME VALUE AS FOR SHIPS</t>
  </si>
  <si>
    <t>Fuel Economy Standards [Ships]</t>
  </si>
  <si>
    <t>BAU 2007 Energy Efficiency from AEO 2010 (ton miles per thousand BTU) - From AEO 2010</t>
  </si>
  <si>
    <t>Fuel Economy Standards [Motorbikes]</t>
  </si>
  <si>
    <t>BAU energy efficiency in 2050 (see model file VFP), passenger*miles/BTU</t>
  </si>
  <si>
    <t>Average passenger loading (from AVLO file)</t>
  </si>
  <si>
    <t>BAU energy intensity in 2050 (MJ/km)</t>
  </si>
  <si>
    <t>BAU energy efficiency in 2050 (km/MJ)</t>
  </si>
  <si>
    <t>Potential 2050 Energy Intensity (MJ/km)</t>
  </si>
  <si>
    <t>Potential 2050 Energy Efficiency (km/MJ)</t>
  </si>
  <si>
    <t>Table 5-1: Assumed marginal efficiency levels for residential electric end uses in 2050 relative to 2006 by scenario and dwelling type</t>
  </si>
  <si>
    <t>2050 End-Use Marginal Efficiency Relative to 2006 (100% = 2006 Efficiency Level)</t>
  </si>
  <si>
    <t>Optimistic Efficiency Technology</t>
  </si>
  <si>
    <t>Green Dream</t>
  </si>
  <si>
    <t>End Use</t>
  </si>
  <si>
    <t>Existing (%)</t>
  </si>
  <si>
    <t>New (%)</t>
  </si>
  <si>
    <t>Additional Improvement Potential in 2050</t>
  </si>
  <si>
    <t>Water Heating</t>
  </si>
  <si>
    <t>Dishwasher</t>
  </si>
  <si>
    <t>Water Heating - Dishwasher</t>
  </si>
  <si>
    <t>Clothes Washer</t>
  </si>
  <si>
    <t>Exclude</t>
  </si>
  <si>
    <t>Water Heating - Clothes Washer</t>
  </si>
  <si>
    <t>Clothes Dryer</t>
  </si>
  <si>
    <t>Other Component</t>
  </si>
  <si>
    <t>Cooking</t>
  </si>
  <si>
    <t>Refrigerator</t>
  </si>
  <si>
    <t>Freezer</t>
  </si>
  <si>
    <t>Swimming Pool Pump</t>
  </si>
  <si>
    <t>Hot Tub Pump</t>
  </si>
  <si>
    <t>Hot Tub Heating</t>
  </si>
  <si>
    <t>Space Heating</t>
  </si>
  <si>
    <t>Furnace Fan</t>
  </si>
  <si>
    <t>Central Air Conditioner</t>
  </si>
  <si>
    <t>Room Air Conditioner</t>
  </si>
  <si>
    <t>Building Retrofits</t>
  </si>
  <si>
    <t>2010-2020 Retrofit Proportion</t>
  </si>
  <si>
    <t>Annual Retrofit Rate</t>
  </si>
  <si>
    <t>Distributed Solar Carve Out</t>
  </si>
  <si>
    <t>Reinventing Fire: Transform Scneario - Rooftop PV Generation (TWh/yr)</t>
  </si>
  <si>
    <t>Reinventing Fire: Transform Scneario - Total Generation (TWh/yr)</t>
  </si>
  <si>
    <t>Share from Distributed Solar</t>
  </si>
  <si>
    <t>Renewable Portoflio Standard</t>
  </si>
  <si>
    <t>BAU RPS in 2050 (modeling input)</t>
  </si>
  <si>
    <t>Additional Potential, Assuming 100% possible</t>
  </si>
  <si>
    <t>Transmission Capacity</t>
  </si>
  <si>
    <t>Additional Transmission Capacity by 2050 (MW-miles) for 90% Scenario</t>
  </si>
  <si>
    <t>Existing Total Transmission Capacity in US (MW-Miles), aveage of 150 and 200 million MW-miles</t>
  </si>
  <si>
    <t>Additional Transmission Capacity by 2030, as a percentage</t>
  </si>
  <si>
    <t>Industrial Energy Efficiency</t>
  </si>
  <si>
    <t>BAU annual improvement rate</t>
  </si>
  <si>
    <t>Potential annual improvement rate</t>
  </si>
  <si>
    <t>Timeframe (years of model run)</t>
  </si>
  <si>
    <t>BAU total energy use as fraction of start year</t>
  </si>
  <si>
    <t>Potential total energy use as fraction of start year</t>
  </si>
  <si>
    <t>Potential improvement vs. BAU</t>
  </si>
  <si>
    <t>Afforestation/Reforestation</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</si>
  <si>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</si>
  <si>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</si>
  <si>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</si>
  <si>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</si>
  <si>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</si>
  <si>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</si>
  <si>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</si>
  <si>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</si>
  <si>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Passenger Modes, OECD Nations (from Figure 5.12)</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</si>
  <si>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</si>
  <si>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</si>
  <si>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</si>
  <si>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</si>
  <si>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</si>
  <si>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</si>
  <si>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</si>
  <si>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</si>
  <si>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</si>
  <si>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</si>
  <si>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</si>
  <si>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</si>
  <si>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</si>
  <si>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Passenger Modes, Non-OECD Nations (from Figure 5.12)</t>
  </si>
  <si>
    <t>Freight Modes (from Figure 6.7)</t>
  </si>
  <si>
    <t>Heavy Trucks</t>
  </si>
  <si>
    <t>Medium Trucks</t>
  </si>
  <si>
    <t>Light Commercial</t>
  </si>
  <si>
    <t>Perc Change in Freight HDVs</t>
  </si>
  <si>
    <t>Note: only NM and WI have specific notes about the state building code; can add more on columns G and H</t>
  </si>
  <si>
    <t>GBSC - script!</t>
  </si>
  <si>
    <t>SYvBT - fixed ratio for each state</t>
  </si>
  <si>
    <t>BESP -- CA, CO, Delaware, LA, MA, Oklahoma, Rhode Island all have state specific subsidies</t>
  </si>
  <si>
    <t>0.1% of total land</t>
  </si>
  <si>
    <t>No change required</t>
  </si>
  <si>
    <t>BESP</t>
  </si>
  <si>
    <t>SYC</t>
  </si>
  <si>
    <t>*Scripted variables need to be updated-- Jun built supporting data tab</t>
  </si>
  <si>
    <t xml:space="preserve">**Description:** This policy requires at least the specified percentage of total retail electricity demand to be generated by residential and commercial buildings' distributed solar systems (typically rooftop PV). // **Guidance for setting values:** </t>
  </si>
  <si>
    <t>state</t>
  </si>
  <si>
    <t>type</t>
  </si>
  <si>
    <t>liquid petroleum gas</t>
  </si>
  <si>
    <t>municipal waste</t>
  </si>
  <si>
    <t>jet fuel</t>
  </si>
  <si>
    <t>exports</t>
  </si>
  <si>
    <t>BFPIaE Dataframe</t>
  </si>
  <si>
    <t>energy_type</t>
  </si>
  <si>
    <t>demand_sector</t>
  </si>
  <si>
    <t>demand_subsector</t>
  </si>
  <si>
    <t>urban_or_rural</t>
  </si>
  <si>
    <t>Residential</t>
  </si>
  <si>
    <t>Urban</t>
  </si>
  <si>
    <t>Cooling</t>
  </si>
  <si>
    <t>Appl</t>
  </si>
  <si>
    <t>Rural</t>
  </si>
  <si>
    <t>NA</t>
  </si>
  <si>
    <t>Exports percentage</t>
  </si>
  <si>
    <t>544-552</t>
  </si>
  <si>
    <t>126-140</t>
  </si>
  <si>
    <t>*NA are commercial</t>
  </si>
  <si>
    <t xml:space="preserve">BCEU Dataframe from Webapp.py </t>
  </si>
  <si>
    <t>See BCEU_WebApp.py</t>
  </si>
  <si>
    <t>Deprecated</t>
  </si>
  <si>
    <t>Sector Stacked Graph (From Model Run)</t>
  </si>
  <si>
    <t>Target 2</t>
  </si>
  <si>
    <t>Target 2 (below 2005 baseline)</t>
  </si>
  <si>
    <t>Note: NA for no target, remove date and description</t>
  </si>
  <si>
    <t>Yellow: unique manual inputs</t>
  </si>
  <si>
    <t>Output Total CO2e Emissions by Sector[transportation sector]; Output Total CO2e Emissions by Sector[electricity sector]; Output Total CO2e Emissions by Sector[district heat and hydrogen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</si>
  <si>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BAU EV Subsidy Percentage</t>
  </si>
  <si>
    <t>Copy over (new -&gt; old)</t>
  </si>
  <si>
    <t>Delete</t>
  </si>
  <si>
    <t>Industry: Construction</t>
  </si>
  <si>
    <t>construction 41T43</t>
  </si>
  <si>
    <t>Industry: Water and Waste</t>
  </si>
  <si>
    <t>water and waste 36T39</t>
  </si>
  <si>
    <t>Industry: Energy Pipelines and Gas Processing</t>
  </si>
  <si>
    <t>energy pipelines and gas processing 352T353</t>
  </si>
  <si>
    <t>Industry: Other Manufacturing</t>
  </si>
  <si>
    <t>other manufacturing 31T33</t>
  </si>
  <si>
    <t>Industry: Nonroad Vehicles</t>
  </si>
  <si>
    <t>nonroad vehicles 30</t>
  </si>
  <si>
    <t>Industry: Road Vehicles</t>
  </si>
  <si>
    <t>road vehicles 29</t>
  </si>
  <si>
    <t>Industry: Other Machinery</t>
  </si>
  <si>
    <t>other machinery 28</t>
  </si>
  <si>
    <t>Industry: Appliances and Electrical Equipment</t>
  </si>
  <si>
    <t>appliances and electrical equipment 27</t>
  </si>
  <si>
    <t>Industry: Computers and Electronics</t>
  </si>
  <si>
    <t>computers and electronics 26</t>
  </si>
  <si>
    <t>Industry: Metal Products Except Machinery and Vehicles</t>
  </si>
  <si>
    <t>metal products except machinery and vehicles 25</t>
  </si>
  <si>
    <t>Industry: Other Metals</t>
  </si>
  <si>
    <t>other metals 242</t>
  </si>
  <si>
    <t>iron and steel 241</t>
  </si>
  <si>
    <t>Industry: Cement and Other Nonmetallic Minerals</t>
  </si>
  <si>
    <t>cement and other nonmetallic minerals 239</t>
  </si>
  <si>
    <t>Industry: Glass and Glass Products</t>
  </si>
  <si>
    <t>glass and glass products 231</t>
  </si>
  <si>
    <t>Industry: Rubber and Plastic Products</t>
  </si>
  <si>
    <t>rubber and plastic products 22</t>
  </si>
  <si>
    <t>chemicals 20</t>
  </si>
  <si>
    <t>Industry: Refined Petroleum and Coke</t>
  </si>
  <si>
    <t>refined petroleum and coke 19</t>
  </si>
  <si>
    <t>Industry: Pulp Paper and Printing</t>
  </si>
  <si>
    <t>pulp paper and printing 17T18</t>
  </si>
  <si>
    <t>Industry: Wood Products</t>
  </si>
  <si>
    <t>wood products 16</t>
  </si>
  <si>
    <t>Industry: Textiles Apparel and Leather</t>
  </si>
  <si>
    <t>textiles apparel and leather 13T15</t>
  </si>
  <si>
    <t>Industry: Food Beverage and Tobacco</t>
  </si>
  <si>
    <t>food beverage and tobacco 10T12</t>
  </si>
  <si>
    <t>Industry: Other Mining and Quarrying</t>
  </si>
  <si>
    <t>other mining and quarrying 07T08</t>
  </si>
  <si>
    <t>Industry: Oil and Gas Extraction</t>
  </si>
  <si>
    <t>oil and gas extraction 06</t>
  </si>
  <si>
    <t>Industry: Coal Mining</t>
  </si>
  <si>
    <t>coal mining 05</t>
  </si>
  <si>
    <t>**Description:**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</si>
  <si>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Agriculture and Forestry</t>
  </si>
  <si>
    <t>agriculture and forestry 01T03</t>
  </si>
  <si>
    <t>**Description:**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</si>
  <si>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reduces methane emissions from natural gas processing and distribution systems by increasing the burning of methane that is currently being released into the atmosphere (i.e. flaring instead of venting/leaking).</t>
  </si>
  <si>
    <t>Energy Pipelines and Gas Processing</t>
  </si>
  <si>
    <t>**Description:** This policy reduces methane emissions from oil and gas extraction by increasing the burning of methane that is currently being released into the atmosphere (i.e. flaring instead of venting/leaking).</t>
  </si>
  <si>
    <t>Oil and Gas Extraction</t>
  </si>
  <si>
    <t>**Description:** This policy reduces methane emissions from natural gas pipelines and processing by increasing the capture of methane that is currently being released into the atmosphere (for example, stopping leaks from pipes).</t>
  </si>
  <si>
    <t>**Description:** This policy reduces methane emissions from oil and gas extraction by increasing the capture of methane that is currently being released into the atmosphere (for example, stopping leaks from wellheads).</t>
  </si>
  <si>
    <t>Shift to Hydrogen</t>
  </si>
  <si>
    <t>Construction</t>
  </si>
  <si>
    <t>Shift to LPG Propane or Butane</t>
  </si>
  <si>
    <t>Shift to Heavy or Residual Oil</t>
  </si>
  <si>
    <t>Shift to Crude Oil</t>
  </si>
  <si>
    <t>Shift to Purchased Heat</t>
  </si>
  <si>
    <t>Shift to Petroleum</t>
  </si>
  <si>
    <t>Shift to Biomass</t>
  </si>
  <si>
    <t>Shift to Natural Gas</t>
  </si>
  <si>
    <t>Shift to Coal</t>
  </si>
  <si>
    <t>Shift to Electricity</t>
  </si>
  <si>
    <t>Water and Waste</t>
  </si>
  <si>
    <t>Other Manufacturing</t>
  </si>
  <si>
    <t>Nonroad Vehicles</t>
  </si>
  <si>
    <t>Road Vehicles</t>
  </si>
  <si>
    <t>Other Machinery</t>
  </si>
  <si>
    <t>Appliances and Electrical Equipment</t>
  </si>
  <si>
    <t>Computers and Electronics</t>
  </si>
  <si>
    <t>Metal Products Except Machinery and Vehicles</t>
  </si>
  <si>
    <t>Other Metals</t>
  </si>
  <si>
    <t>Cement and Other Nonmetallic Minerals</t>
  </si>
  <si>
    <t>Glass and Glass Products</t>
  </si>
  <si>
    <t>Rubber and Plastic Products</t>
  </si>
  <si>
    <t>Refined Petroleum and Coke</t>
  </si>
  <si>
    <t>Pulp Paper and Printing</t>
  </si>
  <si>
    <t>Wood Products</t>
  </si>
  <si>
    <t>Textiles Apparel and Leather</t>
  </si>
  <si>
    <t>Food Beverage and Tobacco</t>
  </si>
  <si>
    <t>Other Mining and Quarrying</t>
  </si>
  <si>
    <t>Agriculture and Forestry</t>
  </si>
  <si>
    <t>**Description:**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</si>
  <si>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</si>
  <si>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 xml:space="preserve"> </t>
  </si>
  <si>
    <t>Example: New Mexico's Governor issued an executive order that set a goal of reducing emissions 45% below the 2005 baseline by 2030.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</si>
</sst>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3" formatCode="_(* #,##0.00_);_(* \(#,##0.00\);_(* &quot;-&quot;??_);_(@_)"/>
    <numFmt numFmtId="164" formatCode="0.0000000"/>
    <numFmt numFmtId="165" formatCode="0.000E+00"/>
    <numFmt numFmtId="166" formatCode="###0;###0"/>
    <numFmt numFmtId="167" formatCode="#,##0.000"/>
    <numFmt numFmtId="168" formatCode="0.0%"/>
    <numFmt numFmtId="169" formatCode="0.000"/>
    <numFmt numFmtId="170" formatCode="0.0000"/>
    <numFmt numFmtId="171" formatCode="0.0"/>
  </numFmts>
  <fonts count="36">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b/>
      <sz val="9"/>
      <name val="Times New Roman"/>
      <family val="1"/>
    </font>
    <font>
      <sz val="9"/>
      <name val="Times New Roman"/>
      <family val="1"/>
    </font>
    <font>
      <sz val="10"/>
      <name val="Arial"/>
      <family val="2"/>
    </font>
    <font>
      <b/>
      <sz val="9"/>
      <color indexed="8"/>
      <name val="Times New Roman"/>
      <family val="1"/>
    </font>
    <font>
      <sz val="14"/>
      <color theme="1"/>
      <name val="Roboto"/>
      <family val="2"/>
    </font>
    <font>
      <sz val="11"/>
      <color theme="1"/>
      <name val="Calibri"/>
      <family val="2"/>
    </font>
    <font>
      <sz val="11"/>
      <color theme="1"/>
      <name val="Arial"/>
      <family val="2"/>
    </font>
    <font>
      <i/>
      <sz val="11"/>
      <color theme="1"/>
      <name val="Calibri"/>
      <family val="2"/>
    </font>
    <font>
      <sz val="12"/>
      <color theme="1"/>
      <name val="Calibri"/>
      <family val="2"/>
    </font>
    <font>
      <b/>
      <sz val="12"/>
      <color theme="1"/>
      <name val="Calibri"/>
      <family val="2"/>
    </font>
    <font>
      <b/>
      <sz val="11"/>
      <color theme="1"/>
      <name val="Calibri"/>
      <family val="2"/>
    </font>
    <font>
      <sz val="12"/>
      <color rgb="FF000000"/>
      <name val="Calibri"/>
      <family val="2"/>
    </font>
    <font>
      <sz val="11"/>
      <color rgb="FF808080"/>
      <name val="Calibri"/>
      <family val="2"/>
    </font>
    <font>
      <sz val="11"/>
      <color rgb="FF7F7F7F"/>
      <name val="Calibri"/>
      <family val="2"/>
    </font>
    <font>
      <sz val="11"/>
      <color rgb="FF403F41"/>
      <name val="Calibri"/>
      <family val="2"/>
      <scheme val="minor"/>
    </font>
    <font>
      <b/>
      <sz val="11"/>
      <color theme="1"/>
      <name val="Arial"/>
      <family val="2"/>
    </font>
    <font>
      <sz val="11"/>
      <color theme="0" tint="-0.499984740745262"/>
      <name val="Calibri"/>
      <family val="2"/>
    </font>
  </fonts>
  <fills count="42">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indexed="42"/>
        <bgColor indexed="64"/>
      </patternFill>
    </fill>
    <fill>
      <patternFill patternType="solid">
        <fgColor rgb="FF969696"/>
        <bgColor indexed="64"/>
      </patternFill>
    </fill>
    <fill>
      <patternFill patternType="solid">
        <fgColor indexed="55"/>
        <bgColor indexed="64"/>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FFFF00"/>
        <bgColor rgb="FFFFFF00"/>
      </patternFill>
    </fill>
    <fill>
      <patternFill patternType="solid">
        <fgColor rgb="FFD8D8D8"/>
        <bgColor rgb="FFD8D8D8"/>
      </patternFill>
    </fill>
    <fill>
      <patternFill patternType="solid">
        <fgColor rgb="FFEAF1DD"/>
        <bgColor rgb="FFEAF1DD"/>
      </patternFill>
    </fill>
    <fill>
      <patternFill patternType="solid">
        <fgColor rgb="FFFDE9D9"/>
        <bgColor rgb="FFFDE9D9"/>
      </patternFill>
    </fill>
    <fill>
      <patternFill patternType="solid">
        <fgColor rgb="FFFBD4B4"/>
        <bgColor rgb="FFFBD4B4"/>
      </patternFill>
    </fill>
    <fill>
      <patternFill patternType="solid">
        <fgColor rgb="FFBFBFBF"/>
        <bgColor rgb="FFBFBFBF"/>
      </patternFill>
    </fill>
    <fill>
      <patternFill patternType="solid">
        <fgColor rgb="FFFFFF00"/>
        <bgColor rgb="FF80FB05"/>
      </patternFill>
    </fill>
    <fill>
      <patternFill patternType="solid">
        <fgColor rgb="FF92D050"/>
        <bgColor indexed="64"/>
      </patternFill>
    </fill>
    <fill>
      <patternFill patternType="solid">
        <fgColor rgb="FFFF0000"/>
        <bgColor indexed="64"/>
      </patternFill>
    </fill>
    <fill>
      <patternFill patternType="solid">
        <fgColor theme="0" tint="-0.34998626667073579"/>
        <bgColor indexed="64"/>
      </patternFill>
    </fill>
    <fill>
      <patternFill patternType="solid">
        <fgColor theme="8" tint="0.79998168889431442"/>
        <bgColor indexed="64"/>
      </patternFill>
    </fill>
    <fill>
      <patternFill patternType="solid">
        <fgColor theme="7"/>
        <bgColor indexed="64"/>
      </patternFill>
    </fill>
  </fills>
  <borders count="31">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auto="1"/>
      </left>
      <right style="thin">
        <color auto="1"/>
      </right>
      <top style="thin">
        <color auto="1"/>
      </top>
      <bottom style="thin">
        <color auto="1"/>
      </bottom>
      <diagonal/>
    </border>
    <border>
      <left style="medium">
        <color indexed="64"/>
      </left>
      <right/>
      <top style="thin">
        <color indexed="64"/>
      </top>
      <bottom style="thin">
        <color indexed="64"/>
      </bottom>
      <diagonal/>
    </border>
    <border>
      <left style="thin">
        <color indexed="64"/>
      </left>
      <right/>
      <top/>
      <bottom/>
      <diagonal/>
    </border>
    <border>
      <left style="thin">
        <color rgb="FF95B3D7"/>
      </left>
      <right/>
      <top style="thin">
        <color rgb="FF95B3D7"/>
      </top>
      <bottom style="thin">
        <color rgb="FF95B3D7"/>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bottom style="thin">
        <color rgb="FFBFBFBF"/>
      </bottom>
      <diagonal/>
    </border>
    <border>
      <left/>
      <right/>
      <top/>
      <bottom style="thin">
        <color rgb="FF000000"/>
      </bottom>
      <diagonal/>
    </border>
    <border>
      <left/>
      <right style="thin">
        <color indexed="64"/>
      </right>
      <top/>
      <bottom/>
      <diagonal/>
    </border>
  </borders>
  <cellStyleXfs count="20">
    <xf numFmtId="0" fontId="0" fillId="0" borderId="0"/>
    <xf numFmtId="9" fontId="4" fillId="0" borderId="0"/>
    <xf numFmtId="0" fontId="5" fillId="0" borderId="0"/>
    <xf numFmtId="0" fontId="9" fillId="0" borderId="0"/>
    <xf numFmtId="0" fontId="10" fillId="0" borderId="2">
      <alignment wrapText="1"/>
    </xf>
    <xf numFmtId="0" fontId="9" fillId="0" borderId="3">
      <alignment wrapText="1"/>
    </xf>
    <xf numFmtId="43" fontId="4" fillId="0" borderId="0"/>
    <xf numFmtId="0" fontId="17" fillId="0" borderId="0"/>
    <xf numFmtId="0" fontId="18" fillId="0" borderId="0">
      <alignment horizontal="right"/>
    </xf>
    <xf numFmtId="0" fontId="19" fillId="0" borderId="0">
      <alignment horizontal="left" vertical="center"/>
    </xf>
    <xf numFmtId="0" fontId="21" fillId="0" borderId="0">
      <alignment horizontal="left" vertical="center" indent="2"/>
    </xf>
    <xf numFmtId="0" fontId="21" fillId="0" borderId="0">
      <alignment horizontal="left" vertical="center" indent="5"/>
    </xf>
    <xf numFmtId="0" fontId="20" fillId="7" borderId="0">
      <alignment horizontal="right" vertical="center"/>
    </xf>
    <xf numFmtId="0" fontId="20" fillId="0" borderId="0"/>
    <xf numFmtId="0" fontId="21" fillId="9" borderId="0"/>
    <xf numFmtId="0" fontId="22" fillId="7" borderId="23">
      <alignment horizontal="right" vertical="center"/>
    </xf>
    <xf numFmtId="0" fontId="21" fillId="0" borderId="22"/>
    <xf numFmtId="0" fontId="20" fillId="0" borderId="24">
      <alignment horizontal="left" vertical="center" wrapText="1" indent="2"/>
    </xf>
    <xf numFmtId="0" fontId="23" fillId="0" borderId="0"/>
    <xf numFmtId="0" fontId="25" fillId="0" borderId="0"/>
  </cellStyleXfs>
  <cellXfs count="279">
    <xf numFmtId="0" fontId="0" fillId="0" borderId="0" xfId="0"/>
    <xf numFmtId="0" fontId="0" fillId="0" borderId="1" xfId="0" applyBorder="1"/>
    <xf numFmtId="0" fontId="9" fillId="0" borderId="0" xfId="3"/>
    <xf numFmtId="0" fontId="1" fillId="0" borderId="1" xfId="0" applyFont="1" applyBorder="1"/>
    <xf numFmtId="9" fontId="0" fillId="0" borderId="1" xfId="1" applyFont="1" applyBorder="1"/>
    <xf numFmtId="9" fontId="0" fillId="0" borderId="0" xfId="1" applyFont="1"/>
    <xf numFmtId="0" fontId="7" fillId="0" borderId="0" xfId="0" applyFont="1"/>
    <xf numFmtId="11" fontId="0" fillId="0" borderId="0" xfId="0" applyNumberFormat="1"/>
    <xf numFmtId="0" fontId="11" fillId="0" borderId="0" xfId="0" applyFont="1" applyAlignment="1">
      <alignment horizontal="left"/>
    </xf>
    <xf numFmtId="0" fontId="0" fillId="6" borderId="4" xfId="0" applyFill="1" applyBorder="1" applyAlignment="1">
      <alignment horizontal="left" wrapText="1"/>
    </xf>
    <xf numFmtId="0" fontId="0" fillId="6" borderId="7" xfId="0" applyFill="1" applyBorder="1" applyAlignment="1">
      <alignment horizontal="left" wrapText="1"/>
    </xf>
    <xf numFmtId="0" fontId="12" fillId="6" borderId="8" xfId="0" applyFont="1" applyFill="1" applyBorder="1" applyAlignment="1">
      <alignment horizontal="left" wrapText="1"/>
    </xf>
    <xf numFmtId="0" fontId="13" fillId="0" borderId="0" xfId="0" applyFont="1" applyAlignment="1">
      <alignment horizontal="left"/>
    </xf>
    <xf numFmtId="0" fontId="14" fillId="0" borderId="10" xfId="0" applyFont="1" applyBorder="1" applyAlignment="1">
      <alignment horizontal="left" wrapText="1"/>
    </xf>
    <xf numFmtId="0" fontId="14" fillId="0" borderId="13" xfId="0" applyFont="1" applyBorder="1" applyAlignment="1">
      <alignment horizontal="left" wrapText="1"/>
    </xf>
    <xf numFmtId="0" fontId="16" fillId="0" borderId="0" xfId="0" applyFont="1" applyAlignment="1">
      <alignment horizontal="left"/>
    </xf>
    <xf numFmtId="16" fontId="0" fillId="0" borderId="0" xfId="0" applyNumberFormat="1"/>
    <xf numFmtId="0" fontId="14" fillId="0" borderId="16" xfId="0" applyFont="1" applyBorder="1" applyAlignment="1">
      <alignment horizontal="left" wrapText="1"/>
    </xf>
    <xf numFmtId="10" fontId="0" fillId="0" borderId="1" xfId="1" applyNumberFormat="1" applyFont="1" applyBorder="1"/>
    <xf numFmtId="10" fontId="0" fillId="0" borderId="0" xfId="1" applyNumberFormat="1" applyFont="1"/>
    <xf numFmtId="1" fontId="0" fillId="0" borderId="0" xfId="1" applyNumberFormat="1" applyFont="1"/>
    <xf numFmtId="0" fontId="5" fillId="0" borderId="0" xfId="2"/>
    <xf numFmtId="0" fontId="1" fillId="2" borderId="0" xfId="0" applyFont="1" applyFill="1"/>
    <xf numFmtId="0" fontId="8" fillId="2" borderId="19" xfId="0" applyFont="1" applyFill="1" applyBorder="1" applyAlignment="1">
      <alignment wrapText="1"/>
    </xf>
    <xf numFmtId="0" fontId="8" fillId="2" borderId="21" xfId="0" applyFont="1" applyFill="1" applyBorder="1" applyAlignment="1">
      <alignment wrapText="1"/>
    </xf>
    <xf numFmtId="0" fontId="2" fillId="0" borderId="0" xfId="0" applyFont="1" applyAlignment="1">
      <alignment horizontal="left" wrapText="1"/>
    </xf>
    <xf numFmtId="0" fontId="2" fillId="0" borderId="0" xfId="0" applyFont="1" applyAlignment="1">
      <alignment wrapText="1"/>
    </xf>
    <xf numFmtId="0" fontId="0" fillId="11" borderId="0" xfId="0" applyFill="1"/>
    <xf numFmtId="0" fontId="0" fillId="1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49" fontId="0" fillId="0" borderId="0" xfId="0" quotePrefix="1" applyNumberFormat="1" applyAlignment="1">
      <alignment horizontal="left"/>
    </xf>
    <xf numFmtId="0" fontId="0" fillId="8"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0" fillId="0" borderId="0" xfId="0" applyAlignment="1">
      <alignment horizontal="left"/>
    </xf>
    <xf numFmtId="0" fontId="0" fillId="22" borderId="0" xfId="0" applyFill="1"/>
    <xf numFmtId="0" fontId="0" fillId="10"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0" borderId="0" xfId="0" quotePrefix="1" applyAlignment="1">
      <alignment horizontal="left"/>
    </xf>
    <xf numFmtId="0" fontId="0" fillId="27" borderId="0" xfId="0" applyFill="1"/>
    <xf numFmtId="0" fontId="0" fillId="28" borderId="0" xfId="0" applyFill="1"/>
    <xf numFmtId="0" fontId="2" fillId="0" borderId="0" xfId="0" quotePrefix="1" applyFont="1" applyAlignment="1">
      <alignment wrapText="1"/>
    </xf>
    <xf numFmtId="0" fontId="2" fillId="0" borderId="22" xfId="0" quotePrefix="1" applyFont="1" applyBorder="1" applyAlignment="1">
      <alignment wrapText="1"/>
    </xf>
    <xf numFmtId="0" fontId="2" fillId="0" borderId="22" xfId="0" applyFont="1" applyBorder="1" applyAlignment="1">
      <alignmen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0" xfId="0" applyFont="1" applyFill="1" applyBorder="1" applyAlignment="1">
      <alignment wrapText="1"/>
    </xf>
    <xf numFmtId="0" fontId="8" fillId="2" borderId="20" xfId="0" applyFont="1" applyFill="1" applyBorder="1" applyAlignment="1">
      <alignment horizontal="left" wrapText="1"/>
    </xf>
    <xf numFmtId="0" fontId="0" fillId="0" borderId="22" xfId="0" applyBorder="1" applyAlignment="1">
      <alignment horizontal="left" wrapText="1"/>
    </xf>
    <xf numFmtId="0" fontId="0" fillId="0" borderId="22" xfId="0" applyBorder="1" applyAlignment="1">
      <alignment wrapText="1"/>
    </xf>
    <xf numFmtId="9" fontId="0" fillId="0" borderId="0" xfId="0" applyNumberFormat="1" applyAlignment="1">
      <alignment wrapText="1"/>
    </xf>
    <xf numFmtId="0" fontId="0" fillId="2" borderId="0" xfId="0" applyFill="1"/>
    <xf numFmtId="0" fontId="0" fillId="0" borderId="0" xfId="0" applyAlignment="1">
      <alignment horizontal="left" wrapText="1"/>
    </xf>
    <xf numFmtId="0" fontId="8" fillId="3" borderId="25" xfId="0" applyFont="1" applyFill="1" applyBorder="1" applyAlignment="1">
      <alignment wrapText="1"/>
    </xf>
    <xf numFmtId="0" fontId="1" fillId="4" borderId="0" xfId="0" applyFont="1" applyFill="1"/>
    <xf numFmtId="0" fontId="1" fillId="10" borderId="0" xfId="0" applyFont="1" applyFill="1"/>
    <xf numFmtId="0" fontId="24" fillId="0" borderId="0" xfId="19" applyFont="1"/>
    <xf numFmtId="0" fontId="25" fillId="0" borderId="0" xfId="19"/>
    <xf numFmtId="0" fontId="24" fillId="0" borderId="0" xfId="19" applyFont="1" applyAlignment="1">
      <alignment wrapText="1"/>
    </xf>
    <xf numFmtId="0" fontId="24" fillId="30" borderId="0" xfId="19" applyFont="1" applyFill="1" applyAlignment="1">
      <alignment wrapText="1"/>
    </xf>
    <xf numFmtId="0" fontId="24" fillId="0" borderId="0" xfId="19" applyFont="1" applyAlignment="1">
      <alignment horizontal="left"/>
    </xf>
    <xf numFmtId="0" fontId="24" fillId="32" borderId="9" xfId="19" applyFont="1" applyFill="1" applyBorder="1"/>
    <xf numFmtId="9" fontId="24" fillId="33" borderId="9" xfId="19" applyNumberFormat="1" applyFont="1" applyFill="1" applyBorder="1"/>
    <xf numFmtId="9" fontId="24" fillId="0" borderId="0" xfId="19" applyNumberFormat="1" applyFont="1"/>
    <xf numFmtId="9" fontId="26" fillId="33" borderId="9" xfId="19" applyNumberFormat="1" applyFont="1" applyFill="1" applyBorder="1"/>
    <xf numFmtId="0" fontId="26" fillId="0" borderId="0" xfId="19" applyFont="1" applyAlignment="1">
      <alignment horizontal="left"/>
    </xf>
    <xf numFmtId="0" fontId="27" fillId="0" borderId="0" xfId="19" applyFont="1"/>
    <xf numFmtId="0" fontId="28" fillId="0" borderId="0" xfId="19" applyFont="1"/>
    <xf numFmtId="0" fontId="27" fillId="0" borderId="26" xfId="19" applyFont="1" applyBorder="1"/>
    <xf numFmtId="0" fontId="29" fillId="0" borderId="0" xfId="19" applyFont="1"/>
    <xf numFmtId="0" fontId="24" fillId="0" borderId="11" xfId="19" applyFont="1" applyBorder="1"/>
    <xf numFmtId="0" fontId="24" fillId="0" borderId="12" xfId="19" applyFont="1" applyBorder="1"/>
    <xf numFmtId="0" fontId="24" fillId="0" borderId="17" xfId="19" applyFont="1" applyBorder="1"/>
    <xf numFmtId="0" fontId="24" fillId="0" borderId="18" xfId="19" applyFont="1" applyBorder="1"/>
    <xf numFmtId="0" fontId="30" fillId="0" borderId="0" xfId="19" applyFont="1"/>
    <xf numFmtId="0" fontId="31" fillId="0" borderId="0" xfId="19" applyFont="1"/>
    <xf numFmtId="43" fontId="27" fillId="0" borderId="0" xfId="19" applyNumberFormat="1" applyFont="1"/>
    <xf numFmtId="43" fontId="24" fillId="0" borderId="0" xfId="19" applyNumberFormat="1" applyFont="1"/>
    <xf numFmtId="0" fontId="27" fillId="34" borderId="0" xfId="19" applyFont="1" applyFill="1"/>
    <xf numFmtId="0" fontId="29" fillId="35" borderId="0" xfId="0" applyFont="1" applyFill="1" applyAlignment="1">
      <alignment wrapText="1"/>
    </xf>
    <xf numFmtId="0" fontId="24" fillId="0" borderId="0" xfId="0" applyFont="1" applyAlignment="1">
      <alignment wrapText="1"/>
    </xf>
    <xf numFmtId="0" fontId="24" fillId="0" borderId="0" xfId="0" applyFont="1"/>
    <xf numFmtId="43" fontId="24" fillId="0" borderId="0" xfId="0" applyNumberFormat="1" applyFont="1" applyAlignment="1">
      <alignment wrapText="1"/>
    </xf>
    <xf numFmtId="0" fontId="24" fillId="30" borderId="0" xfId="0" applyFont="1" applyFill="1" applyAlignment="1">
      <alignment wrapText="1"/>
    </xf>
    <xf numFmtId="49" fontId="0" fillId="0" borderId="0" xfId="0" applyNumberFormat="1" applyAlignment="1">
      <alignment wrapText="1"/>
    </xf>
    <xf numFmtId="49" fontId="2" fillId="0" borderId="0" xfId="0" applyNumberFormat="1" applyFont="1" applyAlignment="1">
      <alignment wrapText="1"/>
    </xf>
    <xf numFmtId="0" fontId="1" fillId="2" borderId="0" xfId="0" applyFont="1" applyFill="1" applyAlignment="1">
      <alignment wrapText="1"/>
    </xf>
    <xf numFmtId="0" fontId="33" fillId="0" borderId="0" xfId="0" applyFont="1"/>
    <xf numFmtId="49" fontId="4" fillId="0" borderId="25" xfId="2" applyNumberFormat="1" applyFont="1" applyBorder="1" applyAlignment="1">
      <alignment wrapText="1"/>
    </xf>
    <xf numFmtId="1" fontId="0" fillId="0" borderId="0" xfId="0" applyNumberFormat="1"/>
    <xf numFmtId="10" fontId="0" fillId="0" borderId="0" xfId="0" applyNumberFormat="1"/>
    <xf numFmtId="0" fontId="0" fillId="10" borderId="0" xfId="0" applyFill="1" applyAlignment="1">
      <alignment wrapText="1"/>
    </xf>
    <xf numFmtId="0" fontId="1" fillId="0" borderId="0" xfId="0" applyFont="1" applyAlignment="1">
      <alignment wrapText="1"/>
    </xf>
    <xf numFmtId="9" fontId="0" fillId="0" borderId="0" xfId="0" applyNumberFormat="1"/>
    <xf numFmtId="10" fontId="0" fillId="0" borderId="0" xfId="0" applyNumberFormat="1" applyAlignment="1">
      <alignment wrapText="1"/>
    </xf>
    <xf numFmtId="49" fontId="4" fillId="0" borderId="25" xfId="1" applyNumberFormat="1" applyBorder="1" applyAlignment="1">
      <alignment wrapText="1"/>
    </xf>
    <xf numFmtId="0" fontId="4" fillId="0" borderId="0" xfId="0" applyFont="1" applyAlignment="1">
      <alignment wrapText="1"/>
    </xf>
    <xf numFmtId="0" fontId="4" fillId="0" borderId="0" xfId="0" applyFont="1"/>
    <xf numFmtId="0" fontId="34" fillId="0" borderId="0" xfId="19" applyFont="1"/>
    <xf numFmtId="0" fontId="24" fillId="10" borderId="0" xfId="19" applyFont="1" applyFill="1"/>
    <xf numFmtId="0" fontId="35" fillId="10" borderId="0" xfId="0" applyFont="1" applyFill="1" applyAlignment="1">
      <alignment wrapText="1"/>
    </xf>
    <xf numFmtId="0" fontId="1" fillId="40" borderId="0" xfId="0" applyFont="1" applyFill="1"/>
    <xf numFmtId="0" fontId="0" fillId="40" borderId="0" xfId="0" applyFill="1"/>
    <xf numFmtId="0" fontId="0" fillId="0" borderId="0" xfId="0" applyAlignment="1">
      <alignment wrapText="1"/>
    </xf>
    <xf numFmtId="0" fontId="0" fillId="0" borderId="0" xfId="0"/>
    <xf numFmtId="0" fontId="12" fillId="6" borderId="9" xfId="0" applyFont="1" applyFill="1" applyBorder="1" applyAlignment="1">
      <alignment horizontal="left" wrapText="1"/>
    </xf>
    <xf numFmtId="169" fontId="24" fillId="31" borderId="9" xfId="19" applyNumberFormat="1" applyFont="1" applyFill="1" applyBorder="1"/>
    <xf numFmtId="170" fontId="24" fillId="0" borderId="0" xfId="19" applyNumberFormat="1" applyFont="1"/>
    <xf numFmtId="169" fontId="24" fillId="32" borderId="9" xfId="19" applyNumberFormat="1" applyFont="1" applyFill="1" applyBorder="1"/>
    <xf numFmtId="171" fontId="24" fillId="0" borderId="0" xfId="19" applyNumberFormat="1" applyFont="1"/>
    <xf numFmtId="164" fontId="0" fillId="0" borderId="0" xfId="0" applyNumberFormat="1"/>
    <xf numFmtId="165" fontId="0" fillId="0" borderId="0" xfId="0" applyNumberFormat="1"/>
    <xf numFmtId="166" fontId="15" fillId="0" borderId="11" xfId="0" applyNumberFormat="1" applyFont="1" applyBorder="1" applyAlignment="1">
      <alignment horizontal="center" wrapText="1"/>
    </xf>
    <xf numFmtId="166" fontId="15" fillId="0" borderId="12" xfId="0" applyNumberFormat="1" applyFont="1" applyBorder="1" applyAlignment="1">
      <alignment horizontal="center" wrapText="1"/>
    </xf>
    <xf numFmtId="166" fontId="15" fillId="0" borderId="14" xfId="0" applyNumberFormat="1" applyFont="1" applyBorder="1" applyAlignment="1">
      <alignment horizontal="center" wrapText="1"/>
    </xf>
    <xf numFmtId="166" fontId="15" fillId="0" borderId="15" xfId="0" applyNumberFormat="1" applyFont="1" applyBorder="1" applyAlignment="1">
      <alignment horizontal="center" wrapText="1"/>
    </xf>
    <xf numFmtId="166" fontId="15" fillId="0" borderId="17" xfId="0" applyNumberFormat="1" applyFont="1" applyBorder="1" applyAlignment="1">
      <alignment horizontal="center" wrapText="1"/>
    </xf>
    <xf numFmtId="166" fontId="15" fillId="0" borderId="18" xfId="0" applyNumberFormat="1" applyFont="1" applyBorder="1" applyAlignment="1">
      <alignment horizontal="center" wrapText="1"/>
    </xf>
    <xf numFmtId="0" fontId="0" fillId="0" borderId="0" xfId="0" applyFill="1" applyAlignment="1">
      <alignment wrapText="1"/>
    </xf>
    <xf numFmtId="0" fontId="2" fillId="10" borderId="25" xfId="0" applyFont="1" applyFill="1" applyBorder="1" applyAlignment="1">
      <alignment wrapText="1"/>
    </xf>
    <xf numFmtId="3" fontId="24" fillId="0" borderId="0" xfId="0" applyNumberFormat="1" applyFont="1" applyFill="1" applyAlignment="1">
      <alignment horizontal="right"/>
    </xf>
    <xf numFmtId="3" fontId="24" fillId="0" borderId="29" xfId="0" applyNumberFormat="1" applyFont="1" applyFill="1" applyBorder="1" applyAlignment="1">
      <alignment horizontal="right"/>
    </xf>
    <xf numFmtId="3" fontId="24" fillId="38" borderId="0" xfId="0" applyNumberFormat="1" applyFont="1" applyFill="1" applyAlignment="1">
      <alignment horizontal="right"/>
    </xf>
    <xf numFmtId="0" fontId="24" fillId="0" borderId="0" xfId="0" applyFont="1" applyFill="1"/>
    <xf numFmtId="10" fontId="24" fillId="0" borderId="0" xfId="0" applyNumberFormat="1" applyFont="1" applyFill="1" applyAlignment="1">
      <alignment wrapText="1"/>
    </xf>
    <xf numFmtId="10" fontId="24" fillId="0" borderId="0" xfId="0" applyNumberFormat="1" applyFont="1" applyFill="1"/>
    <xf numFmtId="0" fontId="24" fillId="0" borderId="0" xfId="0" applyFont="1" applyFill="1" applyAlignment="1">
      <alignment wrapText="1"/>
    </xf>
    <xf numFmtId="3" fontId="24" fillId="0" borderId="0" xfId="0" applyNumberFormat="1" applyFont="1" applyFill="1"/>
    <xf numFmtId="0" fontId="24" fillId="38" borderId="0" xfId="0" applyFont="1" applyFill="1"/>
    <xf numFmtId="10" fontId="24" fillId="38" borderId="0" xfId="0" applyNumberFormat="1" applyFont="1" applyFill="1" applyAlignment="1">
      <alignment wrapText="1"/>
    </xf>
    <xf numFmtId="10" fontId="24" fillId="38" borderId="0" xfId="0" applyNumberFormat="1" applyFont="1" applyFill="1"/>
    <xf numFmtId="0" fontId="24" fillId="38" borderId="0" xfId="0" applyFont="1" applyFill="1" applyAlignment="1">
      <alignment horizontal="center" wrapText="1"/>
    </xf>
    <xf numFmtId="0" fontId="24" fillId="38" borderId="0" xfId="0" applyFont="1" applyFill="1" applyAlignment="1">
      <alignment wrapText="1"/>
    </xf>
    <xf numFmtId="3" fontId="29" fillId="0" borderId="0" xfId="0" applyNumberFormat="1" applyFont="1"/>
    <xf numFmtId="0" fontId="29" fillId="39" borderId="0" xfId="0" applyFont="1" applyFill="1"/>
    <xf numFmtId="0" fontId="29" fillId="10" borderId="0" xfId="0" applyFont="1" applyFill="1" applyAlignment="1">
      <alignment wrapText="1"/>
    </xf>
    <xf numFmtId="10" fontId="29" fillId="10" borderId="0" xfId="0" applyNumberFormat="1" applyFont="1" applyFill="1" applyAlignment="1">
      <alignment wrapText="1"/>
    </xf>
    <xf numFmtId="0" fontId="29" fillId="0" borderId="0" xfId="0" applyFont="1" applyAlignment="1">
      <alignment wrapText="1"/>
    </xf>
    <xf numFmtId="9" fontId="24" fillId="0" borderId="0" xfId="0" applyNumberFormat="1" applyFont="1" applyFill="1"/>
    <xf numFmtId="168" fontId="24" fillId="0" borderId="0" xfId="0" applyNumberFormat="1" applyFont="1" applyFill="1"/>
    <xf numFmtId="168" fontId="24" fillId="0" borderId="0" xfId="1" applyNumberFormat="1" applyFont="1" applyFill="1"/>
    <xf numFmtId="9" fontId="24" fillId="38" borderId="0" xfId="0" applyNumberFormat="1" applyFont="1" applyFill="1"/>
    <xf numFmtId="1" fontId="24" fillId="0" borderId="0" xfId="0" applyNumberFormat="1" applyFont="1"/>
    <xf numFmtId="0" fontId="29" fillId="0" borderId="0" xfId="0" applyFont="1"/>
    <xf numFmtId="0" fontId="24" fillId="0" borderId="0" xfId="0" applyFont="1" applyAlignment="1">
      <alignment horizontal="center" wrapText="1"/>
    </xf>
    <xf numFmtId="0" fontId="24" fillId="10" borderId="0" xfId="0" applyFont="1" applyFill="1" applyAlignment="1">
      <alignment wrapText="1"/>
    </xf>
    <xf numFmtId="2" fontId="24" fillId="10" borderId="0" xfId="0" applyNumberFormat="1" applyFont="1" applyFill="1" applyAlignment="1">
      <alignment wrapText="1"/>
    </xf>
    <xf numFmtId="0" fontId="24" fillId="0" borderId="0" xfId="0" applyFont="1" applyAlignment="1">
      <alignment horizontal="left"/>
    </xf>
    <xf numFmtId="2" fontId="24" fillId="0" borderId="0" xfId="0" applyNumberFormat="1" applyFont="1"/>
    <xf numFmtId="10" fontId="24" fillId="0" borderId="0" xfId="0" applyNumberFormat="1" applyFont="1"/>
    <xf numFmtId="3" fontId="24" fillId="0" borderId="0" xfId="0" applyNumberFormat="1" applyFont="1"/>
    <xf numFmtId="167" fontId="24" fillId="0" borderId="0" xfId="0" applyNumberFormat="1" applyFont="1"/>
    <xf numFmtId="0" fontId="24" fillId="0" borderId="0" xfId="0" applyFont="1" applyAlignment="1">
      <alignment vertical="center"/>
    </xf>
    <xf numFmtId="0" fontId="24" fillId="0" borderId="0" xfId="0" applyFont="1" applyAlignment="1"/>
    <xf numFmtId="0" fontId="0" fillId="0" borderId="0" xfId="0"/>
    <xf numFmtId="0" fontId="24" fillId="0" borderId="0" xfId="0" applyFont="1" applyAlignment="1">
      <alignment wrapText="1"/>
    </xf>
    <xf numFmtId="0" fontId="26" fillId="0" borderId="0" xfId="0" applyFont="1" applyAlignment="1"/>
    <xf numFmtId="0" fontId="24" fillId="0" borderId="0" xfId="0" applyFont="1" applyAlignment="1">
      <alignment wrapText="1"/>
    </xf>
    <xf numFmtId="14" fontId="0" fillId="0" borderId="0" xfId="0" applyNumberFormat="1"/>
    <xf numFmtId="0" fontId="0" fillId="0" borderId="0" xfId="0"/>
    <xf numFmtId="0" fontId="0" fillId="0" borderId="0" xfId="0" applyAlignment="1">
      <alignment wrapText="1"/>
    </xf>
    <xf numFmtId="0" fontId="29" fillId="0" borderId="0" xfId="19" applyFont="1" applyFill="1" applyAlignment="1">
      <alignment wrapText="1"/>
    </xf>
    <xf numFmtId="0" fontId="24" fillId="0" borderId="0" xfId="19" applyFont="1" applyFill="1"/>
    <xf numFmtId="0" fontId="0" fillId="10" borderId="0" xfId="0" applyFont="1" applyFill="1"/>
    <xf numFmtId="0" fontId="0" fillId="0" borderId="0" xfId="0" applyBorder="1" applyAlignment="1">
      <alignment wrapText="1"/>
    </xf>
    <xf numFmtId="0" fontId="0" fillId="0" borderId="0" xfId="0"/>
    <xf numFmtId="0" fontId="0" fillId="38" borderId="0" xfId="0" applyFill="1"/>
    <xf numFmtId="0" fontId="0" fillId="0" borderId="0" xfId="0"/>
    <xf numFmtId="0" fontId="0" fillId="0" borderId="0" xfId="0"/>
    <xf numFmtId="0" fontId="6" fillId="0" borderId="0" xfId="0" applyFont="1" applyAlignment="1">
      <alignment horizontal="left" wrapText="1"/>
    </xf>
    <xf numFmtId="0" fontId="8" fillId="2" borderId="0" xfId="0" applyFont="1" applyFill="1" applyAlignment="1"/>
    <xf numFmtId="0" fontId="8" fillId="2" borderId="0" xfId="0" applyFont="1" applyFill="1" applyAlignment="1">
      <alignment horizontal="left"/>
    </xf>
    <xf numFmtId="0" fontId="29" fillId="35" borderId="0" xfId="0" applyFont="1" applyFill="1" applyAlignment="1"/>
    <xf numFmtId="0" fontId="8" fillId="3" borderId="25" xfId="0" applyFont="1" applyFill="1" applyBorder="1" applyAlignment="1"/>
    <xf numFmtId="0" fontId="8" fillId="3" borderId="0" xfId="0" applyFont="1" applyFill="1" applyAlignment="1"/>
    <xf numFmtId="0" fontId="1" fillId="0" borderId="0" xfId="0" applyFont="1" applyAlignment="1"/>
    <xf numFmtId="0" fontId="0" fillId="0" borderId="0" xfId="0" applyAlignment="1"/>
    <xf numFmtId="0" fontId="2" fillId="0" borderId="0" xfId="0" applyFont="1" applyAlignment="1"/>
    <xf numFmtId="0" fontId="2" fillId="0" borderId="0" xfId="0" applyFont="1" applyAlignment="1">
      <alignment horizontal="left"/>
    </xf>
    <xf numFmtId="49" fontId="0" fillId="0" borderId="0" xfId="0" applyNumberFormat="1" applyAlignment="1"/>
    <xf numFmtId="9" fontId="2" fillId="0" borderId="0" xfId="0" applyNumberFormat="1" applyFont="1" applyAlignment="1"/>
    <xf numFmtId="49" fontId="24" fillId="0" borderId="27" xfId="0" applyNumberFormat="1" applyFont="1" applyBorder="1" applyAlignment="1"/>
    <xf numFmtId="49" fontId="2" fillId="0" borderId="0" xfId="1" applyNumberFormat="1" applyFont="1" applyAlignment="1"/>
    <xf numFmtId="0" fontId="2" fillId="0" borderId="25" xfId="0" applyFont="1" applyBorder="1" applyAlignment="1"/>
    <xf numFmtId="0" fontId="3" fillId="0" borderId="0" xfId="0" applyFont="1" applyAlignment="1"/>
    <xf numFmtId="9" fontId="3" fillId="0" borderId="0" xfId="1" applyFont="1" applyAlignment="1"/>
    <xf numFmtId="49" fontId="2" fillId="0" borderId="0" xfId="0" applyNumberFormat="1" applyFont="1" applyAlignment="1"/>
    <xf numFmtId="0" fontId="2" fillId="0" borderId="0" xfId="1" applyNumberFormat="1" applyFont="1" applyAlignment="1"/>
    <xf numFmtId="0" fontId="2" fillId="37" borderId="0" xfId="0" applyFont="1" applyFill="1" applyAlignment="1"/>
    <xf numFmtId="9" fontId="2" fillId="0" borderId="0" xfId="1" applyFont="1" applyAlignment="1"/>
    <xf numFmtId="49" fontId="2" fillId="0" borderId="25" xfId="1" applyNumberFormat="1" applyFont="1" applyBorder="1" applyAlignment="1"/>
    <xf numFmtId="49" fontId="5" fillId="0" borderId="25" xfId="2" applyNumberFormat="1" applyBorder="1" applyAlignment="1"/>
    <xf numFmtId="9" fontId="3" fillId="0" borderId="0" xfId="0" applyNumberFormat="1" applyFont="1" applyAlignment="1"/>
    <xf numFmtId="0" fontId="0" fillId="0" borderId="25" xfId="0" applyBorder="1" applyAlignment="1"/>
    <xf numFmtId="49" fontId="3" fillId="0" borderId="0" xfId="0" applyNumberFormat="1" applyFont="1" applyAlignment="1"/>
    <xf numFmtId="0" fontId="3" fillId="0" borderId="0" xfId="1" applyNumberFormat="1" applyFont="1" applyAlignment="1"/>
    <xf numFmtId="0" fontId="24" fillId="0" borderId="27" xfId="0" applyFont="1" applyBorder="1" applyAlignment="1"/>
    <xf numFmtId="0" fontId="3" fillId="0" borderId="25" xfId="1" applyNumberFormat="1" applyFont="1" applyBorder="1" applyAlignment="1"/>
    <xf numFmtId="9" fontId="0" fillId="0" borderId="0" xfId="1" applyFont="1" applyAlignment="1"/>
    <xf numFmtId="9" fontId="0" fillId="0" borderId="0" xfId="0" applyNumberFormat="1" applyAlignment="1"/>
    <xf numFmtId="49" fontId="0" fillId="0" borderId="25" xfId="0" applyNumberFormat="1" applyBorder="1" applyAlignment="1"/>
    <xf numFmtId="49" fontId="0" fillId="0" borderId="25" xfId="0" applyNumberFormat="1" applyBorder="1" applyAlignment="1">
      <alignment vertical="top"/>
    </xf>
    <xf numFmtId="0" fontId="3" fillId="0" borderId="0" xfId="0" applyFont="1" applyAlignment="1">
      <alignment horizontal="left"/>
    </xf>
    <xf numFmtId="0" fontId="3" fillId="0" borderId="25" xfId="0" applyFont="1" applyBorder="1" applyAlignment="1">
      <alignment vertical="top"/>
    </xf>
    <xf numFmtId="0" fontId="3" fillId="0" borderId="0" xfId="0" applyFont="1" applyAlignment="1">
      <alignment vertical="top"/>
    </xf>
    <xf numFmtId="49" fontId="3" fillId="0" borderId="25" xfId="0" applyNumberFormat="1" applyFont="1" applyBorder="1" applyAlignment="1">
      <alignment vertical="top"/>
    </xf>
    <xf numFmtId="0" fontId="5" fillId="0" borderId="25" xfId="2" applyBorder="1" applyAlignment="1"/>
    <xf numFmtId="49" fontId="2" fillId="0" borderId="25" xfId="0" applyNumberFormat="1" applyFont="1" applyBorder="1" applyAlignment="1"/>
    <xf numFmtId="49" fontId="24" fillId="0" borderId="0" xfId="0" applyNumberFormat="1" applyFont="1" applyAlignment="1"/>
    <xf numFmtId="49" fontId="6" fillId="0" borderId="25" xfId="0" applyNumberFormat="1" applyFont="1" applyBorder="1" applyAlignment="1"/>
    <xf numFmtId="49" fontId="3" fillId="0" borderId="0" xfId="1" applyNumberFormat="1" applyFont="1" applyAlignment="1"/>
    <xf numFmtId="49" fontId="3" fillId="0" borderId="25" xfId="1" applyNumberFormat="1" applyFont="1" applyBorder="1" applyAlignment="1"/>
    <xf numFmtId="9" fontId="0" fillId="37" borderId="0" xfId="1" applyFont="1" applyFill="1" applyAlignment="1"/>
    <xf numFmtId="0" fontId="0" fillId="37" borderId="0" xfId="0" applyFill="1" applyAlignment="1"/>
    <xf numFmtId="49" fontId="3" fillId="0" borderId="25" xfId="0" applyNumberFormat="1" applyFont="1" applyBorder="1" applyAlignment="1"/>
    <xf numFmtId="49" fontId="24" fillId="0" borderId="28" xfId="0" applyNumberFormat="1" applyFont="1" applyBorder="1" applyAlignment="1"/>
    <xf numFmtId="168" fontId="0" fillId="0" borderId="0" xfId="0" applyNumberFormat="1" applyAlignment="1"/>
    <xf numFmtId="49" fontId="24" fillId="10" borderId="27" xfId="0" applyNumberFormat="1" applyFont="1" applyFill="1" applyBorder="1" applyAlignment="1"/>
    <xf numFmtId="0" fontId="0" fillId="10" borderId="0" xfId="0" applyFill="1" applyAlignment="1"/>
    <xf numFmtId="0" fontId="3" fillId="0" borderId="25" xfId="0" applyFont="1" applyBorder="1" applyAlignment="1"/>
    <xf numFmtId="1" fontId="0" fillId="0" borderId="0" xfId="0" applyNumberFormat="1" applyAlignment="1"/>
    <xf numFmtId="1" fontId="3" fillId="0" borderId="0" xfId="0" applyNumberFormat="1" applyFont="1" applyAlignment="1"/>
    <xf numFmtId="168" fontId="0" fillId="0" borderId="0" xfId="1" applyNumberFormat="1" applyFont="1" applyAlignment="1"/>
    <xf numFmtId="49" fontId="24" fillId="36" borderId="27" xfId="0" applyNumberFormat="1" applyFont="1" applyFill="1" applyBorder="1" applyAlignment="1"/>
    <xf numFmtId="49" fontId="3" fillId="0" borderId="0" xfId="0" applyNumberFormat="1" applyFont="1" applyAlignment="1">
      <alignment horizontal="left"/>
    </xf>
    <xf numFmtId="9" fontId="3" fillId="0" borderId="0" xfId="1" applyFont="1" applyAlignment="1">
      <alignment horizontal="right"/>
    </xf>
    <xf numFmtId="0" fontId="2" fillId="10" borderId="0" xfId="0" applyFont="1" applyFill="1" applyAlignment="1"/>
    <xf numFmtId="49" fontId="32" fillId="0" borderId="0" xfId="0" applyNumberFormat="1" applyFont="1" applyAlignment="1"/>
    <xf numFmtId="0" fontId="2" fillId="41" borderId="0" xfId="0" applyFont="1" applyFill="1" applyAlignment="1"/>
    <xf numFmtId="0" fontId="0" fillId="41" borderId="0" xfId="0" applyFill="1" applyAlignment="1"/>
    <xf numFmtId="168" fontId="2" fillId="0" borderId="0" xfId="0" applyNumberFormat="1" applyFont="1" applyAlignment="1"/>
    <xf numFmtId="49" fontId="24" fillId="30" borderId="0" xfId="0" applyNumberFormat="1" applyFont="1" applyFill="1" applyAlignment="1"/>
    <xf numFmtId="168" fontId="3" fillId="0" borderId="0" xfId="1" applyNumberFormat="1" applyFont="1" applyAlignment="1"/>
    <xf numFmtId="49" fontId="24" fillId="30" borderId="9" xfId="0" applyNumberFormat="1" applyFont="1" applyFill="1" applyBorder="1" applyAlignment="1"/>
    <xf numFmtId="0" fontId="7" fillId="0" borderId="25" xfId="0" applyFont="1" applyBorder="1" applyAlignment="1"/>
    <xf numFmtId="0" fontId="32" fillId="0" borderId="0" xfId="0" applyFont="1" applyAlignment="1"/>
    <xf numFmtId="0" fontId="6" fillId="0" borderId="0" xfId="0" applyFont="1" applyAlignment="1">
      <alignment horizontal="left"/>
    </xf>
    <xf numFmtId="49" fontId="0" fillId="0" borderId="0" xfId="0" applyNumberFormat="1"/>
    <xf numFmtId="49" fontId="3" fillId="0" borderId="0" xfId="0" applyNumberFormat="1" applyFont="1"/>
    <xf numFmtId="49" fontId="3" fillId="0" borderId="30" xfId="0" applyNumberFormat="1" applyFont="1" applyBorder="1"/>
    <xf numFmtId="9" fontId="3" fillId="0" borderId="0" xfId="1" applyFont="1"/>
    <xf numFmtId="0" fontId="3" fillId="0" borderId="0" xfId="0" applyFont="1"/>
    <xf numFmtId="49" fontId="2" fillId="0" borderId="0" xfId="0" applyNumberFormat="1" applyFont="1"/>
    <xf numFmtId="49" fontId="0" fillId="0" borderId="25" xfId="0" applyNumberFormat="1" applyBorder="1"/>
    <xf numFmtId="49" fontId="2" fillId="0" borderId="30" xfId="0" applyNumberFormat="1" applyFont="1" applyBorder="1"/>
    <xf numFmtId="0" fontId="3" fillId="0" borderId="25" xfId="0" applyFont="1" applyBorder="1"/>
    <xf numFmtId="49" fontId="3" fillId="0" borderId="25" xfId="0" applyNumberFormat="1" applyFont="1" applyBorder="1"/>
    <xf numFmtId="9" fontId="3" fillId="0" borderId="0" xfId="0" applyNumberFormat="1" applyFont="1"/>
    <xf numFmtId="49" fontId="2" fillId="0" borderId="25" xfId="0" applyNumberFormat="1" applyFont="1" applyBorder="1"/>
    <xf numFmtId="0" fontId="24" fillId="0" borderId="0" xfId="0" applyFont="1" applyAlignment="1">
      <alignment horizontal="center"/>
    </xf>
    <xf numFmtId="0" fontId="24" fillId="0" borderId="0" xfId="0" applyFont="1" applyAlignment="1">
      <alignment horizontal="center" wrapText="1"/>
    </xf>
    <xf numFmtId="0" fontId="24" fillId="0" borderId="0" xfId="0" applyFont="1" applyAlignment="1">
      <alignment wrapText="1"/>
    </xf>
    <xf numFmtId="0" fontId="29" fillId="4" borderId="0" xfId="0" applyFont="1" applyFill="1" applyAlignment="1">
      <alignment horizontal="center" wrapText="1"/>
    </xf>
    <xf numFmtId="0" fontId="24" fillId="4" borderId="0" xfId="0" applyFont="1" applyFill="1" applyAlignment="1">
      <alignment horizontal="center" wrapText="1"/>
    </xf>
    <xf numFmtId="0" fontId="29" fillId="0" borderId="0" xfId="0" applyFont="1" applyAlignment="1">
      <alignment horizontal="center"/>
    </xf>
    <xf numFmtId="0" fontId="1" fillId="0" borderId="0" xfId="0" applyFont="1" applyAlignment="1">
      <alignment horizontal="center"/>
    </xf>
    <xf numFmtId="0" fontId="0" fillId="0" borderId="0" xfId="0"/>
    <xf numFmtId="0" fontId="1" fillId="0" borderId="0" xfId="0" applyFont="1" applyAlignment="1">
      <alignment horizontal="center" wrapText="1"/>
    </xf>
    <xf numFmtId="0" fontId="0" fillId="0" borderId="0" xfId="0" applyAlignment="1">
      <alignment wrapText="1"/>
    </xf>
    <xf numFmtId="0" fontId="1" fillId="10" borderId="0" xfId="0" applyFont="1" applyFill="1" applyAlignment="1">
      <alignment horizontal="center"/>
    </xf>
    <xf numFmtId="0" fontId="1" fillId="4" borderId="0" xfId="0" applyFont="1" applyFill="1" applyAlignment="1">
      <alignment horizontal="left"/>
    </xf>
    <xf numFmtId="0" fontId="0" fillId="5" borderId="0" xfId="0" applyFill="1" applyAlignment="1">
      <alignment horizontal="left"/>
    </xf>
    <xf numFmtId="0" fontId="1" fillId="29" borderId="0" xfId="0" applyFont="1" applyFill="1" applyAlignment="1">
      <alignment horizontal="center"/>
    </xf>
    <xf numFmtId="0" fontId="12" fillId="6" borderId="9" xfId="0" applyFont="1" applyFill="1" applyBorder="1" applyAlignment="1">
      <alignment horizontal="left" wrapText="1"/>
    </xf>
    <xf numFmtId="0" fontId="0" fillId="0" borderId="5" xfId="0" applyBorder="1"/>
    <xf numFmtId="0" fontId="0" fillId="0" borderId="6" xfId="0" applyBorder="1"/>
  </cellXfs>
  <cellStyles count="20">
    <cellStyle name="2x indented GHG Textfiels" xfId="10" xr:uid="{00000000-0005-0000-0000-00000A000000}"/>
    <cellStyle name="5x indented GHG Textfiels" xfId="11" xr:uid="{00000000-0005-0000-0000-00000B000000}"/>
    <cellStyle name="AggCels" xfId="12" xr:uid="{00000000-0005-0000-0000-00000C000000}"/>
    <cellStyle name="AggGreen_bld" xfId="15" xr:uid="{00000000-0005-0000-0000-00000F000000}"/>
    <cellStyle name="Body: normal cell 2" xfId="5" xr:uid="{00000000-0005-0000-0000-000005000000}"/>
    <cellStyle name="Comma 6" xfId="6" xr:uid="{00000000-0005-0000-0000-000006000000}"/>
    <cellStyle name="Constants" xfId="8" xr:uid="{00000000-0005-0000-0000-000008000000}"/>
    <cellStyle name="CustomizationCells" xfId="17" xr:uid="{00000000-0005-0000-0000-000011000000}"/>
    <cellStyle name="Empty_B_border" xfId="16" xr:uid="{00000000-0005-0000-0000-000010000000}"/>
    <cellStyle name="Header: bottom row 2" xfId="4" xr:uid="{00000000-0005-0000-0000-000004000000}"/>
    <cellStyle name="Headline" xfId="7" xr:uid="{00000000-0005-0000-0000-000007000000}"/>
    <cellStyle name="Hyperlink" xfId="2" builtinId="8"/>
    <cellStyle name="Normal" xfId="0" builtinId="0"/>
    <cellStyle name="Normal 2" xfId="3" xr:uid="{00000000-0005-0000-0000-000003000000}"/>
    <cellStyle name="Normal 3" xfId="18" xr:uid="{00000000-0005-0000-0000-000012000000}"/>
    <cellStyle name="Normal 4" xfId="19" xr:uid="{00000000-0005-0000-0000-000013000000}"/>
    <cellStyle name="Normal GHG Textfiels Bold" xfId="9" xr:uid="{00000000-0005-0000-0000-000009000000}"/>
    <cellStyle name="Normal GHG-Shade" xfId="14" xr:uid="{00000000-0005-0000-0000-00000E000000}"/>
    <cellStyle name="Percent" xfId="1" builtinId="5"/>
    <cellStyle name="Обычный_CRF2002 (1)" xfId="13" xr:uid="{00000000-0005-0000-0000-00000D000000}"/>
  </cellStyles>
  <dxfs count="158">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sheetMetadata" Target="metadata.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2.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B00-000009000000}"/>
            </a:ext>
          </a:extLst>
        </xdr:cNvPr>
        <xdr:cNvPicPr>
          <a:picLocks noChangeAspect="1"/>
        </xdr:cNvPicPr>
      </xdr:nvPicPr>
      <xdr:blipFill>
        <a:blip xmlns:r="http://schemas.openxmlformats.org/officeDocument/2006/relationships" r:embed="rId1"/>
        <a:stretch>
          <a:fillRect/>
        </a:stretch>
      </xdr:blipFill>
      <xdr:spPr>
        <a:xfrm>
          <a:off x="0" y="11452412"/>
          <a:ext cx="6666667" cy="4285714"/>
        </a:xfrm>
        <a:prstGeom prst="rect">
          <a:avLst/>
        </a:prstGeom>
        <a:ln>
          <a:prstDash val="solid"/>
        </a:ln>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nathaniyer/Downloads/WebAppData%20(5).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nathaniyer/Downloads/WebAppData%20(6).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UnitControlCenter"/>
    </sheetNames>
    <sheetDataSet>
      <sheetData sheetId="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olicyLevers (2)"/>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energypolicy.solutions/"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www.energysage.com/solar/cost-benefit/solar-investment-tax-credit/" TargetMode="External"/><Relationship Id="rId3" Type="http://schemas.openxmlformats.org/officeDocument/2006/relationships/hyperlink" Target="https://wamu.org/story/19/03/18/japan-is-betting-big-on-the-future-of-hydrogen-cars/" TargetMode="External"/><Relationship Id="rId7" Type="http://schemas.openxmlformats.org/officeDocument/2006/relationships/hyperlink" Target="http://biomassmagazine.com/articles/8185/usda-loan-guarantees-support-3-biomass-power-plants" TargetMode="External"/><Relationship Id="rId2" Type="http://schemas.openxmlformats.org/officeDocument/2006/relationships/hyperlink" Target="https://www.greentechmedia.com/articles/read/electric-buses-are-going-to-dominate%20plus%20statistics%20from%20FoVObE%20variable" TargetMode="External"/><Relationship Id="rId1" Type="http://schemas.openxmlformats.org/officeDocument/2006/relationships/hyperlink" Target="https://autoalliance.org/energy-environment/state-electric-vehicle-mandate/" TargetMode="External"/><Relationship Id="rId6" Type="http://schemas.openxmlformats.org/officeDocument/2006/relationships/hyperlink" Target="https://www.energysage.com/solar/cost-benefit/solar-investment-tax-credit/" TargetMode="External"/><Relationship Id="rId5" Type="http://schemas.openxmlformats.org/officeDocument/2006/relationships/hyperlink" Target="https://www.energysage.com/solar/cost-benefit/solar-investment-tax-credit/" TargetMode="External"/><Relationship Id="rId4" Type="http://schemas.openxmlformats.org/officeDocument/2006/relationships/hyperlink" Target="https://www.energy.gov/articles/secretary-perry-announces-financial-close-additional-loan-guarantees-during-trip-vogtle" TargetMode="External"/><Relationship Id="rId9" Type="http://schemas.openxmlformats.org/officeDocument/2006/relationships/hyperlink" Target="https://www.fas.org/sgp/crs/misc/R40562.pdf,%20p.3,%20paragraph%201"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www.energysage.com/solar/cost-benefit/solar-investment-tax-credit/" TargetMode="External"/><Relationship Id="rId3" Type="http://schemas.openxmlformats.org/officeDocument/2006/relationships/hyperlink" Target="https://wamu.org/story/19/03/18/japan-is-betting-big-on-the-future-of-hydrogen-cars/" TargetMode="External"/><Relationship Id="rId7" Type="http://schemas.openxmlformats.org/officeDocument/2006/relationships/hyperlink" Target="http://biomassmagazine.com/articles/8185/usda-loan-guarantees-support-3-biomass-power-plants" TargetMode="External"/><Relationship Id="rId2" Type="http://schemas.openxmlformats.org/officeDocument/2006/relationships/hyperlink" Target="https://www.greentechmedia.com/articles/read/electric-buses-are-going-to-dominate%20plus%20statistics%20from%20FoVObE%20variable" TargetMode="External"/><Relationship Id="rId1" Type="http://schemas.openxmlformats.org/officeDocument/2006/relationships/hyperlink" Target="https://autoalliance.org/energy-environment/state-electric-vehicle-mandate/" TargetMode="External"/><Relationship Id="rId6" Type="http://schemas.openxmlformats.org/officeDocument/2006/relationships/hyperlink" Target="https://www.energysage.com/solar/cost-benefit/solar-investment-tax-credit/" TargetMode="External"/><Relationship Id="rId5" Type="http://schemas.openxmlformats.org/officeDocument/2006/relationships/hyperlink" Target="https://www.energysage.com/solar/cost-benefit/solar-investment-tax-credit/" TargetMode="External"/><Relationship Id="rId4" Type="http://schemas.openxmlformats.org/officeDocument/2006/relationships/hyperlink" Target="https://www.energy.gov/articles/secretary-perry-announces-financial-close-additional-loan-guarantees-during-trip-vogtle" TargetMode="External"/><Relationship Id="rId9" Type="http://schemas.openxmlformats.org/officeDocument/2006/relationships/hyperlink" Target="https://www.fas.org/sgp/crs/misc/R40562.pdf,%20p.3,%20paragraph%201" TargetMode="Externa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7"/>
  <sheetViews>
    <sheetView tabSelected="1" zoomScale="136" workbookViewId="0">
      <selection activeCell="D13" sqref="D13"/>
    </sheetView>
  </sheetViews>
  <sheetFormatPr defaultColWidth="8.85546875" defaultRowHeight="15"/>
  <cols>
    <col min="1" max="1" width="28.7109375" style="117" customWidth="1"/>
    <col min="2" max="2" width="24.28515625" style="117" customWidth="1"/>
    <col min="3" max="6" width="8.85546875" style="117" customWidth="1"/>
    <col min="7" max="7" width="13.28515625" style="117" customWidth="1"/>
    <col min="8" max="16384" width="8.85546875" style="117"/>
  </cols>
  <sheetData>
    <row r="1" spans="1:8">
      <c r="A1" s="29" t="s">
        <v>0</v>
      </c>
      <c r="B1" t="s">
        <v>85</v>
      </c>
      <c r="C1" s="171">
        <v>44293</v>
      </c>
      <c r="G1" s="100" t="s">
        <v>2</v>
      </c>
      <c r="H1" s="100" t="s">
        <v>3</v>
      </c>
    </row>
    <row r="2" spans="1:8">
      <c r="G2" s="100" t="s">
        <v>4</v>
      </c>
      <c r="H2" s="100" t="s">
        <v>5</v>
      </c>
    </row>
    <row r="3" spans="1:8">
      <c r="A3" t="s">
        <v>6</v>
      </c>
      <c r="G3" s="100" t="s">
        <v>7</v>
      </c>
      <c r="H3" s="100" t="s">
        <v>8</v>
      </c>
    </row>
    <row r="4" spans="1:8">
      <c r="A4" t="s">
        <v>9</v>
      </c>
      <c r="G4" s="100" t="s">
        <v>10</v>
      </c>
      <c r="H4" s="100" t="s">
        <v>11</v>
      </c>
    </row>
    <row r="5" spans="1:8">
      <c r="A5" t="s">
        <v>12</v>
      </c>
      <c r="G5" s="100" t="s">
        <v>13</v>
      </c>
      <c r="H5" s="100" t="s">
        <v>14</v>
      </c>
    </row>
    <row r="6" spans="1:8">
      <c r="A6" t="s">
        <v>15</v>
      </c>
      <c r="G6" s="100" t="s">
        <v>16</v>
      </c>
      <c r="H6" s="100" t="s">
        <v>17</v>
      </c>
    </row>
    <row r="7" spans="1:8">
      <c r="G7" s="100" t="s">
        <v>18</v>
      </c>
      <c r="H7" s="100" t="s">
        <v>19</v>
      </c>
    </row>
    <row r="8" spans="1:8">
      <c r="A8" t="s">
        <v>20</v>
      </c>
      <c r="G8" s="100" t="s">
        <v>21</v>
      </c>
      <c r="H8" s="100" t="s">
        <v>22</v>
      </c>
    </row>
    <row r="9" spans="1:8">
      <c r="A9" t="s">
        <v>23</v>
      </c>
      <c r="G9" s="100" t="s">
        <v>24</v>
      </c>
      <c r="H9" s="100" t="s">
        <v>25</v>
      </c>
    </row>
    <row r="10" spans="1:8">
      <c r="A10" s="21" t="s">
        <v>26</v>
      </c>
      <c r="G10" s="100" t="s">
        <v>27</v>
      </c>
      <c r="H10" s="100" t="s">
        <v>28</v>
      </c>
    </row>
    <row r="11" spans="1:8">
      <c r="A11" s="21"/>
      <c r="G11" s="100" t="s">
        <v>29</v>
      </c>
      <c r="H11" s="100" t="s">
        <v>30</v>
      </c>
    </row>
    <row r="12" spans="1:8">
      <c r="A12" t="s">
        <v>31</v>
      </c>
      <c r="G12" s="100" t="s">
        <v>32</v>
      </c>
      <c r="H12" s="100" t="s">
        <v>33</v>
      </c>
    </row>
    <row r="13" spans="1:8">
      <c r="A13" t="s">
        <v>34</v>
      </c>
      <c r="G13" s="100" t="s">
        <v>35</v>
      </c>
      <c r="H13" s="100" t="s">
        <v>36</v>
      </c>
    </row>
    <row r="14" spans="1:8">
      <c r="A14" t="s">
        <v>37</v>
      </c>
      <c r="G14" s="100" t="s">
        <v>38</v>
      </c>
      <c r="H14" s="100" t="s">
        <v>39</v>
      </c>
    </row>
    <row r="15" spans="1:8">
      <c r="G15" s="100" t="s">
        <v>40</v>
      </c>
      <c r="H15" s="100" t="s">
        <v>41</v>
      </c>
    </row>
    <row r="16" spans="1:8">
      <c r="A16" s="22" t="s">
        <v>42</v>
      </c>
      <c r="B16" s="64"/>
      <c r="G16" s="100" t="s">
        <v>43</v>
      </c>
      <c r="H16" s="100" t="s">
        <v>44</v>
      </c>
    </row>
    <row r="17" spans="1:8">
      <c r="A17" t="s">
        <v>45</v>
      </c>
      <c r="B17" s="43">
        <f>MAX('PolicyLevers Old'!H:H)</f>
        <v>907</v>
      </c>
      <c r="G17" s="100" t="s">
        <v>46</v>
      </c>
      <c r="H17" s="100" t="s">
        <v>47</v>
      </c>
    </row>
    <row r="18" spans="1:8">
      <c r="A18" t="s">
        <v>48</v>
      </c>
      <c r="B18" s="43" t="str">
        <f t="array" ref="B18">IF(MIN(IF(COUNTIF('PolicyLevers Old'!$H$2:$H$1669,'PolicyLevers Old'!$H$2:$H$1669)&gt;1,'PolicyLevers Old'!$H$2:$H$1669, ""))=0,"No duplicate ID numbers",MIN(IF(COUNTIF('PolicyLevers Old'!$H$2:$H$1669,'PolicyLevers Old'!$H$2:$H$1669)&gt;1,'PolicyLevers Old'!$H$2:$H$1669, "")))</f>
        <v>No duplicate ID numbers</v>
      </c>
      <c r="G18" s="100" t="s">
        <v>49</v>
      </c>
      <c r="H18" s="100" t="s">
        <v>50</v>
      </c>
    </row>
    <row r="19" spans="1:8" ht="32.1" customHeight="1">
      <c r="A19" s="116" t="s">
        <v>51</v>
      </c>
      <c r="B19" s="43" t="str">
        <f t="array" ref="B19">IF(MIN(IF((NOT(ISNUMBER('PolicyLevers Old'!$H$2:$H$1669)))*(ISTEXT('PolicyLevers Old'!$I$2:$I$1669)),ROW('PolicyLevers Old'!$H$2:$H$1669)))=0,"No missing ID numbers",MIN(IF((NOT(ISNUMBER('PolicyLevers Old'!$H$2:$H$1669)))*(ISTEXT('PolicyLevers Old'!$I$2:$I$1669)),ROW('PolicyLevers Old'!$H$2:$H$1669))))</f>
        <v>No missing ID numbers</v>
      </c>
      <c r="G19" s="100" t="s">
        <v>52</v>
      </c>
      <c r="H19" s="100" t="s">
        <v>53</v>
      </c>
    </row>
    <row r="20" spans="1:8">
      <c r="G20" s="100" t="s">
        <v>54</v>
      </c>
      <c r="H20" s="100" t="s">
        <v>55</v>
      </c>
    </row>
    <row r="21" spans="1:8">
      <c r="A21" s="22" t="s">
        <v>56</v>
      </c>
      <c r="B21" s="64"/>
      <c r="G21" s="100" t="s">
        <v>57</v>
      </c>
      <c r="H21" s="100" t="s">
        <v>58</v>
      </c>
    </row>
    <row r="22" spans="1:8">
      <c r="A22" t="s">
        <v>59</v>
      </c>
      <c r="G22" s="100" t="s">
        <v>60</v>
      </c>
      <c r="H22" s="100" t="s">
        <v>61</v>
      </c>
    </row>
    <row r="23" spans="1:8">
      <c r="A23" t="s">
        <v>62</v>
      </c>
      <c r="G23" s="100" t="s">
        <v>63</v>
      </c>
      <c r="H23" s="100" t="s">
        <v>64</v>
      </c>
    </row>
    <row r="24" spans="1:8">
      <c r="A24" t="s">
        <v>65</v>
      </c>
      <c r="G24" s="100" t="s">
        <v>66</v>
      </c>
      <c r="H24" s="100" t="s">
        <v>67</v>
      </c>
    </row>
    <row r="25" spans="1:8">
      <c r="A25" t="s">
        <v>68</v>
      </c>
      <c r="G25" s="100" t="s">
        <v>69</v>
      </c>
      <c r="H25" s="100" t="s">
        <v>70</v>
      </c>
    </row>
    <row r="26" spans="1:8">
      <c r="A26" t="s">
        <v>71</v>
      </c>
      <c r="G26" s="100" t="s">
        <v>72</v>
      </c>
      <c r="H26" s="100" t="s">
        <v>73</v>
      </c>
    </row>
    <row r="27" spans="1:8">
      <c r="G27" s="100" t="s">
        <v>74</v>
      </c>
      <c r="H27" s="100" t="s">
        <v>75</v>
      </c>
    </row>
    <row r="28" spans="1:8">
      <c r="A28" t="s">
        <v>76</v>
      </c>
      <c r="G28" s="100" t="s">
        <v>77</v>
      </c>
      <c r="H28" s="100" t="s">
        <v>78</v>
      </c>
    </row>
    <row r="29" spans="1:8">
      <c r="A29" t="s">
        <v>79</v>
      </c>
      <c r="G29" s="100" t="s">
        <v>80</v>
      </c>
      <c r="H29" s="100" t="s">
        <v>81</v>
      </c>
    </row>
    <row r="30" spans="1:8">
      <c r="A30" t="s">
        <v>82</v>
      </c>
      <c r="G30" s="100" t="s">
        <v>83</v>
      </c>
      <c r="H30" s="100" t="s">
        <v>84</v>
      </c>
    </row>
    <row r="31" spans="1:8">
      <c r="G31" s="100" t="s">
        <v>85</v>
      </c>
      <c r="H31" s="100" t="s">
        <v>86</v>
      </c>
    </row>
    <row r="32" spans="1:8">
      <c r="A32" t="s">
        <v>87</v>
      </c>
      <c r="G32" s="100" t="s">
        <v>88</v>
      </c>
      <c r="H32" s="100" t="s">
        <v>89</v>
      </c>
    </row>
    <row r="33" spans="1:8">
      <c r="A33" t="s">
        <v>90</v>
      </c>
      <c r="G33" s="100" t="s">
        <v>91</v>
      </c>
      <c r="H33" s="100" t="s">
        <v>92</v>
      </c>
    </row>
    <row r="34" spans="1:8">
      <c r="A34" t="s">
        <v>93</v>
      </c>
      <c r="G34" s="100" t="s">
        <v>94</v>
      </c>
      <c r="H34" s="100" t="s">
        <v>95</v>
      </c>
    </row>
    <row r="35" spans="1:8">
      <c r="G35" s="100" t="s">
        <v>96</v>
      </c>
      <c r="H35" s="100" t="s">
        <v>97</v>
      </c>
    </row>
    <row r="36" spans="1:8">
      <c r="A36" t="s">
        <v>98</v>
      </c>
      <c r="G36" s="100" t="s">
        <v>99</v>
      </c>
      <c r="H36" s="100" t="s">
        <v>100</v>
      </c>
    </row>
    <row r="37" spans="1:8">
      <c r="A37" t="s">
        <v>101</v>
      </c>
      <c r="G37" s="100" t="s">
        <v>102</v>
      </c>
      <c r="H37" s="100" t="s">
        <v>103</v>
      </c>
    </row>
    <row r="38" spans="1:8">
      <c r="A38" t="s">
        <v>104</v>
      </c>
      <c r="G38" s="100" t="s">
        <v>105</v>
      </c>
      <c r="H38" s="100" t="s">
        <v>106</v>
      </c>
    </row>
    <row r="39" spans="1:8">
      <c r="G39" s="100" t="s">
        <v>107</v>
      </c>
      <c r="H39" s="100" t="s">
        <v>108</v>
      </c>
    </row>
    <row r="40" spans="1:8">
      <c r="A40" s="22" t="s">
        <v>109</v>
      </c>
      <c r="B40" s="64"/>
      <c r="G40" s="100" t="s">
        <v>110</v>
      </c>
      <c r="H40" s="100" t="s">
        <v>111</v>
      </c>
    </row>
    <row r="41" spans="1:8">
      <c r="A41" t="s">
        <v>112</v>
      </c>
      <c r="G41" s="100" t="s">
        <v>113</v>
      </c>
      <c r="H41" s="100" t="s">
        <v>114</v>
      </c>
    </row>
    <row r="42" spans="1:8">
      <c r="A42" t="s">
        <v>115</v>
      </c>
      <c r="G42" s="100" t="s">
        <v>116</v>
      </c>
      <c r="H42" s="100" t="s">
        <v>117</v>
      </c>
    </row>
    <row r="43" spans="1:8">
      <c r="G43" s="100" t="s">
        <v>118</v>
      </c>
      <c r="H43" s="100" t="s">
        <v>119</v>
      </c>
    </row>
    <row r="44" spans="1:8">
      <c r="A44" t="s">
        <v>120</v>
      </c>
      <c r="G44" s="100" t="s">
        <v>121</v>
      </c>
      <c r="H44" s="100" t="s">
        <v>122</v>
      </c>
    </row>
    <row r="45" spans="1:8">
      <c r="A45" t="s">
        <v>123</v>
      </c>
      <c r="G45" s="100" t="s">
        <v>124</v>
      </c>
      <c r="H45" s="100" t="s">
        <v>125</v>
      </c>
    </row>
    <row r="46" spans="1:8">
      <c r="A46" t="s">
        <v>126</v>
      </c>
      <c r="G46" s="100" t="s">
        <v>127</v>
      </c>
      <c r="H46" s="100" t="s">
        <v>128</v>
      </c>
    </row>
    <row r="47" spans="1:8">
      <c r="A47" t="s">
        <v>129</v>
      </c>
      <c r="G47" s="100" t="s">
        <v>130</v>
      </c>
      <c r="H47" s="100" t="s">
        <v>131</v>
      </c>
    </row>
    <row r="48" spans="1:8">
      <c r="G48" s="100" t="s">
        <v>132</v>
      </c>
      <c r="H48" s="100" t="s">
        <v>133</v>
      </c>
    </row>
    <row r="49" spans="1:8">
      <c r="G49" s="100" t="s">
        <v>1</v>
      </c>
      <c r="H49" s="100" t="s">
        <v>134</v>
      </c>
    </row>
    <row r="50" spans="1:8">
      <c r="A50" s="29" t="s">
        <v>135</v>
      </c>
      <c r="G50" s="100" t="s">
        <v>136</v>
      </c>
      <c r="H50" s="100" t="s">
        <v>137</v>
      </c>
    </row>
    <row r="51" spans="1:8">
      <c r="A51" t="s">
        <v>138</v>
      </c>
    </row>
    <row r="52" spans="1:8">
      <c r="A52" t="s">
        <v>139</v>
      </c>
    </row>
    <row r="54" spans="1:8">
      <c r="A54" t="s">
        <v>140</v>
      </c>
      <c r="B54" s="29" t="s">
        <v>141</v>
      </c>
    </row>
    <row r="55" spans="1:8" ht="15.95" customHeight="1">
      <c r="A55" s="108" t="s">
        <v>142</v>
      </c>
      <c r="B55" s="117" t="s">
        <v>2060</v>
      </c>
    </row>
    <row r="56" spans="1:8">
      <c r="A56" s="110" t="s">
        <v>143</v>
      </c>
    </row>
    <row r="57" spans="1:8" ht="15.95" customHeight="1">
      <c r="A57" s="109" t="s">
        <v>144</v>
      </c>
    </row>
    <row r="58" spans="1:8" ht="15.95" customHeight="1">
      <c r="A58" s="109" t="s">
        <v>145</v>
      </c>
    </row>
    <row r="59" spans="1:8" ht="15.95" customHeight="1">
      <c r="A59" s="109" t="s">
        <v>146</v>
      </c>
    </row>
    <row r="60" spans="1:8">
      <c r="A60" s="110" t="s">
        <v>147</v>
      </c>
    </row>
    <row r="61" spans="1:8" ht="15.95" customHeight="1">
      <c r="A61" s="116" t="s">
        <v>148</v>
      </c>
    </row>
    <row r="62" spans="1:8" ht="15.95" customHeight="1">
      <c r="A62" s="116" t="s">
        <v>149</v>
      </c>
    </row>
    <row r="64" spans="1:8" ht="32.1" customHeight="1">
      <c r="A64" s="105" t="s">
        <v>150</v>
      </c>
      <c r="B64" t="s">
        <v>2063</v>
      </c>
    </row>
    <row r="65" spans="1:1">
      <c r="A65" t="s">
        <v>143</v>
      </c>
    </row>
    <row r="66" spans="1:1" ht="15.95" customHeight="1">
      <c r="A66" s="116" t="s">
        <v>148</v>
      </c>
    </row>
    <row r="67" spans="1:1" ht="15.95" customHeight="1">
      <c r="A67" s="116" t="s">
        <v>149</v>
      </c>
    </row>
  </sheetData>
  <conditionalFormatting sqref="B18">
    <cfRule type="containsText" dxfId="157" priority="3" stopIfTrue="1" operator="containsText" text="No duplicate ID numbers">
      <formula>NOT(ISERROR(SEARCH("No duplicate ID numbers",B18)))</formula>
    </cfRule>
    <cfRule type="cellIs" dxfId="156" priority="4" operator="greaterThan">
      <formula>0</formula>
    </cfRule>
  </conditionalFormatting>
  <conditionalFormatting sqref="B19">
    <cfRule type="containsText" dxfId="155" priority="1" stopIfTrue="1" operator="containsText" text="No missing ID numbers">
      <formula>NOT(ISERROR(SEARCH("No missing ID numbers",B19)))</formula>
    </cfRule>
    <cfRule type="cellIs" dxfId="154"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21E40C-86B7-8746-A7F5-E7AD9FAC5C4B}">
  <dimension ref="A1:J14"/>
  <sheetViews>
    <sheetView workbookViewId="0">
      <selection activeCell="D17" sqref="D17"/>
    </sheetView>
  </sheetViews>
  <sheetFormatPr defaultColWidth="11.42578125" defaultRowHeight="15"/>
  <cols>
    <col min="1" max="1" width="20.7109375" customWidth="1"/>
  </cols>
  <sheetData>
    <row r="1" spans="1:10">
      <c r="A1" s="29" t="s">
        <v>2093</v>
      </c>
    </row>
    <row r="2" spans="1:10">
      <c r="A2" s="29" t="s">
        <v>2089</v>
      </c>
    </row>
    <row r="3" spans="1:10">
      <c r="A3" s="181" t="s">
        <v>1916</v>
      </c>
      <c r="B3" s="181" t="s">
        <v>1917</v>
      </c>
      <c r="C3" s="181" t="s">
        <v>1918</v>
      </c>
      <c r="D3" s="181" t="s">
        <v>1919</v>
      </c>
      <c r="E3" s="181" t="s">
        <v>1920</v>
      </c>
      <c r="F3" s="181" t="s">
        <v>1921</v>
      </c>
      <c r="G3" s="181" t="s">
        <v>1922</v>
      </c>
      <c r="H3" s="181" t="s">
        <v>1923</v>
      </c>
      <c r="I3" s="181" t="s">
        <v>1924</v>
      </c>
      <c r="J3" s="181" t="s">
        <v>1925</v>
      </c>
    </row>
    <row r="4" spans="1:10">
      <c r="A4" s="181">
        <v>2020</v>
      </c>
      <c r="B4" s="181">
        <v>0</v>
      </c>
      <c r="C4" s="181">
        <v>1.7672099999999999</v>
      </c>
      <c r="D4" s="181">
        <v>8.3182399999999994</v>
      </c>
      <c r="E4" s="181">
        <v>3.84043</v>
      </c>
      <c r="F4" s="181">
        <v>16.482900000000001</v>
      </c>
      <c r="G4" s="181">
        <v>17.414300000000001</v>
      </c>
      <c r="H4" s="181">
        <v>11.9983</v>
      </c>
      <c r="I4" s="181">
        <v>0</v>
      </c>
      <c r="J4" s="181">
        <v>-6.4383600000000003</v>
      </c>
    </row>
    <row r="5" spans="1:10">
      <c r="A5" s="29"/>
    </row>
    <row r="7" spans="1:10" ht="30">
      <c r="A7" s="174" t="s">
        <v>2091</v>
      </c>
      <c r="B7" s="6" t="s">
        <v>2092</v>
      </c>
    </row>
    <row r="8" spans="1:10">
      <c r="A8" s="176">
        <v>0.45</v>
      </c>
    </row>
    <row r="9" spans="1:10">
      <c r="A9" s="73" t="s">
        <v>1916</v>
      </c>
      <c r="B9" s="172"/>
    </row>
    <row r="10" spans="1:10">
      <c r="A10" s="45">
        <v>2030</v>
      </c>
    </row>
    <row r="11" spans="1:10">
      <c r="A11" s="29" t="s">
        <v>1330</v>
      </c>
    </row>
    <row r="12" spans="1:10">
      <c r="A12" s="45" t="str">
        <f>IFERROR(_xlfn.CONCAT(A8*100,"%", " below 2005 Baseline by ", A10),"")</f>
        <v>45% below 2005 Baseline by 2030</v>
      </c>
    </row>
    <row r="13" spans="1:10">
      <c r="A13" s="29" t="s">
        <v>1334</v>
      </c>
    </row>
    <row r="14" spans="1:10">
      <c r="A14" s="45" t="s">
        <v>2187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Z1000"/>
  <sheetViews>
    <sheetView zoomScale="109" workbookViewId="0">
      <selection activeCell="E17" sqref="E17"/>
    </sheetView>
  </sheetViews>
  <sheetFormatPr defaultColWidth="12.7109375" defaultRowHeight="15" customHeight="1"/>
  <cols>
    <col min="1" max="1" width="18.140625" style="70" customWidth="1"/>
    <col min="2" max="2" width="15.7109375" style="70" customWidth="1"/>
    <col min="3" max="3" width="13.7109375" style="70" customWidth="1"/>
    <col min="4" max="4" width="15.85546875" style="70" customWidth="1"/>
    <col min="5" max="5" width="15.7109375" style="70" customWidth="1"/>
    <col min="6" max="7" width="21" style="70" customWidth="1"/>
    <col min="8" max="8" width="11.7109375" style="70" customWidth="1"/>
    <col min="9" max="9" width="27.7109375" style="70" customWidth="1"/>
    <col min="10" max="10" width="14.140625" style="70" customWidth="1"/>
    <col min="11" max="11" width="10.28515625" style="70" customWidth="1"/>
    <col min="12" max="12" width="7.7109375" style="70" customWidth="1"/>
    <col min="13" max="13" width="16.85546875" style="70" customWidth="1"/>
    <col min="14" max="26" width="7.7109375" style="70" customWidth="1"/>
    <col min="27" max="30" width="12.7109375" style="70" customWidth="1"/>
    <col min="31" max="16384" width="12.7109375" style="70"/>
  </cols>
  <sheetData>
    <row r="1" spans="1:26">
      <c r="A1" s="69" t="s">
        <v>274</v>
      </c>
      <c r="B1" s="69" t="str">
        <f>About!B1</f>
        <v>New Mexico</v>
      </c>
      <c r="C1" s="69"/>
      <c r="D1" s="69"/>
      <c r="E1" s="69"/>
      <c r="F1" s="69"/>
      <c r="G1" s="69"/>
      <c r="H1" s="69"/>
      <c r="I1" s="69"/>
      <c r="J1" s="69"/>
      <c r="K1" s="69"/>
      <c r="L1" s="69"/>
      <c r="M1" s="69"/>
      <c r="N1" s="69"/>
      <c r="O1" s="69"/>
      <c r="P1" s="69"/>
      <c r="Q1" s="69"/>
      <c r="R1" s="69"/>
      <c r="S1" s="69"/>
      <c r="T1" s="69"/>
      <c r="U1" s="69"/>
      <c r="V1" s="69"/>
      <c r="W1" s="69"/>
      <c r="X1" s="69"/>
      <c r="Y1" s="69"/>
      <c r="Z1" s="69"/>
    </row>
    <row r="2" spans="1:26" ht="46.5" customHeight="1">
      <c r="A2" s="69"/>
      <c r="B2" s="71">
        <v>2005</v>
      </c>
      <c r="C2" s="71" t="s">
        <v>1893</v>
      </c>
      <c r="D2" s="71" t="s">
        <v>1894</v>
      </c>
      <c r="E2" s="71" t="s">
        <v>1895</v>
      </c>
      <c r="F2" s="71" t="s">
        <v>1896</v>
      </c>
      <c r="G2" s="71" t="s">
        <v>1897</v>
      </c>
      <c r="H2" s="72" t="s">
        <v>2090</v>
      </c>
      <c r="I2" s="71" t="s">
        <v>1898</v>
      </c>
      <c r="J2" s="71" t="s">
        <v>1899</v>
      </c>
      <c r="K2" s="69" t="s">
        <v>1900</v>
      </c>
      <c r="L2" s="69"/>
      <c r="M2" s="69" t="s">
        <v>1901</v>
      </c>
      <c r="N2" s="69"/>
      <c r="O2" s="69"/>
      <c r="P2" s="69"/>
      <c r="Q2" s="69"/>
      <c r="R2" s="69"/>
      <c r="S2" s="69"/>
      <c r="T2" s="69"/>
      <c r="U2" s="69"/>
      <c r="V2" s="69"/>
      <c r="W2" s="69"/>
      <c r="X2" s="69"/>
      <c r="Y2" s="69"/>
      <c r="Z2" s="69"/>
    </row>
    <row r="3" spans="1:26">
      <c r="A3" s="73" t="s">
        <v>1876</v>
      </c>
      <c r="B3" s="119">
        <f>'State 2005 Data'!J5</f>
        <v>4.9531170055089788</v>
      </c>
      <c r="C3" s="74">
        <f>E28</f>
        <v>3.84043</v>
      </c>
      <c r="D3" s="75">
        <v>0.55000000000000004</v>
      </c>
      <c r="E3" s="75">
        <v>0.4</v>
      </c>
      <c r="F3" s="120">
        <f t="shared" ref="F3:G9" si="0">$C3*(1-D3)</f>
        <v>1.7281934999999999</v>
      </c>
      <c r="G3" s="120">
        <f t="shared" si="0"/>
        <v>2.3042579999999999</v>
      </c>
      <c r="H3" s="69"/>
      <c r="I3" s="76">
        <f t="shared" ref="I3:I11" si="1">1-F3/$B3</f>
        <v>0.65108970814179012</v>
      </c>
      <c r="J3" s="76">
        <f t="shared" ref="J3:J11" si="2">1-G3/$B3</f>
        <v>0.53478627752238694</v>
      </c>
      <c r="K3" s="69" t="str">
        <f t="shared" ref="K3:K11" si="3">"In a scenario limiting global warming to 1.5 °C, " &amp; B$1 &amp; " would need to cut its " &amp; A3 &amp; " emissions by " &amp; ROUND(J3*100, 0) &amp; " to " &amp; ROUND(I3*100, 0) &amp; " percent of 2005 levels."</f>
        <v>In a scenario limiting global warming to 1.5 °C, New Mexico would need to cut its buildings emissions by 53 to 65 percent of 2005 levels.</v>
      </c>
      <c r="L3" s="69"/>
      <c r="M3" s="69"/>
      <c r="N3" s="69"/>
      <c r="O3" s="69"/>
      <c r="P3" s="69"/>
      <c r="Q3" s="69"/>
      <c r="R3" s="69"/>
      <c r="S3" s="69"/>
      <c r="T3" s="69"/>
      <c r="U3" s="69"/>
      <c r="V3" s="69"/>
      <c r="W3" s="69"/>
      <c r="X3" s="69"/>
      <c r="Y3" s="69"/>
      <c r="Z3" s="69"/>
    </row>
    <row r="4" spans="1:26">
      <c r="A4" s="73" t="s">
        <v>1028</v>
      </c>
      <c r="B4" s="119">
        <f>'State 2005 Data'!J6</f>
        <v>32.660987663503803</v>
      </c>
      <c r="C4" s="74">
        <f>G28</f>
        <v>17.414300000000001</v>
      </c>
      <c r="D4" s="75">
        <v>0.89</v>
      </c>
      <c r="E4" s="75">
        <v>0.66</v>
      </c>
      <c r="F4" s="120">
        <f t="shared" si="0"/>
        <v>1.9155729999999997</v>
      </c>
      <c r="G4" s="120">
        <f t="shared" si="0"/>
        <v>5.9208619999999996</v>
      </c>
      <c r="H4" s="69"/>
      <c r="I4" s="76">
        <f t="shared" si="1"/>
        <v>0.9413498140431158</v>
      </c>
      <c r="J4" s="76">
        <f t="shared" si="2"/>
        <v>0.81871760704235785</v>
      </c>
      <c r="K4" s="69" t="str">
        <f t="shared" si="3"/>
        <v>In a scenario limiting global warming to 1.5 °C, New Mexico would need to cut its electricity emissions by 82 to 94 percent of 2005 levels.</v>
      </c>
      <c r="L4" s="69"/>
      <c r="M4" s="69"/>
      <c r="N4" s="69"/>
      <c r="O4" s="69"/>
      <c r="P4" s="69"/>
      <c r="Q4" s="69"/>
      <c r="R4" s="69"/>
      <c r="S4" s="69"/>
      <c r="T4" s="69"/>
      <c r="U4" s="69"/>
      <c r="V4" s="69"/>
      <c r="W4" s="69"/>
      <c r="X4" s="69"/>
      <c r="Y4" s="69"/>
      <c r="Z4" s="69"/>
    </row>
    <row r="5" spans="1:26">
      <c r="A5" s="73" t="s">
        <v>1877</v>
      </c>
      <c r="B5" s="119">
        <f>'State 2005 Data'!J7</f>
        <v>19.123861321281314</v>
      </c>
      <c r="C5" s="121">
        <f>H28</f>
        <v>11.9983</v>
      </c>
      <c r="D5" s="75">
        <v>0.41</v>
      </c>
      <c r="E5" s="75">
        <v>0.33</v>
      </c>
      <c r="F5" s="120">
        <f t="shared" si="0"/>
        <v>7.0789970000000011</v>
      </c>
      <c r="G5" s="120">
        <f t="shared" si="0"/>
        <v>8.0388609999999989</v>
      </c>
      <c r="H5" s="69"/>
      <c r="I5" s="76">
        <f>1-F5/$B5</f>
        <v>0.62983432680917906</v>
      </c>
      <c r="J5" s="76">
        <f t="shared" si="2"/>
        <v>0.57964237112228822</v>
      </c>
      <c r="K5" s="69" t="str">
        <f t="shared" si="3"/>
        <v>In a scenario limiting global warming to 1.5 °C, New Mexico would need to cut its industry emissions by 58 to 63 percent of 2005 levels.</v>
      </c>
      <c r="L5" s="69"/>
      <c r="M5" s="69"/>
      <c r="N5" s="69"/>
      <c r="O5" s="69"/>
      <c r="P5" s="69"/>
      <c r="Q5" s="69"/>
      <c r="R5" s="69"/>
      <c r="S5" s="69"/>
      <c r="T5" s="69"/>
      <c r="U5" s="69"/>
      <c r="V5" s="69"/>
      <c r="W5" s="69"/>
      <c r="X5" s="69"/>
      <c r="Y5" s="69"/>
      <c r="Z5" s="69"/>
    </row>
    <row r="6" spans="1:26">
      <c r="A6" s="73" t="s">
        <v>1878</v>
      </c>
      <c r="B6" s="119">
        <f>'State 2005 Data'!J8</f>
        <v>16.307886959943442</v>
      </c>
      <c r="C6" s="121">
        <f>F28</f>
        <v>16.482900000000001</v>
      </c>
      <c r="D6" s="75">
        <v>0.48</v>
      </c>
      <c r="E6" s="75">
        <v>0.27</v>
      </c>
      <c r="F6" s="120">
        <f>$C6*(1-D6)</f>
        <v>8.5711080000000006</v>
      </c>
      <c r="G6" s="120">
        <f t="shared" si="0"/>
        <v>12.032517</v>
      </c>
      <c r="H6" s="69"/>
      <c r="I6" s="76">
        <f t="shared" si="1"/>
        <v>0.47441946212572184</v>
      </c>
      <c r="J6" s="76">
        <f t="shared" si="2"/>
        <v>0.26216578336880192</v>
      </c>
      <c r="K6" s="69" t="str">
        <f t="shared" si="3"/>
        <v>In a scenario limiting global warming to 1.5 °C, New Mexico would need to cut its transportation emissions by 26 to 47 percent of 2005 levels.</v>
      </c>
      <c r="L6" s="69"/>
      <c r="M6" s="69"/>
      <c r="N6" s="69"/>
      <c r="O6" s="69"/>
      <c r="P6" s="69"/>
      <c r="Q6" s="69"/>
      <c r="R6" s="69"/>
      <c r="S6" s="69"/>
      <c r="T6" s="69"/>
      <c r="U6" s="69"/>
      <c r="V6" s="69"/>
      <c r="W6" s="69"/>
      <c r="X6" s="69"/>
      <c r="Y6" s="69"/>
      <c r="Z6" s="69"/>
    </row>
    <row r="7" spans="1:26">
      <c r="A7" s="73" t="s">
        <v>775</v>
      </c>
      <c r="B7" s="119">
        <f>'State 2005 Data'!J9</f>
        <v>7.3467290162071146</v>
      </c>
      <c r="C7" s="121">
        <f>D28</f>
        <v>8.3182399999999994</v>
      </c>
      <c r="D7" s="75">
        <v>0.06</v>
      </c>
      <c r="E7" s="75">
        <v>0.02</v>
      </c>
      <c r="F7" s="120">
        <f t="shared" si="0"/>
        <v>7.8191455999999988</v>
      </c>
      <c r="G7" s="120">
        <f t="shared" si="0"/>
        <v>8.1518751999999992</v>
      </c>
      <c r="H7" s="69"/>
      <c r="I7" s="76">
        <f t="shared" si="1"/>
        <v>-6.4302982014270427E-2</v>
      </c>
      <c r="J7" s="76">
        <f t="shared" si="2"/>
        <v>-0.10959247061062238</v>
      </c>
      <c r="K7" s="69" t="str">
        <f t="shared" si="3"/>
        <v>In a scenario limiting global warming to 1.5 °C, New Mexico would need to cut its agriculture emissions by -11 to -6 percent of 2005 levels.</v>
      </c>
      <c r="L7" s="69"/>
      <c r="M7" s="69"/>
      <c r="N7" s="69"/>
      <c r="O7" s="69"/>
      <c r="P7" s="69"/>
      <c r="Q7" s="69"/>
      <c r="R7" s="69"/>
      <c r="S7" s="69"/>
      <c r="T7" s="69"/>
      <c r="U7" s="69"/>
      <c r="V7" s="69"/>
      <c r="W7" s="69"/>
      <c r="X7" s="69"/>
      <c r="Y7" s="69"/>
      <c r="Z7" s="69"/>
    </row>
    <row r="8" spans="1:26">
      <c r="A8" s="73" t="s">
        <v>1902</v>
      </c>
      <c r="B8" s="119">
        <f>C8</f>
        <v>-6.4383600000000003</v>
      </c>
      <c r="C8" s="121">
        <f>J28</f>
        <v>-6.4383600000000003</v>
      </c>
      <c r="D8" s="77">
        <v>0</v>
      </c>
      <c r="E8" s="77">
        <v>0</v>
      </c>
      <c r="F8" s="120">
        <f t="shared" si="0"/>
        <v>-6.4383600000000003</v>
      </c>
      <c r="G8" s="120">
        <f t="shared" si="0"/>
        <v>-6.4383600000000003</v>
      </c>
      <c r="H8" s="69"/>
      <c r="I8" s="76">
        <f t="shared" si="1"/>
        <v>0</v>
      </c>
      <c r="J8" s="76">
        <f t="shared" si="2"/>
        <v>0</v>
      </c>
      <c r="K8" s="69" t="str">
        <f t="shared" si="3"/>
        <v>In a scenario limiting global warming to 1.5 °C, New Mexico would need to cut its land use * emissions by 0 to 0 percent of 2005 levels.</v>
      </c>
      <c r="L8" s="69"/>
      <c r="M8" s="69"/>
      <c r="N8" s="69"/>
      <c r="O8" s="69"/>
      <c r="P8" s="69"/>
      <c r="Q8" s="69"/>
      <c r="R8" s="69"/>
      <c r="S8" s="69"/>
      <c r="T8" s="69"/>
      <c r="U8" s="69"/>
      <c r="V8" s="69"/>
      <c r="W8" s="69"/>
      <c r="X8" s="69"/>
      <c r="Y8" s="69"/>
      <c r="Z8" s="69"/>
    </row>
    <row r="9" spans="1:26">
      <c r="A9" s="73" t="s">
        <v>1880</v>
      </c>
      <c r="B9" s="119">
        <f>'State 2005 Data'!J11</f>
        <v>1.5819243221093799</v>
      </c>
      <c r="C9" s="121">
        <f>C28</f>
        <v>1.7672099999999999</v>
      </c>
      <c r="D9" s="75">
        <v>0.06</v>
      </c>
      <c r="E9" s="75">
        <v>0.02</v>
      </c>
      <c r="F9" s="120">
        <f t="shared" si="0"/>
        <v>1.6611773999999999</v>
      </c>
      <c r="G9" s="120">
        <f t="shared" si="0"/>
        <v>1.7318658</v>
      </c>
      <c r="H9" s="69"/>
      <c r="I9" s="76">
        <f t="shared" si="1"/>
        <v>-5.0099158842783265E-2</v>
      </c>
      <c r="J9" s="76">
        <f t="shared" si="2"/>
        <v>-9.4784229431837952E-2</v>
      </c>
      <c r="K9" s="69" t="str">
        <f t="shared" si="3"/>
        <v>In a scenario limiting global warming to 1.5 °C, New Mexico would need to cut its waste emissions by -9 to -5 percent of 2005 levels.</v>
      </c>
      <c r="L9" s="69"/>
      <c r="M9" s="69"/>
      <c r="N9" s="69"/>
      <c r="O9" s="69"/>
      <c r="P9" s="69"/>
      <c r="Q9" s="69"/>
      <c r="R9" s="69"/>
      <c r="S9" s="69"/>
      <c r="T9" s="69"/>
      <c r="U9" s="69"/>
      <c r="V9" s="69"/>
      <c r="W9" s="69"/>
      <c r="X9" s="69"/>
      <c r="Y9" s="69"/>
      <c r="Z9" s="69"/>
    </row>
    <row r="10" spans="1:26">
      <c r="A10" s="73" t="s">
        <v>1883</v>
      </c>
      <c r="B10" s="122">
        <f>SUM(B3:B9)</f>
        <v>75.53614628855405</v>
      </c>
      <c r="C10" s="122">
        <f>SUM(C3:C9)</f>
        <v>53.383019999999995</v>
      </c>
      <c r="D10" s="76">
        <f>1-F10/$C10</f>
        <v>0.58159290163801147</v>
      </c>
      <c r="E10" s="76">
        <f>1-G10/$C10</f>
        <v>0.40539371882669806</v>
      </c>
      <c r="F10" s="120">
        <f>SUM(F3:F9)</f>
        <v>22.335834500000001</v>
      </c>
      <c r="G10" s="120">
        <f>SUM(G3:G9)</f>
        <v>31.741879000000001</v>
      </c>
      <c r="H10" s="175">
        <f>IFERROR(B10*(1-'Unique State Inputs'!A$8),"")</f>
        <v>41.544880458704732</v>
      </c>
      <c r="I10" s="76">
        <f t="shared" si="1"/>
        <v>0.70430270013146623</v>
      </c>
      <c r="J10" s="76">
        <f t="shared" si="2"/>
        <v>0.57977894611218961</v>
      </c>
      <c r="K10" s="69" t="str">
        <f t="shared" si="3"/>
        <v>In a scenario limiting global warming to 1.5 °C, New Mexico would need to cut its total (including land use) emissions by 58 to 70 percent of 2005 levels.</v>
      </c>
      <c r="L10" s="69"/>
      <c r="M10" s="69"/>
      <c r="N10" s="69"/>
      <c r="O10" s="69"/>
      <c r="P10" s="69"/>
      <c r="Q10" s="69"/>
      <c r="R10" s="69"/>
      <c r="S10" s="69"/>
      <c r="T10" s="69"/>
      <c r="U10" s="69"/>
      <c r="V10" s="69"/>
      <c r="W10" s="69"/>
      <c r="X10" s="69"/>
      <c r="Y10" s="69"/>
      <c r="Z10" s="69"/>
    </row>
    <row r="11" spans="1:26">
      <c r="A11" s="73" t="s">
        <v>1885</v>
      </c>
      <c r="B11" s="122">
        <f>SUM(B3:B9)-B8</f>
        <v>81.974506288554053</v>
      </c>
      <c r="C11" s="122">
        <f>SUM(C3:C9)-C8</f>
        <v>59.821379999999998</v>
      </c>
      <c r="D11" s="76">
        <f>1-F11/$C11</f>
        <v>0.51899814915670617</v>
      </c>
      <c r="E11" s="76">
        <f>1-G11/$C11</f>
        <v>0.36176265074460001</v>
      </c>
      <c r="F11" s="120">
        <f>F10-F8</f>
        <v>28.7741945</v>
      </c>
      <c r="G11" s="120">
        <f>G10-G8</f>
        <v>38.180239</v>
      </c>
      <c r="H11" s="175">
        <f>IFERROR(B11*(1-'Unique State Inputs'!A$8),"")</f>
        <v>45.08597845870473</v>
      </c>
      <c r="I11" s="76">
        <f t="shared" si="1"/>
        <v>0.64898605916925556</v>
      </c>
      <c r="J11" s="76">
        <f t="shared" si="2"/>
        <v>0.53424252577253961</v>
      </c>
      <c r="K11" s="69" t="str">
        <f t="shared" si="3"/>
        <v>In a scenario limiting global warming to 1.5 °C, New Mexico would need to cut its total (excluding land use) emissions by 53 to 65 percent of 2005 levels.</v>
      </c>
      <c r="L11" s="69"/>
      <c r="M11" s="69"/>
      <c r="N11" s="69"/>
      <c r="O11" s="69"/>
      <c r="P11" s="69"/>
      <c r="Q11" s="69"/>
      <c r="R11" s="69"/>
      <c r="S11" s="69"/>
      <c r="T11" s="69"/>
      <c r="U11" s="69"/>
      <c r="V11" s="69"/>
      <c r="W11" s="69"/>
      <c r="X11" s="69"/>
      <c r="Y11" s="69"/>
      <c r="Z11" s="69"/>
    </row>
    <row r="12" spans="1:26">
      <c r="A12" s="78" t="s">
        <v>1903</v>
      </c>
      <c r="B12" s="69"/>
      <c r="C12" s="69"/>
      <c r="D12" s="120"/>
      <c r="E12" s="69"/>
      <c r="F12" s="69"/>
      <c r="G12" s="69"/>
      <c r="H12" s="69"/>
      <c r="I12" s="69"/>
      <c r="J12" s="69"/>
      <c r="K12" s="69"/>
      <c r="L12" s="69"/>
      <c r="M12" s="69"/>
      <c r="N12" s="69"/>
      <c r="O12" s="69"/>
      <c r="P12" s="69"/>
      <c r="Q12" s="69"/>
      <c r="R12" s="69"/>
      <c r="S12" s="69"/>
      <c r="T12" s="69"/>
      <c r="U12" s="69"/>
      <c r="V12" s="69"/>
      <c r="W12" s="69"/>
      <c r="X12" s="69"/>
      <c r="Y12" s="69"/>
      <c r="Z12" s="69"/>
    </row>
    <row r="13" spans="1:26">
      <c r="A13" s="69"/>
      <c r="B13" s="69"/>
      <c r="C13" s="69"/>
      <c r="D13" s="69"/>
      <c r="E13" s="69"/>
      <c r="F13" s="69"/>
      <c r="G13" s="69"/>
      <c r="H13" s="69"/>
      <c r="I13" s="69"/>
      <c r="J13" s="69"/>
      <c r="K13" s="69"/>
      <c r="L13" s="69"/>
      <c r="M13" s="69"/>
      <c r="N13" s="69"/>
      <c r="O13" s="69"/>
      <c r="P13" s="69"/>
      <c r="Q13" s="69"/>
      <c r="R13" s="69"/>
      <c r="S13" s="69"/>
      <c r="T13" s="69"/>
      <c r="U13" s="69"/>
      <c r="V13" s="69"/>
      <c r="W13" s="69"/>
      <c r="X13" s="69"/>
      <c r="Y13" s="69"/>
      <c r="Z13" s="69"/>
    </row>
    <row r="14" spans="1:26">
      <c r="A14" s="73" t="s">
        <v>1904</v>
      </c>
      <c r="B14" s="69">
        <f>CONVERT(2000,"lbm","kg")/1000</f>
        <v>0.90718474000000004</v>
      </c>
      <c r="C14" s="69"/>
      <c r="D14" s="69"/>
      <c r="E14" s="69"/>
      <c r="F14" s="69"/>
      <c r="G14" s="69"/>
      <c r="H14" s="69"/>
      <c r="I14" s="69"/>
      <c r="J14" s="69"/>
      <c r="K14" s="69"/>
      <c r="L14" s="69"/>
      <c r="M14" s="69"/>
      <c r="N14" s="69"/>
      <c r="O14" s="69"/>
      <c r="P14" s="69"/>
      <c r="Q14" s="69"/>
      <c r="R14" s="69"/>
      <c r="S14" s="69"/>
      <c r="T14" s="69"/>
      <c r="U14" s="69"/>
      <c r="V14" s="69"/>
      <c r="W14" s="69"/>
      <c r="X14" s="69"/>
      <c r="Y14" s="69"/>
      <c r="Z14" s="69"/>
    </row>
    <row r="15" spans="1:26">
      <c r="A15" s="69"/>
      <c r="B15" s="69"/>
      <c r="C15" s="69"/>
      <c r="D15" s="69"/>
      <c r="E15" s="69"/>
      <c r="F15" s="69"/>
      <c r="G15" s="69"/>
      <c r="H15" s="69"/>
      <c r="I15" s="69"/>
      <c r="J15" s="69"/>
      <c r="K15" s="69"/>
      <c r="L15" s="69"/>
      <c r="M15" s="69"/>
      <c r="N15" s="69"/>
      <c r="O15" s="69"/>
      <c r="P15" s="69"/>
      <c r="Q15" s="69"/>
      <c r="R15" s="69"/>
      <c r="S15" s="69"/>
      <c r="T15" s="69"/>
      <c r="U15" s="69"/>
      <c r="V15" s="69"/>
      <c r="W15" s="69"/>
      <c r="X15" s="69"/>
      <c r="Y15" s="69"/>
      <c r="Z15" s="69"/>
    </row>
    <row r="16" spans="1:26">
      <c r="A16" s="73" t="s">
        <v>1905</v>
      </c>
      <c r="B16" s="69" t="s">
        <v>1906</v>
      </c>
      <c r="C16" s="69" t="s">
        <v>1907</v>
      </c>
      <c r="D16" s="69"/>
      <c r="E16" s="69"/>
      <c r="F16" s="69"/>
      <c r="G16" s="69"/>
      <c r="H16" s="69"/>
      <c r="I16" s="69"/>
      <c r="J16" s="69"/>
      <c r="K16" s="69"/>
      <c r="L16" s="69"/>
      <c r="M16" s="69"/>
      <c r="N16" s="69"/>
      <c r="O16" s="69"/>
      <c r="P16" s="69"/>
      <c r="Q16" s="69"/>
      <c r="R16" s="69"/>
      <c r="S16" s="69"/>
      <c r="T16" s="69"/>
      <c r="U16" s="69"/>
      <c r="V16" s="69"/>
      <c r="W16" s="69"/>
      <c r="X16" s="69"/>
      <c r="Y16" s="69"/>
      <c r="Z16" s="69"/>
    </row>
    <row r="17" spans="1:26">
      <c r="A17" s="73" t="s">
        <v>1371</v>
      </c>
      <c r="B17" s="69">
        <v>1</v>
      </c>
      <c r="C17" s="69" t="s">
        <v>1908</v>
      </c>
      <c r="D17" s="69"/>
      <c r="E17" s="69"/>
      <c r="F17" s="69"/>
      <c r="G17" s="69"/>
      <c r="H17" s="69"/>
      <c r="I17" s="69"/>
      <c r="J17" s="69"/>
      <c r="K17" s="69"/>
      <c r="L17" s="69"/>
      <c r="M17" s="69"/>
      <c r="N17" s="69"/>
      <c r="O17" s="69"/>
      <c r="P17" s="69"/>
      <c r="Q17" s="69"/>
      <c r="R17" s="69"/>
      <c r="S17" s="69"/>
      <c r="T17" s="69"/>
      <c r="U17" s="69"/>
      <c r="V17" s="69"/>
      <c r="W17" s="69"/>
      <c r="X17" s="69"/>
      <c r="Y17" s="69"/>
      <c r="Z17" s="69"/>
    </row>
    <row r="18" spans="1:26">
      <c r="A18" s="73" t="s">
        <v>334</v>
      </c>
      <c r="B18" s="69">
        <f>265/298</f>
        <v>0.88926174496644295</v>
      </c>
      <c r="C18" s="69"/>
      <c r="D18" s="69"/>
      <c r="E18" s="69"/>
      <c r="F18" s="69"/>
      <c r="G18" s="69"/>
      <c r="H18" s="69"/>
      <c r="I18" s="69"/>
      <c r="J18" s="69"/>
      <c r="K18" s="69"/>
      <c r="L18" s="69"/>
      <c r="M18" s="69"/>
      <c r="N18" s="69"/>
      <c r="O18" s="69"/>
      <c r="P18" s="69"/>
      <c r="Q18" s="69"/>
      <c r="R18" s="69"/>
      <c r="S18" s="69"/>
      <c r="T18" s="69"/>
      <c r="U18" s="69"/>
      <c r="V18" s="69"/>
      <c r="W18" s="69"/>
      <c r="X18" s="69"/>
      <c r="Y18" s="69"/>
      <c r="Z18" s="69"/>
    </row>
    <row r="19" spans="1:26">
      <c r="A19" s="73" t="s">
        <v>332</v>
      </c>
      <c r="B19" s="69">
        <f>28/25</f>
        <v>1.1200000000000001</v>
      </c>
      <c r="C19" s="69"/>
      <c r="D19" s="69"/>
      <c r="E19" s="69"/>
      <c r="F19" s="69"/>
      <c r="G19" s="69"/>
      <c r="H19" s="69"/>
      <c r="I19" s="69"/>
      <c r="J19" s="69"/>
      <c r="K19" s="69"/>
      <c r="L19" s="69"/>
      <c r="M19" s="69"/>
      <c r="N19" s="69"/>
      <c r="O19" s="69"/>
      <c r="P19" s="69"/>
      <c r="Q19" s="69"/>
      <c r="R19" s="69"/>
      <c r="S19" s="69"/>
      <c r="T19" s="69"/>
      <c r="U19" s="69"/>
      <c r="V19" s="69"/>
      <c r="W19" s="69"/>
      <c r="X19" s="69"/>
      <c r="Y19" s="69"/>
      <c r="Z19" s="69"/>
    </row>
    <row r="20" spans="1:26">
      <c r="A20" s="73" t="s">
        <v>1909</v>
      </c>
      <c r="B20" s="69">
        <v>1</v>
      </c>
      <c r="C20" s="69" t="s">
        <v>1910</v>
      </c>
      <c r="D20" s="69"/>
      <c r="E20" s="69"/>
      <c r="F20" s="69"/>
      <c r="G20" s="69"/>
      <c r="H20" s="69"/>
      <c r="I20" s="69"/>
      <c r="J20" s="69"/>
      <c r="K20" s="69"/>
      <c r="L20" s="69"/>
      <c r="M20" s="69"/>
      <c r="N20" s="69"/>
      <c r="O20" s="69"/>
      <c r="P20" s="69"/>
      <c r="Q20" s="69"/>
      <c r="R20" s="69"/>
      <c r="S20" s="69"/>
      <c r="T20" s="69"/>
      <c r="U20" s="69"/>
      <c r="V20" s="69"/>
      <c r="W20" s="69"/>
      <c r="X20" s="69"/>
      <c r="Y20" s="69"/>
      <c r="Z20" s="69"/>
    </row>
    <row r="21" spans="1:26" ht="15.75" customHeight="1">
      <c r="A21" s="73" t="s">
        <v>1911</v>
      </c>
      <c r="B21" s="69">
        <v>1</v>
      </c>
      <c r="C21" s="69" t="s">
        <v>1910</v>
      </c>
      <c r="D21" s="69"/>
      <c r="E21" s="69"/>
      <c r="F21" s="69"/>
      <c r="G21" s="69"/>
      <c r="H21" s="69"/>
      <c r="I21" s="69"/>
      <c r="J21" s="69"/>
      <c r="K21" s="69"/>
      <c r="L21" s="69"/>
      <c r="M21" s="69"/>
      <c r="N21" s="69"/>
      <c r="O21" s="69"/>
      <c r="P21" s="69"/>
      <c r="Q21" s="69"/>
      <c r="R21" s="69"/>
      <c r="S21" s="69"/>
      <c r="T21" s="69"/>
      <c r="U21" s="69"/>
      <c r="V21" s="69"/>
      <c r="W21" s="69"/>
      <c r="X21" s="69"/>
      <c r="Y21" s="69"/>
      <c r="Z21" s="69"/>
    </row>
    <row r="22" spans="1:26" ht="15.75" customHeight="1">
      <c r="A22" s="73" t="s">
        <v>1912</v>
      </c>
      <c r="B22" s="69">
        <f>23500/22800</f>
        <v>1.0307017543859649</v>
      </c>
      <c r="C22" s="69"/>
      <c r="D22" s="69"/>
      <c r="E22" s="69"/>
      <c r="F22" s="69"/>
      <c r="G22" s="69"/>
      <c r="H22" s="69"/>
      <c r="I22" s="69"/>
      <c r="J22" s="69"/>
      <c r="K22" s="69"/>
      <c r="L22" s="69"/>
      <c r="M22" s="69"/>
      <c r="N22" s="69"/>
      <c r="O22" s="69"/>
      <c r="P22" s="69"/>
      <c r="Q22" s="69"/>
      <c r="R22" s="69"/>
      <c r="S22" s="69"/>
      <c r="T22" s="69"/>
      <c r="U22" s="69"/>
      <c r="V22" s="69"/>
      <c r="W22" s="69"/>
      <c r="X22" s="69"/>
      <c r="Y22" s="69"/>
      <c r="Z22" s="69"/>
    </row>
    <row r="23" spans="1:26" ht="15.75" customHeight="1">
      <c r="A23" s="69"/>
      <c r="B23" s="69"/>
      <c r="C23" s="69"/>
      <c r="D23" s="69"/>
      <c r="E23" s="69"/>
      <c r="F23" s="69"/>
      <c r="G23" s="69"/>
      <c r="H23" s="69"/>
      <c r="I23" s="69"/>
      <c r="J23" s="69"/>
      <c r="K23" s="69"/>
      <c r="L23" s="69"/>
      <c r="M23" s="69"/>
      <c r="N23" s="69"/>
      <c r="O23" s="69"/>
      <c r="P23" s="69"/>
      <c r="Q23" s="69"/>
      <c r="R23" s="69"/>
      <c r="S23" s="69"/>
      <c r="T23" s="69"/>
      <c r="U23" s="69"/>
      <c r="V23" s="69"/>
      <c r="W23" s="69"/>
      <c r="X23" s="69"/>
      <c r="Y23" s="69"/>
      <c r="Z23" s="69"/>
    </row>
    <row r="24" spans="1:26" ht="15.75" customHeight="1">
      <c r="A24" s="73" t="s">
        <v>1913</v>
      </c>
      <c r="B24" s="69"/>
      <c r="C24" s="69"/>
      <c r="D24" s="69"/>
      <c r="E24" s="69"/>
      <c r="F24" s="69"/>
      <c r="G24" s="69"/>
      <c r="H24" s="69"/>
      <c r="I24" s="69"/>
      <c r="J24" s="69"/>
      <c r="K24" s="69"/>
      <c r="L24" s="69"/>
      <c r="M24" s="69"/>
      <c r="N24" s="69"/>
      <c r="O24" s="69"/>
      <c r="P24" s="69"/>
      <c r="Q24" s="69"/>
      <c r="R24" s="69"/>
      <c r="S24" s="69"/>
      <c r="T24" s="69"/>
      <c r="U24" s="69"/>
      <c r="V24" s="69"/>
      <c r="W24" s="69"/>
      <c r="X24" s="69"/>
      <c r="Y24" s="69"/>
      <c r="Z24" s="69"/>
    </row>
    <row r="25" spans="1:26" ht="15.75" customHeight="1">
      <c r="A25" s="111" t="s">
        <v>1914</v>
      </c>
      <c r="B25" s="111" t="s">
        <v>1915</v>
      </c>
      <c r="K25" s="69"/>
      <c r="L25" s="69"/>
      <c r="M25" s="69"/>
      <c r="N25" s="69"/>
      <c r="O25" s="69"/>
      <c r="P25" s="69"/>
      <c r="Q25" s="69"/>
      <c r="R25" s="69"/>
      <c r="S25" s="69"/>
      <c r="T25" s="69"/>
      <c r="U25" s="69"/>
      <c r="V25" s="69"/>
      <c r="W25" s="69"/>
      <c r="X25" s="69"/>
      <c r="Y25" s="69"/>
      <c r="Z25" s="69"/>
    </row>
    <row r="26" spans="1:26" ht="15.75" customHeight="1">
      <c r="K26" s="69"/>
      <c r="L26" s="69"/>
      <c r="M26" s="69"/>
      <c r="N26" s="69"/>
      <c r="O26" s="69"/>
      <c r="P26" s="69"/>
      <c r="Q26" s="69"/>
      <c r="R26" s="69"/>
      <c r="S26" s="69"/>
      <c r="T26" s="69"/>
      <c r="U26" s="69"/>
      <c r="V26" s="69"/>
      <c r="W26" s="69"/>
      <c r="X26" s="69"/>
      <c r="Y26" s="69"/>
      <c r="Z26" s="69"/>
    </row>
    <row r="27" spans="1:26" ht="15.75" customHeight="1">
      <c r="A27" s="69" t="s">
        <v>1916</v>
      </c>
      <c r="B27" s="69" t="s">
        <v>1917</v>
      </c>
      <c r="C27" s="69" t="s">
        <v>1918</v>
      </c>
      <c r="D27" s="69" t="s">
        <v>1919</v>
      </c>
      <c r="E27" s="69" t="s">
        <v>1920</v>
      </c>
      <c r="F27" s="69" t="s">
        <v>1921</v>
      </c>
      <c r="G27" s="69" t="s">
        <v>1922</v>
      </c>
      <c r="H27" s="69" t="s">
        <v>1923</v>
      </c>
      <c r="I27" s="69" t="s">
        <v>1924</v>
      </c>
      <c r="J27" s="69" t="s">
        <v>1925</v>
      </c>
      <c r="K27" s="69"/>
      <c r="L27" s="69"/>
      <c r="M27" s="69"/>
      <c r="N27" s="69"/>
      <c r="O27" s="69"/>
      <c r="P27" s="69"/>
      <c r="Q27" s="69"/>
      <c r="R27" s="69"/>
      <c r="S27" s="69"/>
      <c r="T27" s="69"/>
      <c r="U27" s="69"/>
      <c r="V27" s="69"/>
      <c r="W27" s="69"/>
      <c r="X27" s="69"/>
      <c r="Y27" s="69"/>
      <c r="Z27" s="69"/>
    </row>
    <row r="28" spans="1:26" ht="15.75" customHeight="1">
      <c r="A28" s="112">
        <f>'Unique State Inputs'!A4</f>
        <v>2020</v>
      </c>
      <c r="B28" s="112">
        <f>'Unique State Inputs'!B4</f>
        <v>0</v>
      </c>
      <c r="C28" s="112">
        <f>'Unique State Inputs'!C4</f>
        <v>1.7672099999999999</v>
      </c>
      <c r="D28" s="112">
        <f>'Unique State Inputs'!D4</f>
        <v>8.3182399999999994</v>
      </c>
      <c r="E28" s="112">
        <f>'Unique State Inputs'!E4</f>
        <v>3.84043</v>
      </c>
      <c r="F28" s="112">
        <f>'Unique State Inputs'!F4</f>
        <v>16.482900000000001</v>
      </c>
      <c r="G28" s="112">
        <f>'Unique State Inputs'!G4</f>
        <v>17.414300000000001</v>
      </c>
      <c r="H28" s="112">
        <f>'Unique State Inputs'!H4</f>
        <v>11.9983</v>
      </c>
      <c r="I28" s="112">
        <f>'Unique State Inputs'!I4</f>
        <v>0</v>
      </c>
      <c r="J28" s="112">
        <f>'Unique State Inputs'!J4</f>
        <v>-6.4383600000000003</v>
      </c>
      <c r="K28" s="69"/>
      <c r="L28" s="69"/>
      <c r="M28" s="69"/>
      <c r="N28" s="69"/>
      <c r="O28" s="69"/>
      <c r="P28" s="69"/>
      <c r="Q28" s="69"/>
      <c r="R28" s="69"/>
      <c r="S28" s="69"/>
      <c r="T28" s="69"/>
      <c r="U28" s="69"/>
      <c r="V28" s="69"/>
      <c r="W28" s="69"/>
      <c r="X28" s="69"/>
      <c r="Y28" s="69"/>
      <c r="Z28" s="69"/>
    </row>
    <row r="29" spans="1:26" ht="15.75" customHeight="1">
      <c r="A29" s="69"/>
      <c r="B29" s="69"/>
      <c r="C29" s="69"/>
      <c r="D29" s="69"/>
      <c r="E29" s="69"/>
      <c r="F29" s="69"/>
      <c r="G29" s="69"/>
      <c r="H29" s="69"/>
      <c r="I29" s="69"/>
      <c r="J29" s="69"/>
      <c r="K29" s="69"/>
      <c r="L29" s="69"/>
      <c r="M29" s="69"/>
      <c r="N29" s="69"/>
      <c r="O29" s="69"/>
      <c r="P29" s="69"/>
      <c r="Q29" s="69"/>
      <c r="R29" s="69"/>
      <c r="S29" s="69"/>
      <c r="T29" s="69"/>
      <c r="U29" s="69"/>
      <c r="V29" s="69"/>
      <c r="W29" s="69"/>
      <c r="X29" s="69"/>
      <c r="Y29" s="69"/>
      <c r="Z29" s="69"/>
    </row>
    <row r="30" spans="1:26" ht="15.75" customHeight="1">
      <c r="A30" s="69"/>
      <c r="B30" s="69"/>
      <c r="C30" s="69"/>
      <c r="D30" s="69"/>
      <c r="E30" s="69"/>
      <c r="F30" s="69"/>
      <c r="G30" s="69"/>
      <c r="H30" s="69"/>
      <c r="I30" s="69"/>
      <c r="J30" s="69"/>
      <c r="K30" s="69"/>
      <c r="L30" s="69"/>
      <c r="M30" s="69"/>
      <c r="N30" s="69"/>
      <c r="O30" s="69"/>
      <c r="P30" s="69"/>
      <c r="Q30" s="69"/>
      <c r="R30" s="69"/>
      <c r="S30" s="69"/>
      <c r="T30" s="69"/>
      <c r="U30" s="69"/>
      <c r="V30" s="69"/>
      <c r="W30" s="69"/>
      <c r="X30" s="69"/>
      <c r="Y30" s="69"/>
      <c r="Z30" s="69"/>
    </row>
    <row r="31" spans="1:26" ht="15.75" customHeight="1">
      <c r="A31" s="69"/>
      <c r="B31" s="69"/>
      <c r="C31" s="69"/>
      <c r="D31" s="69"/>
      <c r="E31" s="69"/>
      <c r="F31" s="69"/>
      <c r="G31" s="69"/>
      <c r="H31" s="69"/>
      <c r="I31" s="69"/>
      <c r="J31" s="69"/>
      <c r="K31" s="69"/>
      <c r="L31" s="69"/>
      <c r="M31" s="69"/>
      <c r="N31" s="69"/>
      <c r="O31" s="69"/>
      <c r="P31" s="69"/>
      <c r="Q31" s="69"/>
      <c r="R31" s="69"/>
      <c r="S31" s="69"/>
      <c r="T31" s="69"/>
      <c r="U31" s="69"/>
      <c r="V31" s="69"/>
      <c r="W31" s="69"/>
      <c r="X31" s="69"/>
      <c r="Y31" s="69"/>
      <c r="Z31" s="69"/>
    </row>
    <row r="32" spans="1:26" ht="15.75" customHeight="1">
      <c r="A32" s="69"/>
      <c r="B32" s="69"/>
      <c r="C32" s="69"/>
      <c r="D32" s="69"/>
      <c r="E32" s="69"/>
      <c r="F32" s="69"/>
      <c r="G32" s="69"/>
      <c r="H32" s="69"/>
      <c r="I32" s="69"/>
      <c r="J32" s="69"/>
      <c r="K32" s="69"/>
      <c r="L32" s="69"/>
      <c r="M32" s="69"/>
      <c r="N32" s="69"/>
      <c r="O32" s="69"/>
      <c r="P32" s="69"/>
      <c r="Q32" s="69"/>
      <c r="R32" s="69"/>
      <c r="S32" s="69"/>
      <c r="T32" s="69"/>
      <c r="U32" s="69"/>
      <c r="V32" s="69"/>
      <c r="W32" s="69"/>
      <c r="X32" s="69"/>
      <c r="Y32" s="69"/>
      <c r="Z32" s="69"/>
    </row>
    <row r="33" spans="1:26" ht="15.75" customHeight="1">
      <c r="A33" s="69"/>
      <c r="B33" s="69"/>
      <c r="C33" s="69"/>
      <c r="D33" s="69"/>
      <c r="E33" s="69"/>
      <c r="F33" s="69"/>
      <c r="G33" s="69"/>
      <c r="H33" s="69"/>
      <c r="I33" s="69"/>
      <c r="J33" s="69"/>
      <c r="K33" s="69"/>
      <c r="L33" s="69"/>
      <c r="M33" s="69"/>
      <c r="N33" s="69"/>
      <c r="O33" s="69"/>
      <c r="P33" s="69"/>
      <c r="Q33" s="69"/>
      <c r="R33" s="69"/>
      <c r="S33" s="69"/>
      <c r="T33" s="69"/>
      <c r="U33" s="69"/>
      <c r="V33" s="69"/>
      <c r="W33" s="69"/>
      <c r="X33" s="69"/>
      <c r="Y33" s="69"/>
      <c r="Z33" s="69"/>
    </row>
    <row r="34" spans="1:26" ht="15.75" customHeight="1">
      <c r="A34" s="69"/>
      <c r="B34" s="69"/>
      <c r="C34" s="69"/>
      <c r="D34" s="69"/>
      <c r="E34" s="69"/>
      <c r="F34" s="69"/>
      <c r="G34" s="69"/>
      <c r="H34" s="69"/>
      <c r="I34" s="69"/>
      <c r="J34" s="69"/>
      <c r="K34" s="69"/>
      <c r="L34" s="69"/>
      <c r="M34" s="69"/>
      <c r="N34" s="69"/>
      <c r="O34" s="69"/>
      <c r="P34" s="69"/>
      <c r="Q34" s="69"/>
      <c r="R34" s="69"/>
      <c r="S34" s="69"/>
      <c r="T34" s="69"/>
      <c r="U34" s="69"/>
      <c r="V34" s="69"/>
      <c r="W34" s="69"/>
      <c r="X34" s="69"/>
      <c r="Y34" s="69"/>
      <c r="Z34" s="69"/>
    </row>
    <row r="35" spans="1:26" ht="15.75" customHeight="1">
      <c r="A35" s="69"/>
      <c r="B35" s="69"/>
      <c r="C35" s="69"/>
      <c r="D35" s="69"/>
      <c r="E35" s="69"/>
      <c r="F35" s="69"/>
      <c r="G35" s="69"/>
      <c r="H35" s="69"/>
      <c r="I35" s="69"/>
      <c r="J35" s="69"/>
      <c r="K35" s="69"/>
      <c r="L35" s="69"/>
      <c r="M35" s="69"/>
      <c r="N35" s="69"/>
      <c r="O35" s="69"/>
      <c r="P35" s="69"/>
      <c r="Q35" s="69"/>
      <c r="R35" s="69"/>
      <c r="S35" s="69"/>
      <c r="T35" s="69"/>
      <c r="U35" s="69"/>
      <c r="V35" s="69"/>
      <c r="W35" s="69"/>
      <c r="X35" s="69"/>
      <c r="Y35" s="69"/>
      <c r="Z35" s="69"/>
    </row>
    <row r="36" spans="1:26" ht="15.75" customHeight="1">
      <c r="A36" s="69"/>
      <c r="B36" s="69"/>
      <c r="C36" s="69"/>
      <c r="D36" s="69"/>
      <c r="E36" s="69"/>
      <c r="F36" s="69"/>
      <c r="G36" s="69"/>
      <c r="H36" s="69"/>
      <c r="I36" s="69"/>
      <c r="J36" s="69"/>
      <c r="K36" s="69"/>
      <c r="L36" s="69"/>
      <c r="M36" s="69"/>
      <c r="N36" s="69"/>
      <c r="O36" s="69"/>
      <c r="P36" s="69"/>
      <c r="Q36" s="69"/>
      <c r="R36" s="69"/>
      <c r="S36" s="69"/>
      <c r="T36" s="69"/>
      <c r="U36" s="69"/>
      <c r="V36" s="69"/>
      <c r="W36" s="69"/>
      <c r="X36" s="69"/>
      <c r="Y36" s="69"/>
      <c r="Z36" s="69"/>
    </row>
    <row r="37" spans="1:26" ht="15.75" customHeight="1">
      <c r="A37" s="69"/>
      <c r="B37" s="69"/>
      <c r="C37" s="69"/>
      <c r="D37" s="69"/>
      <c r="E37" s="69"/>
      <c r="F37" s="69"/>
      <c r="G37" s="69"/>
      <c r="H37" s="69"/>
      <c r="I37" s="69"/>
      <c r="J37" s="69"/>
      <c r="K37" s="69"/>
      <c r="L37" s="69"/>
      <c r="M37" s="69"/>
      <c r="N37" s="69"/>
      <c r="O37" s="69"/>
      <c r="P37" s="69"/>
      <c r="Q37" s="69"/>
      <c r="R37" s="69"/>
      <c r="S37" s="69"/>
      <c r="T37" s="69"/>
      <c r="U37" s="69"/>
      <c r="V37" s="69"/>
      <c r="W37" s="69"/>
      <c r="X37" s="69"/>
      <c r="Y37" s="69"/>
      <c r="Z37" s="69"/>
    </row>
    <row r="38" spans="1:26" ht="15.75" customHeight="1">
      <c r="A38" s="69"/>
      <c r="B38" s="69"/>
      <c r="C38" s="69"/>
      <c r="D38" s="69"/>
      <c r="E38" s="69"/>
      <c r="F38" s="69"/>
      <c r="G38" s="69"/>
      <c r="H38" s="69"/>
      <c r="I38" s="69"/>
      <c r="J38" s="69"/>
      <c r="K38" s="69"/>
      <c r="L38" s="69"/>
      <c r="M38" s="69"/>
      <c r="N38" s="69"/>
      <c r="O38" s="69"/>
      <c r="P38" s="69"/>
      <c r="Q38" s="69"/>
      <c r="R38" s="69"/>
      <c r="S38" s="69"/>
      <c r="T38" s="69"/>
      <c r="U38" s="69"/>
      <c r="V38" s="69"/>
      <c r="W38" s="69"/>
      <c r="X38" s="69"/>
      <c r="Y38" s="69"/>
      <c r="Z38" s="69"/>
    </row>
    <row r="39" spans="1:26" ht="15.75" customHeight="1">
      <c r="A39" s="69"/>
      <c r="B39" s="69"/>
      <c r="C39" s="69"/>
      <c r="D39" s="69"/>
      <c r="E39" s="69"/>
      <c r="F39" s="69"/>
      <c r="G39" s="69"/>
      <c r="H39" s="69"/>
      <c r="I39" s="69"/>
      <c r="J39" s="69"/>
      <c r="K39" s="69"/>
      <c r="L39" s="69"/>
      <c r="M39" s="69"/>
      <c r="N39" s="69"/>
      <c r="O39" s="69"/>
      <c r="P39" s="69"/>
      <c r="Q39" s="69"/>
      <c r="R39" s="69"/>
      <c r="S39" s="69"/>
      <c r="T39" s="69"/>
      <c r="U39" s="69"/>
      <c r="V39" s="69"/>
      <c r="W39" s="69"/>
      <c r="X39" s="69"/>
      <c r="Y39" s="69"/>
      <c r="Z39" s="69"/>
    </row>
    <row r="40" spans="1:26" ht="15.75" customHeight="1">
      <c r="A40" s="69"/>
      <c r="B40" s="69"/>
      <c r="C40" s="69"/>
      <c r="D40" s="69"/>
      <c r="E40" s="69"/>
      <c r="F40" s="69"/>
      <c r="G40" s="69"/>
      <c r="H40" s="69"/>
      <c r="I40" s="69"/>
      <c r="J40" s="69"/>
      <c r="K40" s="69"/>
      <c r="L40" s="69"/>
      <c r="M40" s="69"/>
      <c r="N40" s="69"/>
      <c r="O40" s="69"/>
      <c r="P40" s="69"/>
      <c r="Q40" s="69"/>
      <c r="R40" s="69"/>
      <c r="S40" s="69"/>
      <c r="T40" s="69"/>
      <c r="U40" s="69"/>
      <c r="V40" s="69"/>
      <c r="W40" s="69"/>
      <c r="X40" s="69"/>
      <c r="Y40" s="69"/>
      <c r="Z40" s="69"/>
    </row>
    <row r="41" spans="1:26" ht="15.75" customHeight="1">
      <c r="A41" s="69"/>
      <c r="B41" s="69"/>
      <c r="C41" s="69"/>
      <c r="D41" s="69"/>
      <c r="E41" s="69"/>
      <c r="F41" s="69"/>
      <c r="G41" s="69"/>
      <c r="H41" s="69"/>
      <c r="I41" s="69"/>
      <c r="J41" s="69"/>
      <c r="K41" s="69"/>
      <c r="L41" s="69"/>
      <c r="M41" s="69"/>
      <c r="N41" s="69"/>
      <c r="O41" s="69"/>
      <c r="P41" s="69"/>
      <c r="Q41" s="69"/>
      <c r="R41" s="69"/>
      <c r="S41" s="69"/>
      <c r="T41" s="69"/>
      <c r="U41" s="69"/>
      <c r="V41" s="69"/>
      <c r="W41" s="69"/>
      <c r="X41" s="69"/>
      <c r="Y41" s="69"/>
      <c r="Z41" s="69"/>
    </row>
    <row r="42" spans="1:26" ht="15.75" customHeight="1">
      <c r="A42" s="69"/>
      <c r="B42" s="69"/>
      <c r="C42" s="69"/>
      <c r="D42" s="69"/>
      <c r="E42" s="69"/>
      <c r="F42" s="69"/>
      <c r="G42" s="69"/>
      <c r="H42" s="69"/>
      <c r="I42" s="69"/>
      <c r="J42" s="69"/>
      <c r="K42" s="69"/>
      <c r="L42" s="69"/>
      <c r="M42" s="69"/>
      <c r="N42" s="69"/>
      <c r="O42" s="69"/>
      <c r="P42" s="69"/>
      <c r="Q42" s="69"/>
      <c r="R42" s="69"/>
      <c r="S42" s="69"/>
      <c r="T42" s="69"/>
      <c r="U42" s="69"/>
      <c r="V42" s="69"/>
      <c r="W42" s="69"/>
      <c r="X42" s="69"/>
      <c r="Y42" s="69"/>
      <c r="Z42" s="69"/>
    </row>
    <row r="43" spans="1:26" ht="15.75" customHeight="1">
      <c r="A43" s="69"/>
      <c r="B43" s="69"/>
      <c r="C43" s="69"/>
      <c r="D43" s="69"/>
      <c r="E43" s="69"/>
      <c r="F43" s="69"/>
      <c r="G43" s="69"/>
      <c r="H43" s="69"/>
      <c r="I43" s="69"/>
      <c r="J43" s="69"/>
      <c r="K43" s="69"/>
      <c r="L43" s="69"/>
      <c r="M43" s="69"/>
      <c r="N43" s="69"/>
      <c r="O43" s="69"/>
      <c r="P43" s="69"/>
      <c r="Q43" s="69"/>
      <c r="R43" s="69"/>
      <c r="S43" s="69"/>
      <c r="T43" s="69"/>
      <c r="U43" s="69"/>
      <c r="V43" s="69"/>
      <c r="W43" s="69"/>
      <c r="X43" s="69"/>
      <c r="Y43" s="69"/>
      <c r="Z43" s="69"/>
    </row>
    <row r="44" spans="1:26" ht="15.75" customHeight="1">
      <c r="A44" s="69"/>
      <c r="B44" s="69"/>
      <c r="C44" s="69"/>
      <c r="D44" s="69"/>
      <c r="E44" s="69"/>
      <c r="F44" s="69"/>
      <c r="G44" s="69"/>
      <c r="H44" s="69"/>
      <c r="I44" s="69"/>
      <c r="J44" s="69"/>
      <c r="K44" s="69"/>
      <c r="L44" s="69"/>
      <c r="M44" s="69"/>
      <c r="N44" s="69"/>
      <c r="O44" s="69"/>
      <c r="P44" s="69"/>
      <c r="Q44" s="69"/>
      <c r="R44" s="69"/>
      <c r="S44" s="69"/>
      <c r="T44" s="69"/>
      <c r="U44" s="69"/>
      <c r="V44" s="69"/>
      <c r="W44" s="69"/>
      <c r="X44" s="69"/>
      <c r="Y44" s="69"/>
      <c r="Z44" s="69"/>
    </row>
    <row r="45" spans="1:26" ht="15.75" customHeight="1">
      <c r="A45" s="69"/>
      <c r="B45" s="69"/>
      <c r="C45" s="69"/>
      <c r="D45" s="69"/>
      <c r="E45" s="69"/>
      <c r="F45" s="69"/>
      <c r="G45" s="69"/>
      <c r="H45" s="69"/>
      <c r="I45" s="69"/>
      <c r="J45" s="69"/>
      <c r="K45" s="69"/>
      <c r="L45" s="69"/>
      <c r="M45" s="69"/>
      <c r="N45" s="69"/>
      <c r="O45" s="69"/>
      <c r="P45" s="69"/>
      <c r="Q45" s="69"/>
      <c r="R45" s="69"/>
      <c r="S45" s="69"/>
      <c r="T45" s="69"/>
      <c r="U45" s="69"/>
      <c r="V45" s="69"/>
      <c r="W45" s="69"/>
      <c r="X45" s="69"/>
      <c r="Y45" s="69"/>
      <c r="Z45" s="69"/>
    </row>
    <row r="46" spans="1:26" ht="15.75" customHeight="1">
      <c r="A46" s="69"/>
      <c r="B46" s="69"/>
      <c r="C46" s="69"/>
      <c r="D46" s="69"/>
      <c r="E46" s="69"/>
      <c r="F46" s="69"/>
      <c r="G46" s="69"/>
      <c r="H46" s="69"/>
      <c r="I46" s="69"/>
      <c r="J46" s="69"/>
      <c r="K46" s="69"/>
      <c r="L46" s="69"/>
      <c r="M46" s="69"/>
      <c r="N46" s="69"/>
      <c r="O46" s="69"/>
      <c r="P46" s="69"/>
      <c r="Q46" s="69"/>
      <c r="R46" s="69"/>
      <c r="S46" s="69"/>
      <c r="T46" s="69"/>
      <c r="U46" s="69"/>
      <c r="V46" s="69"/>
      <c r="W46" s="69"/>
      <c r="X46" s="69"/>
      <c r="Y46" s="69"/>
      <c r="Z46" s="69"/>
    </row>
    <row r="47" spans="1:26" ht="15.75" customHeight="1">
      <c r="A47" s="69"/>
      <c r="B47" s="69"/>
      <c r="C47" s="69"/>
      <c r="D47" s="69"/>
      <c r="E47" s="69"/>
      <c r="F47" s="69"/>
      <c r="G47" s="69"/>
      <c r="H47" s="69"/>
      <c r="I47" s="69"/>
      <c r="J47" s="69"/>
      <c r="K47" s="69"/>
      <c r="L47" s="69"/>
      <c r="M47" s="69"/>
      <c r="N47" s="69"/>
      <c r="O47" s="69"/>
      <c r="P47" s="69"/>
      <c r="Q47" s="69"/>
      <c r="R47" s="69"/>
      <c r="S47" s="69"/>
      <c r="T47" s="69"/>
      <c r="U47" s="69"/>
      <c r="V47" s="69"/>
      <c r="W47" s="69"/>
      <c r="X47" s="69"/>
      <c r="Y47" s="69"/>
      <c r="Z47" s="69"/>
    </row>
    <row r="48" spans="1:26" ht="15.75" customHeight="1">
      <c r="A48" s="69"/>
      <c r="B48" s="69"/>
      <c r="C48" s="69"/>
      <c r="D48" s="69"/>
      <c r="E48" s="69"/>
      <c r="F48" s="69"/>
      <c r="G48" s="69"/>
      <c r="H48" s="69"/>
      <c r="I48" s="69"/>
      <c r="J48" s="69"/>
      <c r="K48" s="69"/>
      <c r="L48" s="69"/>
      <c r="M48" s="69"/>
      <c r="N48" s="69"/>
      <c r="O48" s="69"/>
      <c r="P48" s="69"/>
      <c r="Q48" s="69"/>
      <c r="R48" s="69"/>
      <c r="S48" s="69"/>
      <c r="T48" s="69"/>
      <c r="U48" s="69"/>
      <c r="V48" s="69"/>
      <c r="W48" s="69"/>
      <c r="X48" s="69"/>
      <c r="Y48" s="69"/>
      <c r="Z48" s="69"/>
    </row>
    <row r="49" spans="1:26" ht="15.75" customHeight="1">
      <c r="A49" s="69"/>
      <c r="B49" s="69"/>
      <c r="C49" s="69"/>
      <c r="D49" s="69"/>
      <c r="E49" s="69"/>
      <c r="F49" s="69"/>
      <c r="G49" s="69"/>
      <c r="H49" s="69"/>
      <c r="I49" s="69"/>
      <c r="J49" s="69"/>
      <c r="K49" s="69"/>
      <c r="L49" s="69"/>
      <c r="M49" s="69"/>
      <c r="N49" s="69"/>
      <c r="O49" s="69"/>
      <c r="P49" s="69"/>
      <c r="Q49" s="69"/>
      <c r="R49" s="69"/>
      <c r="S49" s="69"/>
      <c r="T49" s="69"/>
      <c r="U49" s="69"/>
      <c r="V49" s="69"/>
      <c r="W49" s="69"/>
      <c r="X49" s="69"/>
      <c r="Y49" s="69"/>
      <c r="Z49" s="69"/>
    </row>
    <row r="50" spans="1:26" ht="15.75" customHeight="1">
      <c r="A50" s="69"/>
      <c r="B50" s="69"/>
      <c r="C50" s="69"/>
      <c r="D50" s="69"/>
      <c r="E50" s="69"/>
      <c r="F50" s="69"/>
      <c r="G50" s="69"/>
      <c r="H50" s="69"/>
      <c r="I50" s="69"/>
      <c r="J50" s="69"/>
      <c r="K50" s="69"/>
      <c r="L50" s="69"/>
      <c r="M50" s="69"/>
      <c r="N50" s="69"/>
      <c r="O50" s="69"/>
      <c r="P50" s="69"/>
      <c r="Q50" s="69"/>
      <c r="R50" s="69"/>
      <c r="S50" s="69"/>
      <c r="T50" s="69"/>
      <c r="U50" s="69"/>
      <c r="V50" s="69"/>
      <c r="W50" s="69"/>
      <c r="X50" s="69"/>
      <c r="Y50" s="69"/>
      <c r="Z50" s="69"/>
    </row>
    <row r="51" spans="1:26" ht="15.75" customHeight="1">
      <c r="A51" s="69"/>
      <c r="B51" s="69"/>
      <c r="C51" s="69"/>
      <c r="D51" s="69"/>
      <c r="E51" s="69"/>
      <c r="F51" s="69"/>
      <c r="G51" s="69"/>
      <c r="H51" s="69"/>
      <c r="I51" s="69"/>
      <c r="J51" s="69"/>
      <c r="K51" s="69"/>
      <c r="L51" s="69"/>
      <c r="M51" s="69"/>
      <c r="N51" s="69"/>
      <c r="O51" s="69"/>
      <c r="P51" s="69"/>
      <c r="Q51" s="69"/>
      <c r="R51" s="69"/>
      <c r="S51" s="69"/>
      <c r="T51" s="69"/>
      <c r="U51" s="69"/>
      <c r="V51" s="69"/>
      <c r="W51" s="69"/>
      <c r="X51" s="69"/>
      <c r="Y51" s="69"/>
      <c r="Z51" s="69"/>
    </row>
    <row r="52" spans="1:26" ht="15.75" customHeight="1">
      <c r="A52" s="69"/>
      <c r="B52" s="69"/>
      <c r="C52" s="69"/>
      <c r="D52" s="69"/>
      <c r="E52" s="69"/>
      <c r="F52" s="69"/>
      <c r="G52" s="69"/>
      <c r="H52" s="69"/>
      <c r="I52" s="69"/>
      <c r="J52" s="69"/>
      <c r="K52" s="69"/>
      <c r="L52" s="69"/>
      <c r="M52" s="69"/>
      <c r="N52" s="69"/>
      <c r="O52" s="69"/>
      <c r="P52" s="69"/>
      <c r="Q52" s="69"/>
      <c r="R52" s="69"/>
      <c r="S52" s="69"/>
      <c r="T52" s="69"/>
      <c r="U52" s="69"/>
      <c r="V52" s="69"/>
      <c r="W52" s="69"/>
      <c r="X52" s="69"/>
      <c r="Y52" s="69"/>
      <c r="Z52" s="69"/>
    </row>
    <row r="53" spans="1:26" ht="15.75" customHeight="1">
      <c r="A53" s="69"/>
      <c r="B53" s="69"/>
      <c r="C53" s="69"/>
      <c r="D53" s="69"/>
      <c r="E53" s="69"/>
      <c r="F53" s="69"/>
      <c r="G53" s="69"/>
      <c r="H53" s="69"/>
      <c r="I53" s="69"/>
      <c r="J53" s="69"/>
      <c r="K53" s="69"/>
      <c r="L53" s="69"/>
      <c r="M53" s="69"/>
      <c r="N53" s="69"/>
      <c r="O53" s="69"/>
      <c r="P53" s="69"/>
      <c r="Q53" s="69"/>
      <c r="R53" s="69"/>
      <c r="S53" s="69"/>
      <c r="T53" s="69"/>
      <c r="U53" s="69"/>
      <c r="V53" s="69"/>
      <c r="W53" s="69"/>
      <c r="X53" s="69"/>
      <c r="Y53" s="69"/>
      <c r="Z53" s="69"/>
    </row>
    <row r="54" spans="1:26" ht="15.75" customHeight="1">
      <c r="A54" s="69"/>
      <c r="B54" s="69"/>
      <c r="C54" s="69"/>
      <c r="D54" s="69"/>
      <c r="E54" s="69"/>
      <c r="F54" s="69"/>
      <c r="G54" s="69"/>
      <c r="H54" s="69"/>
      <c r="I54" s="69"/>
      <c r="J54" s="69"/>
      <c r="K54" s="69"/>
      <c r="L54" s="69"/>
      <c r="M54" s="69"/>
      <c r="N54" s="69"/>
      <c r="O54" s="69"/>
      <c r="P54" s="69"/>
      <c r="Q54" s="69"/>
      <c r="R54" s="69"/>
      <c r="S54" s="69"/>
      <c r="T54" s="69"/>
      <c r="U54" s="69"/>
      <c r="V54" s="69"/>
      <c r="W54" s="69"/>
      <c r="X54" s="69"/>
      <c r="Y54" s="69"/>
      <c r="Z54" s="69"/>
    </row>
    <row r="55" spans="1:26" ht="15.75" customHeight="1">
      <c r="A55" s="69"/>
      <c r="B55" s="69"/>
      <c r="C55" s="69"/>
      <c r="D55" s="69"/>
      <c r="E55" s="69"/>
      <c r="F55" s="69"/>
      <c r="G55" s="69"/>
      <c r="H55" s="69"/>
      <c r="I55" s="69"/>
      <c r="J55" s="69"/>
      <c r="K55" s="69"/>
      <c r="L55" s="69"/>
      <c r="M55" s="69"/>
      <c r="N55" s="69"/>
      <c r="O55" s="69"/>
      <c r="P55" s="69"/>
      <c r="Q55" s="69"/>
      <c r="R55" s="69"/>
      <c r="S55" s="69"/>
      <c r="T55" s="69"/>
      <c r="U55" s="69"/>
      <c r="V55" s="69"/>
      <c r="W55" s="69"/>
      <c r="X55" s="69"/>
      <c r="Y55" s="69"/>
      <c r="Z55" s="69"/>
    </row>
    <row r="56" spans="1:26" ht="15.75" customHeight="1">
      <c r="A56" s="69"/>
      <c r="B56" s="69"/>
      <c r="C56" s="69"/>
      <c r="D56" s="69"/>
      <c r="E56" s="69"/>
      <c r="F56" s="69"/>
      <c r="G56" s="69"/>
      <c r="H56" s="69"/>
      <c r="I56" s="69"/>
      <c r="J56" s="69"/>
      <c r="K56" s="69"/>
      <c r="L56" s="69"/>
      <c r="M56" s="69"/>
      <c r="N56" s="69"/>
      <c r="O56" s="69"/>
      <c r="P56" s="69"/>
      <c r="Q56" s="69"/>
      <c r="R56" s="69"/>
      <c r="S56" s="69"/>
      <c r="T56" s="69"/>
      <c r="U56" s="69"/>
      <c r="V56" s="69"/>
      <c r="W56" s="69"/>
      <c r="X56" s="69"/>
      <c r="Y56" s="69"/>
      <c r="Z56" s="69"/>
    </row>
    <row r="57" spans="1:26" ht="15.75" customHeight="1">
      <c r="A57" s="69"/>
      <c r="B57" s="69"/>
      <c r="C57" s="69"/>
      <c r="D57" s="69"/>
      <c r="E57" s="69"/>
      <c r="F57" s="69"/>
      <c r="G57" s="69"/>
      <c r="H57" s="69"/>
      <c r="I57" s="69"/>
      <c r="J57" s="69"/>
      <c r="K57" s="69"/>
      <c r="L57" s="69"/>
      <c r="M57" s="69"/>
      <c r="N57" s="69"/>
      <c r="O57" s="69"/>
      <c r="P57" s="69"/>
      <c r="Q57" s="69"/>
      <c r="R57" s="69"/>
      <c r="S57" s="69"/>
      <c r="T57" s="69"/>
      <c r="U57" s="69"/>
      <c r="V57" s="69"/>
      <c r="W57" s="69"/>
      <c r="X57" s="69"/>
      <c r="Y57" s="69"/>
      <c r="Z57" s="69"/>
    </row>
    <row r="58" spans="1:26" ht="15.75" customHeight="1">
      <c r="A58" s="69"/>
      <c r="B58" s="69"/>
      <c r="C58" s="69"/>
      <c r="D58" s="69"/>
      <c r="E58" s="69"/>
      <c r="F58" s="69"/>
      <c r="G58" s="69"/>
      <c r="H58" s="69"/>
      <c r="I58" s="69"/>
      <c r="J58" s="69"/>
      <c r="K58" s="69"/>
      <c r="L58" s="69"/>
      <c r="M58" s="69"/>
      <c r="N58" s="69"/>
      <c r="O58" s="69"/>
      <c r="P58" s="69"/>
      <c r="Q58" s="69"/>
      <c r="R58" s="69"/>
      <c r="S58" s="69"/>
      <c r="T58" s="69"/>
      <c r="U58" s="69"/>
      <c r="V58" s="69"/>
      <c r="W58" s="69"/>
      <c r="X58" s="69"/>
      <c r="Y58" s="69"/>
      <c r="Z58" s="69"/>
    </row>
    <row r="59" spans="1:26" ht="15.75" customHeight="1">
      <c r="A59" s="69"/>
      <c r="B59" s="69"/>
      <c r="C59" s="69"/>
      <c r="D59" s="69"/>
      <c r="E59" s="69"/>
      <c r="F59" s="69"/>
      <c r="G59" s="69"/>
      <c r="H59" s="69"/>
      <c r="I59" s="69"/>
      <c r="J59" s="69"/>
      <c r="K59" s="69"/>
      <c r="L59" s="69"/>
      <c r="M59" s="69"/>
      <c r="N59" s="69"/>
      <c r="O59" s="69"/>
      <c r="P59" s="69"/>
      <c r="Q59" s="69"/>
      <c r="R59" s="69"/>
      <c r="S59" s="69"/>
      <c r="T59" s="69"/>
      <c r="U59" s="69"/>
      <c r="V59" s="69"/>
      <c r="W59" s="69"/>
      <c r="X59" s="69"/>
      <c r="Y59" s="69"/>
      <c r="Z59" s="69"/>
    </row>
    <row r="60" spans="1:26" ht="15.75" customHeight="1">
      <c r="A60" s="69"/>
      <c r="B60" s="69"/>
      <c r="C60" s="69"/>
      <c r="D60" s="69"/>
      <c r="E60" s="69"/>
      <c r="F60" s="69"/>
      <c r="G60" s="69"/>
      <c r="H60" s="69"/>
      <c r="I60" s="69"/>
      <c r="J60" s="69"/>
      <c r="K60" s="69"/>
      <c r="L60" s="69"/>
      <c r="M60" s="69"/>
      <c r="N60" s="69"/>
      <c r="O60" s="69"/>
      <c r="P60" s="69"/>
      <c r="Q60" s="69"/>
      <c r="R60" s="69"/>
      <c r="S60" s="69"/>
      <c r="T60" s="69"/>
      <c r="U60" s="69"/>
      <c r="V60" s="69"/>
      <c r="W60" s="69"/>
      <c r="X60" s="69"/>
      <c r="Y60" s="69"/>
      <c r="Z60" s="69"/>
    </row>
    <row r="61" spans="1:26" ht="15.75" customHeight="1">
      <c r="A61" s="69"/>
      <c r="B61" s="69"/>
      <c r="C61" s="69"/>
      <c r="D61" s="69"/>
      <c r="E61" s="69"/>
      <c r="F61" s="69"/>
      <c r="G61" s="69"/>
      <c r="H61" s="69"/>
      <c r="I61" s="69"/>
      <c r="J61" s="69"/>
      <c r="K61" s="69"/>
      <c r="L61" s="69"/>
      <c r="M61" s="69"/>
      <c r="N61" s="69"/>
      <c r="O61" s="69"/>
      <c r="P61" s="69"/>
      <c r="Q61" s="69"/>
      <c r="R61" s="69"/>
      <c r="S61" s="69"/>
      <c r="T61" s="69"/>
      <c r="U61" s="69"/>
      <c r="V61" s="69"/>
      <c r="W61" s="69"/>
      <c r="X61" s="69"/>
      <c r="Y61" s="69"/>
      <c r="Z61" s="69"/>
    </row>
    <row r="62" spans="1:26" ht="15.75" customHeight="1">
      <c r="A62" s="69"/>
      <c r="B62" s="69"/>
      <c r="C62" s="69"/>
      <c r="D62" s="69"/>
      <c r="E62" s="69"/>
      <c r="F62" s="69"/>
      <c r="G62" s="69"/>
      <c r="H62" s="69"/>
      <c r="I62" s="69"/>
      <c r="J62" s="69"/>
      <c r="K62" s="69"/>
      <c r="L62" s="69"/>
      <c r="M62" s="69"/>
      <c r="N62" s="69"/>
      <c r="O62" s="69"/>
      <c r="P62" s="69"/>
      <c r="Q62" s="69"/>
      <c r="R62" s="69"/>
      <c r="S62" s="69"/>
      <c r="T62" s="69"/>
      <c r="U62" s="69"/>
      <c r="V62" s="69"/>
      <c r="W62" s="69"/>
      <c r="X62" s="69"/>
      <c r="Y62" s="69"/>
      <c r="Z62" s="69"/>
    </row>
    <row r="63" spans="1:26" ht="15.75" customHeight="1">
      <c r="A63" s="69"/>
      <c r="B63" s="69"/>
      <c r="C63" s="69"/>
      <c r="D63" s="69"/>
      <c r="E63" s="69"/>
      <c r="F63" s="69"/>
      <c r="G63" s="69"/>
      <c r="H63" s="69"/>
      <c r="I63" s="69"/>
      <c r="J63" s="69"/>
      <c r="K63" s="69"/>
      <c r="L63" s="69"/>
      <c r="M63" s="69"/>
      <c r="N63" s="69"/>
      <c r="O63" s="69"/>
      <c r="P63" s="69"/>
      <c r="Q63" s="69"/>
      <c r="R63" s="69"/>
      <c r="S63" s="69"/>
      <c r="T63" s="69"/>
      <c r="U63" s="69"/>
      <c r="V63" s="69"/>
      <c r="W63" s="69"/>
      <c r="X63" s="69"/>
      <c r="Y63" s="69"/>
      <c r="Z63" s="69"/>
    </row>
    <row r="64" spans="1:26" ht="15.75" customHeight="1">
      <c r="A64" s="69"/>
      <c r="B64" s="69"/>
      <c r="C64" s="69"/>
      <c r="D64" s="69"/>
      <c r="E64" s="69"/>
      <c r="F64" s="69"/>
      <c r="G64" s="69"/>
      <c r="H64" s="69"/>
      <c r="I64" s="69"/>
      <c r="J64" s="69"/>
      <c r="K64" s="69"/>
      <c r="L64" s="69"/>
      <c r="M64" s="69"/>
      <c r="N64" s="69"/>
      <c r="O64" s="69"/>
      <c r="P64" s="69"/>
      <c r="Q64" s="69"/>
      <c r="R64" s="69"/>
      <c r="S64" s="69"/>
      <c r="T64" s="69"/>
      <c r="U64" s="69"/>
      <c r="V64" s="69"/>
      <c r="W64" s="69"/>
      <c r="X64" s="69"/>
      <c r="Y64" s="69"/>
      <c r="Z64" s="69"/>
    </row>
    <row r="65" spans="1:26" ht="15.75" customHeight="1">
      <c r="A65" s="69"/>
      <c r="B65" s="69"/>
      <c r="C65" s="69"/>
      <c r="D65" s="69"/>
      <c r="E65" s="69"/>
      <c r="F65" s="69"/>
      <c r="G65" s="69"/>
      <c r="H65" s="69"/>
      <c r="I65" s="69"/>
      <c r="J65" s="69"/>
      <c r="K65" s="69"/>
      <c r="L65" s="69"/>
      <c r="M65" s="69"/>
      <c r="N65" s="69"/>
      <c r="O65" s="69"/>
      <c r="P65" s="69"/>
      <c r="Q65" s="69"/>
      <c r="R65" s="69"/>
      <c r="S65" s="69"/>
      <c r="T65" s="69"/>
      <c r="U65" s="69"/>
      <c r="V65" s="69"/>
      <c r="W65" s="69"/>
      <c r="X65" s="69"/>
      <c r="Y65" s="69"/>
      <c r="Z65" s="69"/>
    </row>
    <row r="66" spans="1:26" ht="15.75" customHeight="1">
      <c r="A66" s="69"/>
      <c r="B66" s="69"/>
      <c r="C66" s="69"/>
      <c r="D66" s="69"/>
      <c r="E66" s="69"/>
      <c r="F66" s="69"/>
      <c r="G66" s="69"/>
      <c r="H66" s="69"/>
      <c r="I66" s="69"/>
      <c r="J66" s="69"/>
      <c r="K66" s="69"/>
      <c r="L66" s="69"/>
      <c r="M66" s="69"/>
      <c r="N66" s="69"/>
      <c r="O66" s="69"/>
      <c r="P66" s="69"/>
      <c r="Q66" s="69"/>
      <c r="R66" s="69"/>
      <c r="S66" s="69"/>
      <c r="T66" s="69"/>
      <c r="U66" s="69"/>
      <c r="V66" s="69"/>
      <c r="W66" s="69"/>
      <c r="X66" s="69"/>
      <c r="Y66" s="69"/>
      <c r="Z66" s="69"/>
    </row>
    <row r="67" spans="1:26" ht="15.75" customHeight="1">
      <c r="A67" s="69"/>
      <c r="B67" s="69"/>
      <c r="C67" s="69"/>
      <c r="D67" s="69"/>
      <c r="E67" s="69"/>
      <c r="F67" s="69"/>
      <c r="G67" s="69"/>
      <c r="H67" s="69"/>
      <c r="I67" s="69"/>
      <c r="J67" s="69"/>
      <c r="K67" s="69"/>
      <c r="L67" s="69"/>
      <c r="M67" s="69"/>
      <c r="N67" s="69"/>
      <c r="O67" s="69"/>
      <c r="P67" s="69"/>
      <c r="Q67" s="69"/>
      <c r="R67" s="69"/>
      <c r="S67" s="69"/>
      <c r="T67" s="69"/>
      <c r="U67" s="69"/>
      <c r="V67" s="69"/>
      <c r="W67" s="69"/>
      <c r="X67" s="69"/>
      <c r="Y67" s="69"/>
      <c r="Z67" s="69"/>
    </row>
    <row r="68" spans="1:26" ht="15.75" customHeight="1">
      <c r="A68" s="69"/>
      <c r="B68" s="69"/>
      <c r="C68" s="69"/>
      <c r="D68" s="69"/>
      <c r="E68" s="69"/>
      <c r="F68" s="69"/>
      <c r="G68" s="69"/>
      <c r="H68" s="69"/>
      <c r="I68" s="69"/>
      <c r="J68" s="69"/>
      <c r="K68" s="69"/>
      <c r="L68" s="69"/>
      <c r="M68" s="69"/>
      <c r="N68" s="69"/>
      <c r="O68" s="69"/>
      <c r="P68" s="69"/>
      <c r="Q68" s="69"/>
      <c r="R68" s="69"/>
      <c r="S68" s="69"/>
      <c r="T68" s="69"/>
      <c r="U68" s="69"/>
      <c r="V68" s="69"/>
      <c r="W68" s="69"/>
      <c r="X68" s="69"/>
      <c r="Y68" s="69"/>
      <c r="Z68" s="69"/>
    </row>
    <row r="69" spans="1:26" ht="15.75" customHeight="1">
      <c r="A69" s="69"/>
      <c r="B69" s="69"/>
      <c r="C69" s="69"/>
      <c r="D69" s="69"/>
      <c r="E69" s="69"/>
      <c r="F69" s="69"/>
      <c r="G69" s="69"/>
      <c r="H69" s="69"/>
      <c r="I69" s="69"/>
      <c r="J69" s="69"/>
      <c r="K69" s="69"/>
      <c r="L69" s="69"/>
      <c r="M69" s="69"/>
      <c r="N69" s="69"/>
      <c r="O69" s="69"/>
      <c r="P69" s="69"/>
      <c r="Q69" s="69"/>
      <c r="R69" s="69"/>
      <c r="S69" s="69"/>
      <c r="T69" s="69"/>
      <c r="U69" s="69"/>
      <c r="V69" s="69"/>
      <c r="W69" s="69"/>
      <c r="X69" s="69"/>
      <c r="Y69" s="69"/>
      <c r="Z69" s="69"/>
    </row>
    <row r="70" spans="1:26" ht="15.75" customHeight="1">
      <c r="A70" s="69"/>
      <c r="B70" s="69"/>
      <c r="C70" s="69"/>
      <c r="D70" s="69"/>
      <c r="E70" s="69"/>
      <c r="F70" s="69"/>
      <c r="G70" s="69"/>
      <c r="H70" s="69"/>
      <c r="I70" s="69"/>
      <c r="J70" s="69"/>
      <c r="K70" s="69"/>
      <c r="L70" s="69"/>
      <c r="M70" s="69"/>
      <c r="N70" s="69"/>
      <c r="O70" s="69"/>
      <c r="P70" s="69"/>
      <c r="Q70" s="69"/>
      <c r="R70" s="69"/>
      <c r="S70" s="69"/>
      <c r="T70" s="69"/>
      <c r="U70" s="69"/>
      <c r="V70" s="69"/>
      <c r="W70" s="69"/>
      <c r="X70" s="69"/>
      <c r="Y70" s="69"/>
      <c r="Z70" s="69"/>
    </row>
    <row r="71" spans="1:26" ht="15.75" customHeight="1">
      <c r="A71" s="69"/>
      <c r="B71" s="69"/>
      <c r="C71" s="69"/>
      <c r="D71" s="69"/>
      <c r="E71" s="69"/>
      <c r="F71" s="69"/>
      <c r="G71" s="69"/>
      <c r="H71" s="69"/>
      <c r="I71" s="69"/>
      <c r="J71" s="69"/>
      <c r="K71" s="69"/>
      <c r="L71" s="69"/>
      <c r="M71" s="69"/>
      <c r="N71" s="69"/>
      <c r="O71" s="69"/>
      <c r="P71" s="69"/>
      <c r="Q71" s="69"/>
      <c r="R71" s="69"/>
      <c r="S71" s="69"/>
      <c r="T71" s="69"/>
      <c r="U71" s="69"/>
      <c r="V71" s="69"/>
      <c r="W71" s="69"/>
      <c r="X71" s="69"/>
      <c r="Y71" s="69"/>
      <c r="Z71" s="69"/>
    </row>
    <row r="72" spans="1:26" ht="15.75" customHeight="1">
      <c r="A72" s="69"/>
      <c r="B72" s="69"/>
      <c r="C72" s="69"/>
      <c r="D72" s="69"/>
      <c r="E72" s="69"/>
      <c r="F72" s="69"/>
      <c r="G72" s="69"/>
      <c r="H72" s="69"/>
      <c r="I72" s="69"/>
      <c r="J72" s="69"/>
      <c r="K72" s="69"/>
      <c r="L72" s="69"/>
      <c r="M72" s="69"/>
      <c r="N72" s="69"/>
      <c r="O72" s="69"/>
      <c r="P72" s="69"/>
      <c r="Q72" s="69"/>
      <c r="R72" s="69"/>
      <c r="S72" s="69"/>
      <c r="T72" s="69"/>
      <c r="U72" s="69"/>
      <c r="V72" s="69"/>
      <c r="W72" s="69"/>
      <c r="X72" s="69"/>
      <c r="Y72" s="69"/>
      <c r="Z72" s="69"/>
    </row>
    <row r="73" spans="1:26" ht="15.75" customHeight="1">
      <c r="A73" s="69"/>
      <c r="B73" s="69"/>
      <c r="C73" s="69"/>
      <c r="D73" s="69"/>
      <c r="E73" s="69"/>
      <c r="F73" s="69"/>
      <c r="G73" s="69"/>
      <c r="H73" s="69"/>
      <c r="I73" s="69"/>
      <c r="J73" s="69"/>
      <c r="K73" s="69"/>
      <c r="L73" s="69"/>
      <c r="M73" s="69"/>
      <c r="N73" s="69"/>
      <c r="O73" s="69"/>
      <c r="P73" s="69"/>
      <c r="Q73" s="69"/>
      <c r="R73" s="69"/>
      <c r="S73" s="69"/>
      <c r="T73" s="69"/>
      <c r="U73" s="69"/>
      <c r="V73" s="69"/>
      <c r="W73" s="69"/>
      <c r="X73" s="69"/>
      <c r="Y73" s="69"/>
      <c r="Z73" s="69"/>
    </row>
    <row r="74" spans="1:26" ht="15.75" customHeight="1">
      <c r="A74" s="69"/>
      <c r="B74" s="69"/>
      <c r="C74" s="69"/>
      <c r="D74" s="69"/>
      <c r="E74" s="69"/>
      <c r="F74" s="69"/>
      <c r="G74" s="69"/>
      <c r="H74" s="69"/>
      <c r="I74" s="69"/>
      <c r="J74" s="69"/>
      <c r="K74" s="69"/>
      <c r="L74" s="69"/>
      <c r="M74" s="69"/>
      <c r="N74" s="69"/>
      <c r="O74" s="69"/>
      <c r="P74" s="69"/>
      <c r="Q74" s="69"/>
      <c r="R74" s="69"/>
      <c r="S74" s="69"/>
      <c r="T74" s="69"/>
      <c r="U74" s="69"/>
      <c r="V74" s="69"/>
      <c r="W74" s="69"/>
      <c r="X74" s="69"/>
      <c r="Y74" s="69"/>
      <c r="Z74" s="69"/>
    </row>
    <row r="75" spans="1:26" ht="15.75" customHeight="1">
      <c r="A75" s="69"/>
      <c r="B75" s="69"/>
      <c r="C75" s="69"/>
      <c r="D75" s="69"/>
      <c r="E75" s="69"/>
      <c r="F75" s="69"/>
      <c r="G75" s="69"/>
      <c r="H75" s="69"/>
      <c r="I75" s="69"/>
      <c r="J75" s="69"/>
      <c r="K75" s="69"/>
      <c r="L75" s="69"/>
      <c r="M75" s="69"/>
      <c r="N75" s="69"/>
      <c r="O75" s="69"/>
      <c r="P75" s="69"/>
      <c r="Q75" s="69"/>
      <c r="R75" s="69"/>
      <c r="S75" s="69"/>
      <c r="T75" s="69"/>
      <c r="U75" s="69"/>
      <c r="V75" s="69"/>
      <c r="W75" s="69"/>
      <c r="X75" s="69"/>
      <c r="Y75" s="69"/>
      <c r="Z75" s="69"/>
    </row>
    <row r="76" spans="1:26" ht="15.75" customHeight="1">
      <c r="A76" s="69"/>
      <c r="B76" s="69"/>
      <c r="C76" s="69"/>
      <c r="D76" s="69"/>
      <c r="E76" s="69"/>
      <c r="F76" s="69"/>
      <c r="G76" s="69"/>
      <c r="H76" s="69"/>
      <c r="I76" s="69"/>
      <c r="J76" s="69"/>
      <c r="K76" s="69"/>
      <c r="L76" s="69"/>
      <c r="M76" s="69"/>
      <c r="N76" s="69"/>
      <c r="O76" s="69"/>
      <c r="P76" s="69"/>
      <c r="Q76" s="69"/>
      <c r="R76" s="69"/>
      <c r="S76" s="69"/>
      <c r="T76" s="69"/>
      <c r="U76" s="69"/>
      <c r="V76" s="69"/>
      <c r="W76" s="69"/>
      <c r="X76" s="69"/>
      <c r="Y76" s="69"/>
      <c r="Z76" s="69"/>
    </row>
    <row r="77" spans="1:26" ht="15.75" customHeight="1">
      <c r="A77" s="69"/>
      <c r="B77" s="69"/>
      <c r="C77" s="69"/>
      <c r="D77" s="69"/>
      <c r="E77" s="69"/>
      <c r="F77" s="69"/>
      <c r="G77" s="69"/>
      <c r="H77" s="69"/>
      <c r="I77" s="69"/>
      <c r="J77" s="69"/>
      <c r="K77" s="69"/>
      <c r="L77" s="69"/>
      <c r="M77" s="69"/>
      <c r="N77" s="69"/>
      <c r="O77" s="69"/>
      <c r="P77" s="69"/>
      <c r="Q77" s="69"/>
      <c r="R77" s="69"/>
      <c r="S77" s="69"/>
      <c r="T77" s="69"/>
      <c r="U77" s="69"/>
      <c r="V77" s="69"/>
      <c r="W77" s="69"/>
      <c r="X77" s="69"/>
      <c r="Y77" s="69"/>
      <c r="Z77" s="69"/>
    </row>
    <row r="78" spans="1:26" ht="15.75" customHeight="1">
      <c r="A78" s="69"/>
      <c r="B78" s="69"/>
      <c r="C78" s="69"/>
      <c r="D78" s="69"/>
      <c r="E78" s="69"/>
      <c r="F78" s="69"/>
      <c r="G78" s="69"/>
      <c r="H78" s="69"/>
      <c r="I78" s="69"/>
      <c r="J78" s="69"/>
      <c r="K78" s="69"/>
      <c r="L78" s="69"/>
      <c r="M78" s="69"/>
      <c r="N78" s="69"/>
      <c r="O78" s="69"/>
      <c r="P78" s="69"/>
      <c r="Q78" s="69"/>
      <c r="R78" s="69"/>
      <c r="S78" s="69"/>
      <c r="T78" s="69"/>
      <c r="U78" s="69"/>
      <c r="V78" s="69"/>
      <c r="W78" s="69"/>
      <c r="X78" s="69"/>
      <c r="Y78" s="69"/>
      <c r="Z78" s="69"/>
    </row>
    <row r="79" spans="1:26" ht="15.75" customHeight="1">
      <c r="A79" s="69"/>
      <c r="B79" s="69"/>
      <c r="C79" s="69"/>
      <c r="D79" s="69"/>
      <c r="E79" s="69"/>
      <c r="F79" s="69"/>
      <c r="G79" s="69"/>
      <c r="H79" s="69"/>
      <c r="I79" s="69"/>
      <c r="J79" s="69"/>
      <c r="K79" s="69"/>
      <c r="L79" s="69"/>
      <c r="M79" s="69"/>
      <c r="N79" s="69"/>
      <c r="O79" s="69"/>
      <c r="P79" s="69"/>
      <c r="Q79" s="69"/>
      <c r="R79" s="69"/>
      <c r="S79" s="69"/>
      <c r="T79" s="69"/>
      <c r="U79" s="69"/>
      <c r="V79" s="69"/>
      <c r="W79" s="69"/>
      <c r="X79" s="69"/>
      <c r="Y79" s="69"/>
      <c r="Z79" s="69"/>
    </row>
    <row r="80" spans="1:26" ht="15.75" customHeight="1">
      <c r="A80" s="69"/>
      <c r="B80" s="69"/>
      <c r="C80" s="69"/>
      <c r="D80" s="69"/>
      <c r="E80" s="69"/>
      <c r="F80" s="69"/>
      <c r="G80" s="69"/>
      <c r="H80" s="69"/>
      <c r="I80" s="69"/>
      <c r="J80" s="69"/>
      <c r="K80" s="69"/>
      <c r="L80" s="69"/>
      <c r="M80" s="69"/>
      <c r="N80" s="69"/>
      <c r="O80" s="69"/>
      <c r="P80" s="69"/>
      <c r="Q80" s="69"/>
      <c r="R80" s="69"/>
      <c r="S80" s="69"/>
      <c r="T80" s="69"/>
      <c r="U80" s="69"/>
      <c r="V80" s="69"/>
      <c r="W80" s="69"/>
      <c r="X80" s="69"/>
      <c r="Y80" s="69"/>
      <c r="Z80" s="69"/>
    </row>
    <row r="81" spans="1:26" ht="15.75" customHeight="1">
      <c r="A81" s="69"/>
      <c r="B81" s="69"/>
      <c r="C81" s="69"/>
      <c r="D81" s="69"/>
      <c r="E81" s="69"/>
      <c r="F81" s="69"/>
      <c r="G81" s="69"/>
      <c r="H81" s="69"/>
      <c r="I81" s="69"/>
      <c r="J81" s="69"/>
      <c r="K81" s="69"/>
      <c r="L81" s="69"/>
      <c r="M81" s="69"/>
      <c r="N81" s="69"/>
      <c r="O81" s="69"/>
      <c r="P81" s="69"/>
      <c r="Q81" s="69"/>
      <c r="R81" s="69"/>
      <c r="S81" s="69"/>
      <c r="T81" s="69"/>
      <c r="U81" s="69"/>
      <c r="V81" s="69"/>
      <c r="W81" s="69"/>
      <c r="X81" s="69"/>
      <c r="Y81" s="69"/>
      <c r="Z81" s="69"/>
    </row>
    <row r="82" spans="1:26" ht="15.75" customHeight="1">
      <c r="A82" s="69"/>
      <c r="B82" s="69"/>
      <c r="C82" s="69"/>
      <c r="D82" s="69"/>
      <c r="E82" s="69"/>
      <c r="F82" s="69"/>
      <c r="G82" s="69"/>
      <c r="H82" s="69"/>
      <c r="I82" s="69"/>
      <c r="J82" s="69"/>
      <c r="K82" s="69"/>
      <c r="L82" s="69"/>
      <c r="M82" s="69"/>
      <c r="N82" s="69"/>
      <c r="O82" s="69"/>
      <c r="P82" s="69"/>
      <c r="Q82" s="69"/>
      <c r="R82" s="69"/>
      <c r="S82" s="69"/>
      <c r="T82" s="69"/>
      <c r="U82" s="69"/>
      <c r="V82" s="69"/>
      <c r="W82" s="69"/>
      <c r="X82" s="69"/>
      <c r="Y82" s="69"/>
      <c r="Z82" s="69"/>
    </row>
    <row r="83" spans="1:26" ht="15.75" customHeight="1">
      <c r="A83" s="69"/>
      <c r="B83" s="69"/>
      <c r="C83" s="69"/>
      <c r="D83" s="69"/>
      <c r="E83" s="69"/>
      <c r="F83" s="69"/>
      <c r="G83" s="69"/>
      <c r="H83" s="69"/>
      <c r="I83" s="69"/>
      <c r="J83" s="69"/>
      <c r="K83" s="69"/>
      <c r="L83" s="69"/>
      <c r="M83" s="69"/>
      <c r="N83" s="69"/>
      <c r="O83" s="69"/>
      <c r="P83" s="69"/>
      <c r="Q83" s="69"/>
      <c r="R83" s="69"/>
      <c r="S83" s="69"/>
      <c r="T83" s="69"/>
      <c r="U83" s="69"/>
      <c r="V83" s="69"/>
      <c r="W83" s="69"/>
      <c r="X83" s="69"/>
      <c r="Y83" s="69"/>
      <c r="Z83" s="69"/>
    </row>
    <row r="84" spans="1:26" ht="15.75" customHeight="1">
      <c r="A84" s="69"/>
      <c r="B84" s="69"/>
      <c r="C84" s="69"/>
      <c r="D84" s="69"/>
      <c r="E84" s="69"/>
      <c r="F84" s="69"/>
      <c r="G84" s="69"/>
      <c r="H84" s="69"/>
      <c r="I84" s="69"/>
      <c r="J84" s="69"/>
      <c r="K84" s="69"/>
      <c r="L84" s="69"/>
      <c r="M84" s="69"/>
      <c r="N84" s="69"/>
      <c r="O84" s="69"/>
      <c r="P84" s="69"/>
      <c r="Q84" s="69"/>
      <c r="R84" s="69"/>
      <c r="S84" s="69"/>
      <c r="T84" s="69"/>
      <c r="U84" s="69"/>
      <c r="V84" s="69"/>
      <c r="W84" s="69"/>
      <c r="X84" s="69"/>
      <c r="Y84" s="69"/>
      <c r="Z84" s="69"/>
    </row>
    <row r="85" spans="1:26" ht="15.75" customHeight="1">
      <c r="A85" s="69"/>
      <c r="B85" s="69"/>
      <c r="C85" s="69"/>
      <c r="D85" s="69"/>
      <c r="E85" s="69"/>
      <c r="F85" s="69"/>
      <c r="G85" s="69"/>
      <c r="H85" s="69"/>
      <c r="I85" s="69"/>
      <c r="J85" s="69"/>
      <c r="K85" s="69"/>
      <c r="L85" s="69"/>
      <c r="M85" s="69"/>
      <c r="N85" s="69"/>
      <c r="O85" s="69"/>
      <c r="P85" s="69"/>
      <c r="Q85" s="69"/>
      <c r="R85" s="69"/>
      <c r="S85" s="69"/>
      <c r="T85" s="69"/>
      <c r="U85" s="69"/>
      <c r="V85" s="69"/>
      <c r="W85" s="69"/>
      <c r="X85" s="69"/>
      <c r="Y85" s="69"/>
      <c r="Z85" s="69"/>
    </row>
    <row r="86" spans="1:26" ht="15.75" customHeight="1">
      <c r="A86" s="69"/>
      <c r="B86" s="69"/>
      <c r="C86" s="69"/>
      <c r="D86" s="69"/>
      <c r="E86" s="69"/>
      <c r="F86" s="69"/>
      <c r="G86" s="69"/>
      <c r="H86" s="69"/>
      <c r="I86" s="69"/>
      <c r="J86" s="69"/>
      <c r="K86" s="69"/>
      <c r="L86" s="69"/>
      <c r="M86" s="69"/>
      <c r="N86" s="69"/>
      <c r="O86" s="69"/>
      <c r="P86" s="69"/>
      <c r="Q86" s="69"/>
      <c r="R86" s="69"/>
      <c r="S86" s="69"/>
      <c r="T86" s="69"/>
      <c r="U86" s="69"/>
      <c r="V86" s="69"/>
      <c r="W86" s="69"/>
      <c r="X86" s="69"/>
      <c r="Y86" s="69"/>
      <c r="Z86" s="69"/>
    </row>
    <row r="87" spans="1:26" ht="15.75" customHeight="1">
      <c r="A87" s="69"/>
      <c r="B87" s="69"/>
      <c r="C87" s="69"/>
      <c r="D87" s="69"/>
      <c r="E87" s="69"/>
      <c r="F87" s="69"/>
      <c r="G87" s="69"/>
      <c r="H87" s="69"/>
      <c r="I87" s="69"/>
      <c r="J87" s="69"/>
      <c r="K87" s="69"/>
      <c r="L87" s="69"/>
      <c r="M87" s="69"/>
      <c r="N87" s="69"/>
      <c r="O87" s="69"/>
      <c r="P87" s="69"/>
      <c r="Q87" s="69"/>
      <c r="R87" s="69"/>
      <c r="S87" s="69"/>
      <c r="T87" s="69"/>
      <c r="U87" s="69"/>
      <c r="V87" s="69"/>
      <c r="W87" s="69"/>
      <c r="X87" s="69"/>
      <c r="Y87" s="69"/>
      <c r="Z87" s="69"/>
    </row>
    <row r="88" spans="1:26" ht="15.75" customHeight="1">
      <c r="A88" s="69"/>
      <c r="B88" s="69"/>
      <c r="C88" s="69"/>
      <c r="D88" s="69"/>
      <c r="E88" s="69"/>
      <c r="F88" s="69"/>
      <c r="G88" s="69"/>
      <c r="H88" s="69"/>
      <c r="I88" s="69"/>
      <c r="J88" s="69"/>
      <c r="K88" s="69"/>
      <c r="L88" s="69"/>
      <c r="M88" s="69"/>
      <c r="N88" s="69"/>
      <c r="O88" s="69"/>
      <c r="P88" s="69"/>
      <c r="Q88" s="69"/>
      <c r="R88" s="69"/>
      <c r="S88" s="69"/>
      <c r="T88" s="69"/>
      <c r="U88" s="69"/>
      <c r="V88" s="69"/>
      <c r="W88" s="69"/>
      <c r="X88" s="69"/>
      <c r="Y88" s="69"/>
      <c r="Z88" s="69"/>
    </row>
    <row r="89" spans="1:26" ht="15.75" customHeight="1">
      <c r="A89" s="69"/>
      <c r="B89" s="69"/>
      <c r="C89" s="69"/>
      <c r="D89" s="69"/>
      <c r="E89" s="69"/>
      <c r="F89" s="69"/>
      <c r="G89" s="69"/>
      <c r="H89" s="69"/>
      <c r="I89" s="69"/>
      <c r="J89" s="69"/>
      <c r="K89" s="69"/>
      <c r="L89" s="69"/>
      <c r="M89" s="69"/>
      <c r="N89" s="69"/>
      <c r="O89" s="69"/>
      <c r="P89" s="69"/>
      <c r="Q89" s="69"/>
      <c r="R89" s="69"/>
      <c r="S89" s="69"/>
      <c r="T89" s="69"/>
      <c r="U89" s="69"/>
      <c r="V89" s="69"/>
      <c r="W89" s="69"/>
      <c r="X89" s="69"/>
      <c r="Y89" s="69"/>
      <c r="Z89" s="69"/>
    </row>
    <row r="90" spans="1:26" ht="15.75" customHeight="1">
      <c r="A90" s="69"/>
      <c r="B90" s="69"/>
      <c r="C90" s="69"/>
      <c r="D90" s="69"/>
      <c r="E90" s="69"/>
      <c r="F90" s="69"/>
      <c r="G90" s="69"/>
      <c r="H90" s="69"/>
      <c r="I90" s="69"/>
      <c r="J90" s="69"/>
      <c r="K90" s="69"/>
      <c r="L90" s="69"/>
      <c r="M90" s="69"/>
      <c r="N90" s="69"/>
      <c r="O90" s="69"/>
      <c r="P90" s="69"/>
      <c r="Q90" s="69"/>
      <c r="R90" s="69"/>
      <c r="S90" s="69"/>
      <c r="T90" s="69"/>
      <c r="U90" s="69"/>
      <c r="V90" s="69"/>
      <c r="W90" s="69"/>
      <c r="X90" s="69"/>
      <c r="Y90" s="69"/>
      <c r="Z90" s="69"/>
    </row>
    <row r="91" spans="1:26" ht="15.75" customHeight="1">
      <c r="A91" s="69"/>
      <c r="B91" s="69"/>
      <c r="C91" s="69"/>
      <c r="D91" s="69"/>
      <c r="E91" s="69"/>
      <c r="F91" s="69"/>
      <c r="G91" s="69"/>
      <c r="H91" s="69"/>
      <c r="I91" s="69"/>
      <c r="J91" s="69"/>
      <c r="K91" s="69"/>
      <c r="L91" s="69"/>
      <c r="M91" s="69"/>
      <c r="N91" s="69"/>
      <c r="O91" s="69"/>
      <c r="P91" s="69"/>
      <c r="Q91" s="69"/>
      <c r="R91" s="69"/>
      <c r="S91" s="69"/>
      <c r="T91" s="69"/>
      <c r="U91" s="69"/>
      <c r="V91" s="69"/>
      <c r="W91" s="69"/>
      <c r="X91" s="69"/>
      <c r="Y91" s="69"/>
      <c r="Z91" s="69"/>
    </row>
    <row r="92" spans="1:26" ht="15.75" customHeight="1">
      <c r="A92" s="69"/>
      <c r="B92" s="69"/>
      <c r="C92" s="69"/>
      <c r="D92" s="69"/>
      <c r="E92" s="69"/>
      <c r="F92" s="69"/>
      <c r="G92" s="69"/>
      <c r="H92" s="69"/>
      <c r="I92" s="69"/>
      <c r="J92" s="69"/>
      <c r="K92" s="69"/>
      <c r="L92" s="69"/>
      <c r="M92" s="69"/>
      <c r="N92" s="69"/>
      <c r="O92" s="69"/>
      <c r="P92" s="69"/>
      <c r="Q92" s="69"/>
      <c r="R92" s="69"/>
      <c r="S92" s="69"/>
      <c r="T92" s="69"/>
      <c r="U92" s="69"/>
      <c r="V92" s="69"/>
      <c r="W92" s="69"/>
      <c r="X92" s="69"/>
      <c r="Y92" s="69"/>
      <c r="Z92" s="69"/>
    </row>
    <row r="93" spans="1:26" ht="15.75" customHeight="1">
      <c r="A93" s="69"/>
      <c r="B93" s="69"/>
      <c r="C93" s="69"/>
      <c r="D93" s="69"/>
      <c r="E93" s="69"/>
      <c r="F93" s="69"/>
      <c r="G93" s="69"/>
      <c r="H93" s="69"/>
      <c r="I93" s="69"/>
      <c r="J93" s="69"/>
      <c r="K93" s="69"/>
      <c r="L93" s="69"/>
      <c r="M93" s="69"/>
      <c r="N93" s="69"/>
      <c r="O93" s="69"/>
      <c r="P93" s="69"/>
      <c r="Q93" s="69"/>
      <c r="R93" s="69"/>
      <c r="S93" s="69"/>
      <c r="T93" s="69"/>
      <c r="U93" s="69"/>
      <c r="V93" s="69"/>
      <c r="W93" s="69"/>
      <c r="X93" s="69"/>
      <c r="Y93" s="69"/>
      <c r="Z93" s="69"/>
    </row>
    <row r="94" spans="1:26" ht="15.75" customHeight="1">
      <c r="A94" s="69"/>
      <c r="B94" s="69"/>
      <c r="C94" s="69"/>
      <c r="D94" s="69"/>
      <c r="E94" s="69"/>
      <c r="F94" s="69"/>
      <c r="G94" s="69"/>
      <c r="H94" s="69"/>
      <c r="I94" s="69"/>
      <c r="J94" s="69"/>
      <c r="K94" s="69"/>
      <c r="L94" s="69"/>
      <c r="M94" s="69"/>
      <c r="N94" s="69"/>
      <c r="O94" s="69"/>
      <c r="P94" s="69"/>
      <c r="Q94" s="69"/>
      <c r="R94" s="69"/>
      <c r="S94" s="69"/>
      <c r="T94" s="69"/>
      <c r="U94" s="69"/>
      <c r="V94" s="69"/>
      <c r="W94" s="69"/>
      <c r="X94" s="69"/>
      <c r="Y94" s="69"/>
      <c r="Z94" s="69"/>
    </row>
    <row r="95" spans="1:26" ht="15.75" customHeight="1">
      <c r="A95" s="69"/>
      <c r="B95" s="69"/>
      <c r="C95" s="69"/>
      <c r="D95" s="69"/>
      <c r="E95" s="69"/>
      <c r="F95" s="69"/>
      <c r="G95" s="69"/>
      <c r="H95" s="69"/>
      <c r="I95" s="69"/>
      <c r="J95" s="69"/>
      <c r="K95" s="69"/>
      <c r="L95" s="69"/>
      <c r="M95" s="69"/>
      <c r="N95" s="69"/>
      <c r="O95" s="69"/>
      <c r="P95" s="69"/>
      <c r="Q95" s="69"/>
      <c r="R95" s="69"/>
      <c r="S95" s="69"/>
      <c r="T95" s="69"/>
      <c r="U95" s="69"/>
      <c r="V95" s="69"/>
      <c r="W95" s="69"/>
      <c r="X95" s="69"/>
      <c r="Y95" s="69"/>
      <c r="Z95" s="69"/>
    </row>
    <row r="96" spans="1:26" ht="15.75" customHeight="1">
      <c r="A96" s="69"/>
      <c r="B96" s="69"/>
      <c r="C96" s="69"/>
      <c r="D96" s="69"/>
      <c r="E96" s="69"/>
      <c r="F96" s="69"/>
      <c r="G96" s="69"/>
      <c r="H96" s="69"/>
      <c r="I96" s="69"/>
      <c r="J96" s="69"/>
      <c r="K96" s="69"/>
      <c r="L96" s="69"/>
      <c r="M96" s="69"/>
      <c r="N96" s="69"/>
      <c r="O96" s="69"/>
      <c r="P96" s="69"/>
      <c r="Q96" s="69"/>
      <c r="R96" s="69"/>
      <c r="S96" s="69"/>
      <c r="T96" s="69"/>
      <c r="U96" s="69"/>
      <c r="V96" s="69"/>
      <c r="W96" s="69"/>
      <c r="X96" s="69"/>
      <c r="Y96" s="69"/>
      <c r="Z96" s="69"/>
    </row>
    <row r="97" spans="1:26" ht="15.75" customHeight="1">
      <c r="A97" s="69"/>
      <c r="B97" s="69"/>
      <c r="C97" s="69"/>
      <c r="D97" s="69"/>
      <c r="E97" s="69"/>
      <c r="F97" s="69"/>
      <c r="G97" s="69"/>
      <c r="H97" s="69"/>
      <c r="I97" s="69"/>
      <c r="J97" s="69"/>
      <c r="K97" s="69"/>
      <c r="L97" s="69"/>
      <c r="M97" s="69"/>
      <c r="N97" s="69"/>
      <c r="O97" s="69"/>
      <c r="P97" s="69"/>
      <c r="Q97" s="69"/>
      <c r="R97" s="69"/>
      <c r="S97" s="69"/>
      <c r="T97" s="69"/>
      <c r="U97" s="69"/>
      <c r="V97" s="69"/>
      <c r="W97" s="69"/>
      <c r="X97" s="69"/>
      <c r="Y97" s="69"/>
      <c r="Z97" s="69"/>
    </row>
    <row r="98" spans="1:26" ht="15.75" customHeight="1">
      <c r="A98" s="69"/>
      <c r="B98" s="69"/>
      <c r="C98" s="69"/>
      <c r="D98" s="69"/>
      <c r="E98" s="69"/>
      <c r="F98" s="69"/>
      <c r="G98" s="69"/>
      <c r="H98" s="69"/>
      <c r="I98" s="69"/>
      <c r="J98" s="69"/>
      <c r="K98" s="69"/>
      <c r="L98" s="69"/>
      <c r="M98" s="69"/>
      <c r="N98" s="69"/>
      <c r="O98" s="69"/>
      <c r="P98" s="69"/>
      <c r="Q98" s="69"/>
      <c r="R98" s="69"/>
      <c r="S98" s="69"/>
      <c r="T98" s="69"/>
      <c r="U98" s="69"/>
      <c r="V98" s="69"/>
      <c r="W98" s="69"/>
      <c r="X98" s="69"/>
      <c r="Y98" s="69"/>
      <c r="Z98" s="69"/>
    </row>
    <row r="99" spans="1:26" ht="15.75" customHeight="1">
      <c r="A99" s="69"/>
      <c r="B99" s="69"/>
      <c r="C99" s="69"/>
      <c r="D99" s="69"/>
      <c r="E99" s="69"/>
      <c r="F99" s="69"/>
      <c r="G99" s="69"/>
      <c r="H99" s="69"/>
      <c r="I99" s="69"/>
      <c r="J99" s="69"/>
      <c r="K99" s="69"/>
      <c r="L99" s="69"/>
      <c r="M99" s="69"/>
      <c r="N99" s="69"/>
      <c r="O99" s="69"/>
      <c r="P99" s="69"/>
      <c r="Q99" s="69"/>
      <c r="R99" s="69"/>
      <c r="S99" s="69"/>
      <c r="T99" s="69"/>
      <c r="U99" s="69"/>
      <c r="V99" s="69"/>
      <c r="W99" s="69"/>
      <c r="X99" s="69"/>
      <c r="Y99" s="69"/>
      <c r="Z99" s="69"/>
    </row>
    <row r="100" spans="1:26" ht="15.75" customHeight="1">
      <c r="A100" s="69"/>
      <c r="B100" s="69"/>
      <c r="C100" s="69"/>
      <c r="D100" s="69"/>
      <c r="E100" s="69"/>
      <c r="F100" s="69"/>
      <c r="G100" s="69"/>
      <c r="H100" s="69"/>
      <c r="I100" s="69"/>
      <c r="J100" s="69"/>
      <c r="K100" s="69"/>
      <c r="L100" s="69"/>
      <c r="M100" s="69"/>
      <c r="N100" s="69"/>
      <c r="O100" s="69"/>
      <c r="P100" s="69"/>
      <c r="Q100" s="69"/>
      <c r="R100" s="69"/>
      <c r="S100" s="69"/>
      <c r="T100" s="69"/>
      <c r="U100" s="69"/>
      <c r="V100" s="69"/>
      <c r="W100" s="69"/>
      <c r="X100" s="69"/>
      <c r="Y100" s="69"/>
      <c r="Z100" s="69"/>
    </row>
    <row r="101" spans="1:26" ht="15.75" customHeight="1">
      <c r="A101" s="69"/>
      <c r="B101" s="69"/>
      <c r="C101" s="69"/>
      <c r="D101" s="69"/>
      <c r="E101" s="69"/>
      <c r="F101" s="69"/>
      <c r="G101" s="69"/>
      <c r="H101" s="69"/>
      <c r="I101" s="69"/>
      <c r="J101" s="69"/>
      <c r="K101" s="69"/>
      <c r="L101" s="69"/>
      <c r="M101" s="69"/>
      <c r="N101" s="69"/>
      <c r="O101" s="69"/>
      <c r="P101" s="69"/>
      <c r="Q101" s="69"/>
      <c r="R101" s="69"/>
      <c r="S101" s="69"/>
      <c r="T101" s="69"/>
      <c r="U101" s="69"/>
      <c r="V101" s="69"/>
      <c r="W101" s="69"/>
      <c r="X101" s="69"/>
      <c r="Y101" s="69"/>
      <c r="Z101" s="69"/>
    </row>
    <row r="102" spans="1:26" ht="15.75" customHeight="1">
      <c r="A102" s="69"/>
      <c r="B102" s="69"/>
      <c r="C102" s="69"/>
      <c r="D102" s="69"/>
      <c r="E102" s="69"/>
      <c r="F102" s="69"/>
      <c r="G102" s="69"/>
      <c r="H102" s="69"/>
      <c r="I102" s="69"/>
      <c r="J102" s="69"/>
      <c r="K102" s="69"/>
      <c r="L102" s="69"/>
      <c r="M102" s="69"/>
      <c r="N102" s="69"/>
      <c r="O102" s="69"/>
      <c r="P102" s="69"/>
      <c r="Q102" s="69"/>
      <c r="R102" s="69"/>
      <c r="S102" s="69"/>
      <c r="T102" s="69"/>
      <c r="U102" s="69"/>
      <c r="V102" s="69"/>
      <c r="W102" s="69"/>
      <c r="X102" s="69"/>
      <c r="Y102" s="69"/>
      <c r="Z102" s="69"/>
    </row>
    <row r="103" spans="1:26" ht="15.75" customHeight="1">
      <c r="A103" s="69"/>
      <c r="B103" s="69"/>
      <c r="C103" s="69"/>
      <c r="D103" s="69"/>
      <c r="E103" s="69"/>
      <c r="F103" s="69"/>
      <c r="G103" s="69"/>
      <c r="H103" s="69"/>
      <c r="I103" s="69"/>
      <c r="J103" s="69"/>
      <c r="K103" s="69"/>
      <c r="L103" s="69"/>
      <c r="M103" s="69"/>
      <c r="N103" s="69"/>
      <c r="O103" s="69"/>
      <c r="P103" s="69"/>
      <c r="Q103" s="69"/>
      <c r="R103" s="69"/>
      <c r="S103" s="69"/>
      <c r="T103" s="69"/>
      <c r="U103" s="69"/>
      <c r="V103" s="69"/>
      <c r="W103" s="69"/>
      <c r="X103" s="69"/>
      <c r="Y103" s="69"/>
      <c r="Z103" s="69"/>
    </row>
    <row r="104" spans="1:26" ht="15.75" customHeight="1">
      <c r="A104" s="69"/>
      <c r="B104" s="69"/>
      <c r="C104" s="69"/>
      <c r="D104" s="69"/>
      <c r="E104" s="69"/>
      <c r="F104" s="69"/>
      <c r="G104" s="69"/>
      <c r="H104" s="69"/>
      <c r="I104" s="69"/>
      <c r="J104" s="69"/>
      <c r="K104" s="69"/>
      <c r="L104" s="69"/>
      <c r="M104" s="69"/>
      <c r="N104" s="69"/>
      <c r="O104" s="69"/>
      <c r="P104" s="69"/>
      <c r="Q104" s="69"/>
      <c r="R104" s="69"/>
      <c r="S104" s="69"/>
      <c r="T104" s="69"/>
      <c r="U104" s="69"/>
      <c r="V104" s="69"/>
      <c r="W104" s="69"/>
      <c r="X104" s="69"/>
      <c r="Y104" s="69"/>
      <c r="Z104" s="69"/>
    </row>
    <row r="105" spans="1:26" ht="15.75" customHeight="1">
      <c r="A105" s="69"/>
      <c r="B105" s="69"/>
      <c r="C105" s="69"/>
      <c r="D105" s="69"/>
      <c r="E105" s="69"/>
      <c r="F105" s="69"/>
      <c r="G105" s="69"/>
      <c r="H105" s="69"/>
      <c r="I105" s="69"/>
      <c r="J105" s="69"/>
      <c r="K105" s="69"/>
      <c r="L105" s="69"/>
      <c r="M105" s="69"/>
      <c r="N105" s="69"/>
      <c r="O105" s="69"/>
      <c r="P105" s="69"/>
      <c r="Q105" s="69"/>
      <c r="R105" s="69"/>
      <c r="S105" s="69"/>
      <c r="T105" s="69"/>
      <c r="U105" s="69"/>
      <c r="V105" s="69"/>
      <c r="W105" s="69"/>
      <c r="X105" s="69"/>
      <c r="Y105" s="69"/>
      <c r="Z105" s="69"/>
    </row>
    <row r="106" spans="1:26" ht="15.75" customHeight="1">
      <c r="A106" s="69"/>
      <c r="B106" s="69"/>
      <c r="C106" s="69"/>
      <c r="D106" s="69"/>
      <c r="E106" s="69"/>
      <c r="F106" s="69"/>
      <c r="G106" s="69"/>
      <c r="H106" s="69"/>
      <c r="I106" s="69"/>
      <c r="J106" s="69"/>
      <c r="K106" s="69"/>
      <c r="L106" s="69"/>
      <c r="M106" s="69"/>
      <c r="N106" s="69"/>
      <c r="O106" s="69"/>
      <c r="P106" s="69"/>
      <c r="Q106" s="69"/>
      <c r="R106" s="69"/>
      <c r="S106" s="69"/>
      <c r="T106" s="69"/>
      <c r="U106" s="69"/>
      <c r="V106" s="69"/>
      <c r="W106" s="69"/>
      <c r="X106" s="69"/>
      <c r="Y106" s="69"/>
      <c r="Z106" s="69"/>
    </row>
    <row r="107" spans="1:26" ht="15.75" customHeight="1">
      <c r="A107" s="69"/>
      <c r="B107" s="69"/>
      <c r="C107" s="69"/>
      <c r="D107" s="69"/>
      <c r="E107" s="69"/>
      <c r="F107" s="69"/>
      <c r="G107" s="69"/>
      <c r="H107" s="69"/>
      <c r="I107" s="69"/>
      <c r="J107" s="69"/>
      <c r="K107" s="69"/>
      <c r="L107" s="69"/>
      <c r="M107" s="69"/>
      <c r="N107" s="69"/>
      <c r="O107" s="69"/>
      <c r="P107" s="69"/>
      <c r="Q107" s="69"/>
      <c r="R107" s="69"/>
      <c r="S107" s="69"/>
      <c r="T107" s="69"/>
      <c r="U107" s="69"/>
      <c r="V107" s="69"/>
      <c r="W107" s="69"/>
      <c r="X107" s="69"/>
      <c r="Y107" s="69"/>
      <c r="Z107" s="69"/>
    </row>
    <row r="108" spans="1:26" ht="15.75" customHeight="1">
      <c r="A108" s="69"/>
      <c r="B108" s="69"/>
      <c r="C108" s="69"/>
      <c r="D108" s="69"/>
      <c r="E108" s="69"/>
      <c r="F108" s="69"/>
      <c r="G108" s="69"/>
      <c r="H108" s="69"/>
      <c r="I108" s="69"/>
      <c r="J108" s="69"/>
      <c r="K108" s="69"/>
      <c r="L108" s="69"/>
      <c r="M108" s="69"/>
      <c r="N108" s="69"/>
      <c r="O108" s="69"/>
      <c r="P108" s="69"/>
      <c r="Q108" s="69"/>
      <c r="R108" s="69"/>
      <c r="S108" s="69"/>
      <c r="T108" s="69"/>
      <c r="U108" s="69"/>
      <c r="V108" s="69"/>
      <c r="W108" s="69"/>
      <c r="X108" s="69"/>
      <c r="Y108" s="69"/>
      <c r="Z108" s="69"/>
    </row>
    <row r="109" spans="1:26" ht="15.75" customHeight="1">
      <c r="A109" s="69"/>
      <c r="B109" s="69"/>
      <c r="C109" s="69"/>
      <c r="D109" s="69"/>
      <c r="E109" s="69"/>
      <c r="F109" s="69"/>
      <c r="G109" s="69"/>
      <c r="H109" s="69"/>
      <c r="I109" s="69"/>
      <c r="J109" s="69"/>
      <c r="K109" s="69"/>
      <c r="L109" s="69"/>
      <c r="M109" s="69"/>
      <c r="N109" s="69"/>
      <c r="O109" s="69"/>
      <c r="P109" s="69"/>
      <c r="Q109" s="69"/>
      <c r="R109" s="69"/>
      <c r="S109" s="69"/>
      <c r="T109" s="69"/>
      <c r="U109" s="69"/>
      <c r="V109" s="69"/>
      <c r="W109" s="69"/>
      <c r="X109" s="69"/>
      <c r="Y109" s="69"/>
      <c r="Z109" s="69"/>
    </row>
    <row r="110" spans="1:26" ht="15.75" customHeight="1">
      <c r="A110" s="69"/>
      <c r="B110" s="69"/>
      <c r="C110" s="69"/>
      <c r="D110" s="69"/>
      <c r="E110" s="69"/>
      <c r="F110" s="69"/>
      <c r="G110" s="69"/>
      <c r="H110" s="69"/>
      <c r="I110" s="69"/>
      <c r="J110" s="69"/>
      <c r="K110" s="69"/>
      <c r="L110" s="69"/>
      <c r="M110" s="69"/>
      <c r="N110" s="69"/>
      <c r="O110" s="69"/>
      <c r="P110" s="69"/>
      <c r="Q110" s="69"/>
      <c r="R110" s="69"/>
      <c r="S110" s="69"/>
      <c r="T110" s="69"/>
      <c r="U110" s="69"/>
      <c r="V110" s="69"/>
      <c r="W110" s="69"/>
      <c r="X110" s="69"/>
      <c r="Y110" s="69"/>
      <c r="Z110" s="69"/>
    </row>
    <row r="111" spans="1:26" ht="15.75" customHeight="1">
      <c r="A111" s="69"/>
      <c r="B111" s="69"/>
      <c r="C111" s="69"/>
      <c r="D111" s="69"/>
      <c r="E111" s="69"/>
      <c r="F111" s="69"/>
      <c r="G111" s="69"/>
      <c r="H111" s="69"/>
      <c r="I111" s="69"/>
      <c r="J111" s="69"/>
      <c r="K111" s="69"/>
      <c r="L111" s="69"/>
      <c r="M111" s="69"/>
      <c r="N111" s="69"/>
      <c r="O111" s="69"/>
      <c r="P111" s="69"/>
      <c r="Q111" s="69"/>
      <c r="R111" s="69"/>
      <c r="S111" s="69"/>
      <c r="T111" s="69"/>
      <c r="U111" s="69"/>
      <c r="V111" s="69"/>
      <c r="W111" s="69"/>
      <c r="X111" s="69"/>
      <c r="Y111" s="69"/>
      <c r="Z111" s="69"/>
    </row>
    <row r="112" spans="1:26" ht="15.75" customHeight="1">
      <c r="A112" s="69"/>
      <c r="B112" s="69"/>
      <c r="C112" s="69"/>
      <c r="D112" s="69"/>
      <c r="E112" s="69"/>
      <c r="F112" s="69"/>
      <c r="G112" s="69"/>
      <c r="H112" s="69"/>
      <c r="I112" s="69"/>
      <c r="J112" s="69"/>
      <c r="K112" s="69"/>
      <c r="L112" s="69"/>
      <c r="M112" s="69"/>
      <c r="N112" s="69"/>
      <c r="O112" s="69"/>
      <c r="P112" s="69"/>
      <c r="Q112" s="69"/>
      <c r="R112" s="69"/>
      <c r="S112" s="69"/>
      <c r="T112" s="69"/>
      <c r="U112" s="69"/>
      <c r="V112" s="69"/>
      <c r="W112" s="69"/>
      <c r="X112" s="69"/>
      <c r="Y112" s="69"/>
      <c r="Z112" s="69"/>
    </row>
    <row r="113" spans="1:26" ht="15.75" customHeight="1">
      <c r="A113" s="69"/>
      <c r="B113" s="69"/>
      <c r="C113" s="69"/>
      <c r="D113" s="69"/>
      <c r="E113" s="69"/>
      <c r="F113" s="69"/>
      <c r="G113" s="69"/>
      <c r="H113" s="69"/>
      <c r="I113" s="69"/>
      <c r="J113" s="69"/>
      <c r="K113" s="69"/>
      <c r="L113" s="69"/>
      <c r="M113" s="69"/>
      <c r="N113" s="69"/>
      <c r="O113" s="69"/>
      <c r="P113" s="69"/>
      <c r="Q113" s="69"/>
      <c r="R113" s="69"/>
      <c r="S113" s="69"/>
      <c r="T113" s="69"/>
      <c r="U113" s="69"/>
      <c r="V113" s="69"/>
      <c r="W113" s="69"/>
      <c r="X113" s="69"/>
      <c r="Y113" s="69"/>
      <c r="Z113" s="69"/>
    </row>
    <row r="114" spans="1:26" ht="15.75" customHeight="1">
      <c r="A114" s="69"/>
      <c r="B114" s="69"/>
      <c r="C114" s="69"/>
      <c r="D114" s="69"/>
      <c r="E114" s="69"/>
      <c r="F114" s="69"/>
      <c r="G114" s="69"/>
      <c r="H114" s="69"/>
      <c r="I114" s="69"/>
      <c r="J114" s="69"/>
      <c r="K114" s="69"/>
      <c r="L114" s="69"/>
      <c r="M114" s="69"/>
      <c r="N114" s="69"/>
      <c r="O114" s="69"/>
      <c r="P114" s="69"/>
      <c r="Q114" s="69"/>
      <c r="R114" s="69"/>
      <c r="S114" s="69"/>
      <c r="T114" s="69"/>
      <c r="U114" s="69"/>
      <c r="V114" s="69"/>
      <c r="W114" s="69"/>
      <c r="X114" s="69"/>
      <c r="Y114" s="69"/>
      <c r="Z114" s="69"/>
    </row>
    <row r="115" spans="1:26" ht="15.75" customHeight="1">
      <c r="A115" s="69"/>
      <c r="B115" s="69"/>
      <c r="C115" s="69"/>
      <c r="D115" s="69"/>
      <c r="E115" s="69"/>
      <c r="F115" s="69"/>
      <c r="G115" s="69"/>
      <c r="H115" s="69"/>
      <c r="I115" s="69"/>
      <c r="J115" s="69"/>
      <c r="K115" s="69"/>
      <c r="L115" s="69"/>
      <c r="M115" s="69"/>
      <c r="N115" s="69"/>
      <c r="O115" s="69"/>
      <c r="P115" s="69"/>
      <c r="Q115" s="69"/>
      <c r="R115" s="69"/>
      <c r="S115" s="69"/>
      <c r="T115" s="69"/>
      <c r="U115" s="69"/>
      <c r="V115" s="69"/>
      <c r="W115" s="69"/>
      <c r="X115" s="69"/>
      <c r="Y115" s="69"/>
      <c r="Z115" s="69"/>
    </row>
    <row r="116" spans="1:26" ht="15.75" customHeight="1">
      <c r="A116" s="69"/>
      <c r="B116" s="69"/>
      <c r="C116" s="69"/>
      <c r="D116" s="69"/>
      <c r="E116" s="69"/>
      <c r="F116" s="69"/>
      <c r="G116" s="69"/>
      <c r="H116" s="69"/>
      <c r="I116" s="69"/>
      <c r="J116" s="69"/>
      <c r="K116" s="69"/>
      <c r="L116" s="69"/>
      <c r="M116" s="69"/>
      <c r="N116" s="69"/>
      <c r="O116" s="69"/>
      <c r="P116" s="69"/>
      <c r="Q116" s="69"/>
      <c r="R116" s="69"/>
      <c r="S116" s="69"/>
      <c r="T116" s="69"/>
      <c r="U116" s="69"/>
      <c r="V116" s="69"/>
      <c r="W116" s="69"/>
      <c r="X116" s="69"/>
      <c r="Y116" s="69"/>
      <c r="Z116" s="69"/>
    </row>
    <row r="117" spans="1:26" ht="15.75" customHeight="1">
      <c r="A117" s="69"/>
      <c r="B117" s="69"/>
      <c r="C117" s="69"/>
      <c r="D117" s="69"/>
      <c r="E117" s="69"/>
      <c r="F117" s="69"/>
      <c r="G117" s="69"/>
      <c r="H117" s="69"/>
      <c r="I117" s="69"/>
      <c r="J117" s="69"/>
      <c r="K117" s="69"/>
      <c r="L117" s="69"/>
      <c r="M117" s="69"/>
      <c r="N117" s="69"/>
      <c r="O117" s="69"/>
      <c r="P117" s="69"/>
      <c r="Q117" s="69"/>
      <c r="R117" s="69"/>
      <c r="S117" s="69"/>
      <c r="T117" s="69"/>
      <c r="U117" s="69"/>
      <c r="V117" s="69"/>
      <c r="W117" s="69"/>
      <c r="X117" s="69"/>
      <c r="Y117" s="69"/>
      <c r="Z117" s="69"/>
    </row>
    <row r="118" spans="1:26" ht="15.75" customHeight="1">
      <c r="A118" s="69"/>
      <c r="B118" s="69"/>
      <c r="C118" s="69"/>
      <c r="D118" s="69"/>
      <c r="E118" s="69"/>
      <c r="F118" s="69"/>
      <c r="G118" s="69"/>
      <c r="H118" s="69"/>
      <c r="I118" s="69"/>
      <c r="J118" s="69"/>
      <c r="K118" s="69"/>
      <c r="L118" s="69"/>
      <c r="M118" s="69"/>
      <c r="N118" s="69"/>
      <c r="O118" s="69"/>
      <c r="P118" s="69"/>
      <c r="Q118" s="69"/>
      <c r="R118" s="69"/>
      <c r="S118" s="69"/>
      <c r="T118" s="69"/>
      <c r="U118" s="69"/>
      <c r="V118" s="69"/>
      <c r="W118" s="69"/>
      <c r="X118" s="69"/>
      <c r="Y118" s="69"/>
      <c r="Z118" s="69"/>
    </row>
    <row r="119" spans="1:26" ht="15.75" customHeight="1">
      <c r="A119" s="69"/>
      <c r="B119" s="69"/>
      <c r="C119" s="69"/>
      <c r="D119" s="69"/>
      <c r="E119" s="69"/>
      <c r="F119" s="69"/>
      <c r="G119" s="69"/>
      <c r="H119" s="69"/>
      <c r="I119" s="69"/>
      <c r="J119" s="69"/>
      <c r="K119" s="69"/>
      <c r="L119" s="69"/>
      <c r="M119" s="69"/>
      <c r="N119" s="69"/>
      <c r="O119" s="69"/>
      <c r="P119" s="69"/>
      <c r="Q119" s="69"/>
      <c r="R119" s="69"/>
      <c r="S119" s="69"/>
      <c r="T119" s="69"/>
      <c r="U119" s="69"/>
      <c r="V119" s="69"/>
      <c r="W119" s="69"/>
      <c r="X119" s="69"/>
      <c r="Y119" s="69"/>
      <c r="Z119" s="69"/>
    </row>
    <row r="120" spans="1:26" ht="15.75" customHeight="1">
      <c r="A120" s="69"/>
      <c r="B120" s="69"/>
      <c r="C120" s="69"/>
      <c r="D120" s="69"/>
      <c r="E120" s="69"/>
      <c r="F120" s="69"/>
      <c r="G120" s="69"/>
      <c r="H120" s="69"/>
      <c r="I120" s="69"/>
      <c r="J120" s="69"/>
      <c r="K120" s="69"/>
      <c r="L120" s="69"/>
      <c r="M120" s="69"/>
      <c r="N120" s="69"/>
      <c r="O120" s="69"/>
      <c r="P120" s="69"/>
      <c r="Q120" s="69"/>
      <c r="R120" s="69"/>
      <c r="S120" s="69"/>
      <c r="T120" s="69"/>
      <c r="U120" s="69"/>
      <c r="V120" s="69"/>
      <c r="W120" s="69"/>
      <c r="X120" s="69"/>
      <c r="Y120" s="69"/>
      <c r="Z120" s="69"/>
    </row>
    <row r="121" spans="1:26" ht="15.75" customHeight="1">
      <c r="A121" s="69"/>
      <c r="B121" s="69"/>
      <c r="C121" s="69"/>
      <c r="D121" s="69"/>
      <c r="E121" s="69"/>
      <c r="F121" s="69"/>
      <c r="G121" s="69"/>
      <c r="H121" s="69"/>
      <c r="I121" s="69"/>
      <c r="J121" s="69"/>
      <c r="K121" s="69"/>
      <c r="L121" s="69"/>
      <c r="M121" s="69"/>
      <c r="N121" s="69"/>
      <c r="O121" s="69"/>
      <c r="P121" s="69"/>
      <c r="Q121" s="69"/>
      <c r="R121" s="69"/>
      <c r="S121" s="69"/>
      <c r="T121" s="69"/>
      <c r="U121" s="69"/>
      <c r="V121" s="69"/>
      <c r="W121" s="69"/>
      <c r="X121" s="69"/>
      <c r="Y121" s="69"/>
      <c r="Z121" s="69"/>
    </row>
    <row r="122" spans="1:26" ht="15.75" customHeight="1">
      <c r="A122" s="69"/>
      <c r="B122" s="69"/>
      <c r="C122" s="69"/>
      <c r="D122" s="69"/>
      <c r="E122" s="69"/>
      <c r="F122" s="69"/>
      <c r="G122" s="69"/>
      <c r="H122" s="69"/>
      <c r="I122" s="69"/>
      <c r="J122" s="69"/>
      <c r="K122" s="69"/>
      <c r="L122" s="69"/>
      <c r="M122" s="69"/>
      <c r="N122" s="69"/>
      <c r="O122" s="69"/>
      <c r="P122" s="69"/>
      <c r="Q122" s="69"/>
      <c r="R122" s="69"/>
      <c r="S122" s="69"/>
      <c r="T122" s="69"/>
      <c r="U122" s="69"/>
      <c r="V122" s="69"/>
      <c r="W122" s="69"/>
      <c r="X122" s="69"/>
      <c r="Y122" s="69"/>
      <c r="Z122" s="69"/>
    </row>
    <row r="123" spans="1:26" ht="15.75" customHeight="1">
      <c r="A123" s="69"/>
      <c r="B123" s="69"/>
      <c r="C123" s="69"/>
      <c r="D123" s="69"/>
      <c r="E123" s="69"/>
      <c r="F123" s="69"/>
      <c r="G123" s="69"/>
      <c r="H123" s="69"/>
      <c r="I123" s="69"/>
      <c r="J123" s="69"/>
      <c r="K123" s="69"/>
      <c r="L123" s="69"/>
      <c r="M123" s="69"/>
      <c r="N123" s="69"/>
      <c r="O123" s="69"/>
      <c r="P123" s="69"/>
      <c r="Q123" s="69"/>
      <c r="R123" s="69"/>
      <c r="S123" s="69"/>
      <c r="T123" s="69"/>
      <c r="U123" s="69"/>
      <c r="V123" s="69"/>
      <c r="W123" s="69"/>
      <c r="X123" s="69"/>
      <c r="Y123" s="69"/>
      <c r="Z123" s="69"/>
    </row>
    <row r="124" spans="1:26" ht="15.75" customHeight="1">
      <c r="A124" s="69"/>
      <c r="B124" s="69"/>
      <c r="C124" s="69"/>
      <c r="D124" s="69"/>
      <c r="E124" s="69"/>
      <c r="F124" s="69"/>
      <c r="G124" s="69"/>
      <c r="H124" s="69"/>
      <c r="I124" s="69"/>
      <c r="J124" s="69"/>
      <c r="K124" s="69"/>
      <c r="L124" s="69"/>
      <c r="M124" s="69"/>
      <c r="N124" s="69"/>
      <c r="O124" s="69"/>
      <c r="P124" s="69"/>
      <c r="Q124" s="69"/>
      <c r="R124" s="69"/>
      <c r="S124" s="69"/>
      <c r="T124" s="69"/>
      <c r="U124" s="69"/>
      <c r="V124" s="69"/>
      <c r="W124" s="69"/>
      <c r="X124" s="69"/>
      <c r="Y124" s="69"/>
      <c r="Z124" s="69"/>
    </row>
    <row r="125" spans="1:26" ht="15.75" customHeight="1">
      <c r="A125" s="69"/>
      <c r="B125" s="69"/>
      <c r="C125" s="69"/>
      <c r="D125" s="69"/>
      <c r="E125" s="69"/>
      <c r="F125" s="69"/>
      <c r="G125" s="69"/>
      <c r="H125" s="69"/>
      <c r="I125" s="69"/>
      <c r="J125" s="69"/>
      <c r="K125" s="69"/>
      <c r="L125" s="69"/>
      <c r="M125" s="69"/>
      <c r="N125" s="69"/>
      <c r="O125" s="69"/>
      <c r="P125" s="69"/>
      <c r="Q125" s="69"/>
      <c r="R125" s="69"/>
      <c r="S125" s="69"/>
      <c r="T125" s="69"/>
      <c r="U125" s="69"/>
      <c r="V125" s="69"/>
      <c r="W125" s="69"/>
      <c r="X125" s="69"/>
      <c r="Y125" s="69"/>
      <c r="Z125" s="69"/>
    </row>
    <row r="126" spans="1:26" ht="15.75" customHeight="1">
      <c r="A126" s="69"/>
      <c r="B126" s="69"/>
      <c r="C126" s="69"/>
      <c r="D126" s="69"/>
      <c r="E126" s="69"/>
      <c r="F126" s="69"/>
      <c r="G126" s="69"/>
      <c r="H126" s="69"/>
      <c r="I126" s="69"/>
      <c r="J126" s="69"/>
      <c r="K126" s="69"/>
      <c r="L126" s="69"/>
      <c r="M126" s="69"/>
      <c r="N126" s="69"/>
      <c r="O126" s="69"/>
      <c r="P126" s="69"/>
      <c r="Q126" s="69"/>
      <c r="R126" s="69"/>
      <c r="S126" s="69"/>
      <c r="T126" s="69"/>
      <c r="U126" s="69"/>
      <c r="V126" s="69"/>
      <c r="W126" s="69"/>
      <c r="X126" s="69"/>
      <c r="Y126" s="69"/>
      <c r="Z126" s="69"/>
    </row>
    <row r="127" spans="1:26" ht="15.75" customHeight="1">
      <c r="A127" s="69"/>
      <c r="B127" s="69"/>
      <c r="C127" s="69"/>
      <c r="D127" s="69"/>
      <c r="E127" s="69"/>
      <c r="F127" s="69"/>
      <c r="G127" s="69"/>
      <c r="H127" s="69"/>
      <c r="I127" s="69"/>
      <c r="J127" s="69"/>
      <c r="K127" s="69"/>
      <c r="L127" s="69"/>
      <c r="M127" s="69"/>
      <c r="N127" s="69"/>
      <c r="O127" s="69"/>
      <c r="P127" s="69"/>
      <c r="Q127" s="69"/>
      <c r="R127" s="69"/>
      <c r="S127" s="69"/>
      <c r="T127" s="69"/>
      <c r="U127" s="69"/>
      <c r="V127" s="69"/>
      <c r="W127" s="69"/>
      <c r="X127" s="69"/>
      <c r="Y127" s="69"/>
      <c r="Z127" s="69"/>
    </row>
    <row r="128" spans="1:26" ht="15.75" customHeight="1">
      <c r="A128" s="69"/>
      <c r="B128" s="69"/>
      <c r="C128" s="69"/>
      <c r="D128" s="69"/>
      <c r="E128" s="69"/>
      <c r="F128" s="69"/>
      <c r="G128" s="69"/>
      <c r="H128" s="69"/>
      <c r="I128" s="69"/>
      <c r="J128" s="69"/>
      <c r="K128" s="69"/>
      <c r="L128" s="69"/>
      <c r="M128" s="69"/>
      <c r="N128" s="69"/>
      <c r="O128" s="69"/>
      <c r="P128" s="69"/>
      <c r="Q128" s="69"/>
      <c r="R128" s="69"/>
      <c r="S128" s="69"/>
      <c r="T128" s="69"/>
      <c r="U128" s="69"/>
      <c r="V128" s="69"/>
      <c r="W128" s="69"/>
      <c r="X128" s="69"/>
      <c r="Y128" s="69"/>
      <c r="Z128" s="69"/>
    </row>
    <row r="129" spans="1:26" ht="15.75" customHeight="1">
      <c r="A129" s="69"/>
      <c r="B129" s="69"/>
      <c r="C129" s="69"/>
      <c r="D129" s="69"/>
      <c r="E129" s="69"/>
      <c r="F129" s="69"/>
      <c r="G129" s="69"/>
      <c r="H129" s="69"/>
      <c r="I129" s="69"/>
      <c r="J129" s="69"/>
      <c r="K129" s="69"/>
      <c r="L129" s="69"/>
      <c r="M129" s="69"/>
      <c r="N129" s="69"/>
      <c r="O129" s="69"/>
      <c r="P129" s="69"/>
      <c r="Q129" s="69"/>
      <c r="R129" s="69"/>
      <c r="S129" s="69"/>
      <c r="T129" s="69"/>
      <c r="U129" s="69"/>
      <c r="V129" s="69"/>
      <c r="W129" s="69"/>
      <c r="X129" s="69"/>
      <c r="Y129" s="69"/>
      <c r="Z129" s="69"/>
    </row>
    <row r="130" spans="1:26" ht="15.75" customHeight="1">
      <c r="A130" s="69"/>
      <c r="B130" s="69"/>
      <c r="C130" s="69"/>
      <c r="D130" s="69"/>
      <c r="E130" s="69"/>
      <c r="F130" s="69"/>
      <c r="G130" s="69"/>
      <c r="H130" s="69"/>
      <c r="I130" s="69"/>
      <c r="J130" s="69"/>
      <c r="K130" s="69"/>
      <c r="L130" s="69"/>
      <c r="M130" s="69"/>
      <c r="N130" s="69"/>
      <c r="O130" s="69"/>
      <c r="P130" s="69"/>
      <c r="Q130" s="69"/>
      <c r="R130" s="69"/>
      <c r="S130" s="69"/>
      <c r="T130" s="69"/>
      <c r="U130" s="69"/>
      <c r="V130" s="69"/>
      <c r="W130" s="69"/>
      <c r="X130" s="69"/>
      <c r="Y130" s="69"/>
      <c r="Z130" s="69"/>
    </row>
    <row r="131" spans="1:26" ht="15.75" customHeight="1">
      <c r="A131" s="69"/>
      <c r="B131" s="69"/>
      <c r="C131" s="69"/>
      <c r="D131" s="69"/>
      <c r="E131" s="69"/>
      <c r="F131" s="69"/>
      <c r="G131" s="69"/>
      <c r="H131" s="69"/>
      <c r="I131" s="69"/>
      <c r="J131" s="69"/>
      <c r="K131" s="69"/>
      <c r="L131" s="69"/>
      <c r="M131" s="69"/>
      <c r="N131" s="69"/>
      <c r="O131" s="69"/>
      <c r="P131" s="69"/>
      <c r="Q131" s="69"/>
      <c r="R131" s="69"/>
      <c r="S131" s="69"/>
      <c r="T131" s="69"/>
      <c r="U131" s="69"/>
      <c r="V131" s="69"/>
      <c r="W131" s="69"/>
      <c r="X131" s="69"/>
      <c r="Y131" s="69"/>
      <c r="Z131" s="69"/>
    </row>
    <row r="132" spans="1:26" ht="15.75" customHeight="1">
      <c r="A132" s="69"/>
      <c r="B132" s="69"/>
      <c r="C132" s="69"/>
      <c r="D132" s="69"/>
      <c r="E132" s="69"/>
      <c r="F132" s="69"/>
      <c r="G132" s="69"/>
      <c r="H132" s="69"/>
      <c r="I132" s="69"/>
      <c r="J132" s="69"/>
      <c r="K132" s="69"/>
      <c r="L132" s="69"/>
      <c r="M132" s="69"/>
      <c r="N132" s="69"/>
      <c r="O132" s="69"/>
      <c r="P132" s="69"/>
      <c r="Q132" s="69"/>
      <c r="R132" s="69"/>
      <c r="S132" s="69"/>
      <c r="T132" s="69"/>
      <c r="U132" s="69"/>
      <c r="V132" s="69"/>
      <c r="W132" s="69"/>
      <c r="X132" s="69"/>
      <c r="Y132" s="69"/>
      <c r="Z132" s="69"/>
    </row>
    <row r="133" spans="1:26" ht="15.75" customHeight="1">
      <c r="A133" s="69"/>
      <c r="B133" s="69"/>
      <c r="C133" s="69"/>
      <c r="D133" s="69"/>
      <c r="E133" s="69"/>
      <c r="F133" s="69"/>
      <c r="G133" s="69"/>
      <c r="H133" s="69"/>
      <c r="I133" s="69"/>
      <c r="J133" s="69"/>
      <c r="K133" s="69"/>
      <c r="L133" s="69"/>
      <c r="M133" s="69"/>
      <c r="N133" s="69"/>
      <c r="O133" s="69"/>
      <c r="P133" s="69"/>
      <c r="Q133" s="69"/>
      <c r="R133" s="69"/>
      <c r="S133" s="69"/>
      <c r="T133" s="69"/>
      <c r="U133" s="69"/>
      <c r="V133" s="69"/>
      <c r="W133" s="69"/>
      <c r="X133" s="69"/>
      <c r="Y133" s="69"/>
      <c r="Z133" s="69"/>
    </row>
    <row r="134" spans="1:26" ht="15.75" customHeight="1">
      <c r="A134" s="69"/>
      <c r="B134" s="69"/>
      <c r="C134" s="69"/>
      <c r="D134" s="69"/>
      <c r="E134" s="69"/>
      <c r="F134" s="69"/>
      <c r="G134" s="69"/>
      <c r="H134" s="69"/>
      <c r="I134" s="69"/>
      <c r="J134" s="69"/>
      <c r="K134" s="69"/>
      <c r="L134" s="69"/>
      <c r="M134" s="69"/>
      <c r="N134" s="69"/>
      <c r="O134" s="69"/>
      <c r="P134" s="69"/>
      <c r="Q134" s="69"/>
      <c r="R134" s="69"/>
      <c r="S134" s="69"/>
      <c r="T134" s="69"/>
      <c r="U134" s="69"/>
      <c r="V134" s="69"/>
      <c r="W134" s="69"/>
      <c r="X134" s="69"/>
      <c r="Y134" s="69"/>
      <c r="Z134" s="69"/>
    </row>
    <row r="135" spans="1:26" ht="15.75" customHeight="1">
      <c r="A135" s="69"/>
      <c r="B135" s="69"/>
      <c r="C135" s="69"/>
      <c r="D135" s="69"/>
      <c r="E135" s="69"/>
      <c r="F135" s="69"/>
      <c r="G135" s="69"/>
      <c r="H135" s="69"/>
      <c r="I135" s="69"/>
      <c r="J135" s="69"/>
      <c r="K135" s="69"/>
      <c r="L135" s="69"/>
      <c r="M135" s="69"/>
      <c r="N135" s="69"/>
      <c r="O135" s="69"/>
      <c r="P135" s="69"/>
      <c r="Q135" s="69"/>
      <c r="R135" s="69"/>
      <c r="S135" s="69"/>
      <c r="T135" s="69"/>
      <c r="U135" s="69"/>
      <c r="V135" s="69"/>
      <c r="W135" s="69"/>
      <c r="X135" s="69"/>
      <c r="Y135" s="69"/>
      <c r="Z135" s="69"/>
    </row>
    <row r="136" spans="1:26" ht="15.75" customHeight="1">
      <c r="A136" s="69"/>
      <c r="B136" s="69"/>
      <c r="C136" s="69"/>
      <c r="D136" s="69"/>
      <c r="E136" s="69"/>
      <c r="F136" s="69"/>
      <c r="G136" s="69"/>
      <c r="H136" s="69"/>
      <c r="I136" s="69"/>
      <c r="J136" s="69"/>
      <c r="K136" s="69"/>
      <c r="L136" s="69"/>
      <c r="M136" s="69"/>
      <c r="N136" s="69"/>
      <c r="O136" s="69"/>
      <c r="P136" s="69"/>
      <c r="Q136" s="69"/>
      <c r="R136" s="69"/>
      <c r="S136" s="69"/>
      <c r="T136" s="69"/>
      <c r="U136" s="69"/>
      <c r="V136" s="69"/>
      <c r="W136" s="69"/>
      <c r="X136" s="69"/>
      <c r="Y136" s="69"/>
      <c r="Z136" s="69"/>
    </row>
    <row r="137" spans="1:26" ht="15.75" customHeight="1">
      <c r="A137" s="69"/>
      <c r="B137" s="69"/>
      <c r="C137" s="69"/>
      <c r="D137" s="69"/>
      <c r="E137" s="69"/>
      <c r="F137" s="69"/>
      <c r="G137" s="69"/>
      <c r="H137" s="69"/>
      <c r="I137" s="69"/>
      <c r="J137" s="69"/>
      <c r="K137" s="69"/>
      <c r="L137" s="69"/>
      <c r="M137" s="69"/>
      <c r="N137" s="69"/>
      <c r="O137" s="69"/>
      <c r="P137" s="69"/>
      <c r="Q137" s="69"/>
      <c r="R137" s="69"/>
      <c r="S137" s="69"/>
      <c r="T137" s="69"/>
      <c r="U137" s="69"/>
      <c r="V137" s="69"/>
      <c r="W137" s="69"/>
      <c r="X137" s="69"/>
      <c r="Y137" s="69"/>
      <c r="Z137" s="69"/>
    </row>
    <row r="138" spans="1:26" ht="15.75" customHeight="1">
      <c r="A138" s="69"/>
      <c r="B138" s="69"/>
      <c r="C138" s="69"/>
      <c r="D138" s="69"/>
      <c r="E138" s="69"/>
      <c r="F138" s="69"/>
      <c r="G138" s="69"/>
      <c r="H138" s="69"/>
      <c r="I138" s="69"/>
      <c r="J138" s="69"/>
      <c r="K138" s="69"/>
      <c r="L138" s="69"/>
      <c r="M138" s="69"/>
      <c r="N138" s="69"/>
      <c r="O138" s="69"/>
      <c r="P138" s="69"/>
      <c r="Q138" s="69"/>
      <c r="R138" s="69"/>
      <c r="S138" s="69"/>
      <c r="T138" s="69"/>
      <c r="U138" s="69"/>
      <c r="V138" s="69"/>
      <c r="W138" s="69"/>
      <c r="X138" s="69"/>
      <c r="Y138" s="69"/>
      <c r="Z138" s="69"/>
    </row>
    <row r="139" spans="1:26" ht="15.75" customHeight="1">
      <c r="A139" s="69"/>
      <c r="B139" s="69"/>
      <c r="C139" s="69"/>
      <c r="D139" s="69"/>
      <c r="E139" s="69"/>
      <c r="F139" s="69"/>
      <c r="G139" s="69"/>
      <c r="H139" s="69"/>
      <c r="I139" s="69"/>
      <c r="J139" s="69"/>
      <c r="K139" s="69"/>
      <c r="L139" s="69"/>
      <c r="M139" s="69"/>
      <c r="N139" s="69"/>
      <c r="O139" s="69"/>
      <c r="P139" s="69"/>
      <c r="Q139" s="69"/>
      <c r="R139" s="69"/>
      <c r="S139" s="69"/>
      <c r="T139" s="69"/>
      <c r="U139" s="69"/>
      <c r="V139" s="69"/>
      <c r="W139" s="69"/>
      <c r="X139" s="69"/>
      <c r="Y139" s="69"/>
      <c r="Z139" s="69"/>
    </row>
    <row r="140" spans="1:26" ht="15.75" customHeight="1">
      <c r="A140" s="69"/>
      <c r="B140" s="69"/>
      <c r="C140" s="69"/>
      <c r="D140" s="69"/>
      <c r="E140" s="69"/>
      <c r="F140" s="69"/>
      <c r="G140" s="69"/>
      <c r="H140" s="69"/>
      <c r="I140" s="69"/>
      <c r="J140" s="69"/>
      <c r="K140" s="69"/>
      <c r="L140" s="69"/>
      <c r="M140" s="69"/>
      <c r="N140" s="69"/>
      <c r="O140" s="69"/>
      <c r="P140" s="69"/>
      <c r="Q140" s="69"/>
      <c r="R140" s="69"/>
      <c r="S140" s="69"/>
      <c r="T140" s="69"/>
      <c r="U140" s="69"/>
      <c r="V140" s="69"/>
      <c r="W140" s="69"/>
      <c r="X140" s="69"/>
      <c r="Y140" s="69"/>
      <c r="Z140" s="69"/>
    </row>
    <row r="141" spans="1:26" ht="15.75" customHeight="1">
      <c r="A141" s="69"/>
      <c r="B141" s="69"/>
      <c r="C141" s="69"/>
      <c r="D141" s="69"/>
      <c r="E141" s="69"/>
      <c r="F141" s="69"/>
      <c r="G141" s="69"/>
      <c r="H141" s="69"/>
      <c r="I141" s="69"/>
      <c r="J141" s="69"/>
      <c r="K141" s="69"/>
      <c r="L141" s="69"/>
      <c r="M141" s="69"/>
      <c r="N141" s="69"/>
      <c r="O141" s="69"/>
      <c r="P141" s="69"/>
      <c r="Q141" s="69"/>
      <c r="R141" s="69"/>
      <c r="S141" s="69"/>
      <c r="T141" s="69"/>
      <c r="U141" s="69"/>
      <c r="V141" s="69"/>
      <c r="W141" s="69"/>
      <c r="X141" s="69"/>
      <c r="Y141" s="69"/>
      <c r="Z141" s="69"/>
    </row>
    <row r="142" spans="1:26" ht="15.75" customHeight="1">
      <c r="A142" s="69"/>
      <c r="B142" s="69"/>
      <c r="C142" s="69"/>
      <c r="D142" s="69"/>
      <c r="E142" s="69"/>
      <c r="F142" s="69"/>
      <c r="G142" s="69"/>
      <c r="H142" s="69"/>
      <c r="I142" s="69"/>
      <c r="J142" s="69"/>
      <c r="K142" s="69"/>
      <c r="L142" s="69"/>
      <c r="M142" s="69"/>
      <c r="N142" s="69"/>
      <c r="O142" s="69"/>
      <c r="P142" s="69"/>
      <c r="Q142" s="69"/>
      <c r="R142" s="69"/>
      <c r="S142" s="69"/>
      <c r="T142" s="69"/>
      <c r="U142" s="69"/>
      <c r="V142" s="69"/>
      <c r="W142" s="69"/>
      <c r="X142" s="69"/>
      <c r="Y142" s="69"/>
      <c r="Z142" s="69"/>
    </row>
    <row r="143" spans="1:26" ht="15.75" customHeight="1">
      <c r="A143" s="69"/>
      <c r="B143" s="69"/>
      <c r="C143" s="69"/>
      <c r="D143" s="69"/>
      <c r="E143" s="69"/>
      <c r="F143" s="69"/>
      <c r="G143" s="69"/>
      <c r="H143" s="69"/>
      <c r="I143" s="69"/>
      <c r="J143" s="69"/>
      <c r="K143" s="69"/>
      <c r="L143" s="69"/>
      <c r="M143" s="69"/>
      <c r="N143" s="69"/>
      <c r="O143" s="69"/>
      <c r="P143" s="69"/>
      <c r="Q143" s="69"/>
      <c r="R143" s="69"/>
      <c r="S143" s="69"/>
      <c r="T143" s="69"/>
      <c r="U143" s="69"/>
      <c r="V143" s="69"/>
      <c r="W143" s="69"/>
      <c r="X143" s="69"/>
      <c r="Y143" s="69"/>
      <c r="Z143" s="69"/>
    </row>
    <row r="144" spans="1:26" ht="15.75" customHeight="1">
      <c r="A144" s="69"/>
      <c r="B144" s="69"/>
      <c r="C144" s="69"/>
      <c r="D144" s="69"/>
      <c r="E144" s="69"/>
      <c r="F144" s="69"/>
      <c r="G144" s="69"/>
      <c r="H144" s="69"/>
      <c r="I144" s="69"/>
      <c r="J144" s="69"/>
      <c r="K144" s="69"/>
      <c r="L144" s="69"/>
      <c r="M144" s="69"/>
      <c r="N144" s="69"/>
      <c r="O144" s="69"/>
      <c r="P144" s="69"/>
      <c r="Q144" s="69"/>
      <c r="R144" s="69"/>
      <c r="S144" s="69"/>
      <c r="T144" s="69"/>
      <c r="U144" s="69"/>
      <c r="V144" s="69"/>
      <c r="W144" s="69"/>
      <c r="X144" s="69"/>
      <c r="Y144" s="69"/>
      <c r="Z144" s="69"/>
    </row>
    <row r="145" spans="1:26" ht="15.75" customHeight="1">
      <c r="A145" s="69"/>
      <c r="B145" s="69"/>
      <c r="C145" s="69"/>
      <c r="D145" s="69"/>
      <c r="E145" s="69"/>
      <c r="F145" s="69"/>
      <c r="G145" s="69"/>
      <c r="H145" s="69"/>
      <c r="I145" s="69"/>
      <c r="J145" s="69"/>
      <c r="K145" s="69"/>
      <c r="L145" s="69"/>
      <c r="M145" s="69"/>
      <c r="N145" s="69"/>
      <c r="O145" s="69"/>
      <c r="P145" s="69"/>
      <c r="Q145" s="69"/>
      <c r="R145" s="69"/>
      <c r="S145" s="69"/>
      <c r="T145" s="69"/>
      <c r="U145" s="69"/>
      <c r="V145" s="69"/>
      <c r="W145" s="69"/>
      <c r="X145" s="69"/>
      <c r="Y145" s="69"/>
      <c r="Z145" s="69"/>
    </row>
    <row r="146" spans="1:26" ht="15.75" customHeight="1">
      <c r="A146" s="69"/>
      <c r="B146" s="69"/>
      <c r="C146" s="69"/>
      <c r="D146" s="69"/>
      <c r="E146" s="69"/>
      <c r="F146" s="69"/>
      <c r="G146" s="69"/>
      <c r="H146" s="69"/>
      <c r="I146" s="69"/>
      <c r="J146" s="69"/>
      <c r="K146" s="69"/>
      <c r="L146" s="69"/>
      <c r="M146" s="69"/>
      <c r="N146" s="69"/>
      <c r="O146" s="69"/>
      <c r="P146" s="69"/>
      <c r="Q146" s="69"/>
      <c r="R146" s="69"/>
      <c r="S146" s="69"/>
      <c r="T146" s="69"/>
      <c r="U146" s="69"/>
      <c r="V146" s="69"/>
      <c r="W146" s="69"/>
      <c r="X146" s="69"/>
      <c r="Y146" s="69"/>
      <c r="Z146" s="69"/>
    </row>
    <row r="147" spans="1:26" ht="15.75" customHeight="1">
      <c r="A147" s="69"/>
      <c r="B147" s="69"/>
      <c r="C147" s="69"/>
      <c r="D147" s="69"/>
      <c r="E147" s="69"/>
      <c r="F147" s="69"/>
      <c r="G147" s="69"/>
      <c r="H147" s="69"/>
      <c r="I147" s="69"/>
      <c r="J147" s="69"/>
      <c r="K147" s="69"/>
      <c r="L147" s="69"/>
      <c r="M147" s="69"/>
      <c r="N147" s="69"/>
      <c r="O147" s="69"/>
      <c r="P147" s="69"/>
      <c r="Q147" s="69"/>
      <c r="R147" s="69"/>
      <c r="S147" s="69"/>
      <c r="T147" s="69"/>
      <c r="U147" s="69"/>
      <c r="V147" s="69"/>
      <c r="W147" s="69"/>
      <c r="X147" s="69"/>
      <c r="Y147" s="69"/>
      <c r="Z147" s="69"/>
    </row>
    <row r="148" spans="1:26" ht="15.75" customHeight="1">
      <c r="A148" s="69"/>
      <c r="B148" s="69"/>
      <c r="C148" s="69"/>
      <c r="D148" s="69"/>
      <c r="E148" s="69"/>
      <c r="F148" s="69"/>
      <c r="G148" s="69"/>
      <c r="H148" s="69"/>
      <c r="I148" s="69"/>
      <c r="J148" s="69"/>
      <c r="K148" s="69"/>
      <c r="L148" s="69"/>
      <c r="M148" s="69"/>
      <c r="N148" s="69"/>
      <c r="O148" s="69"/>
      <c r="P148" s="69"/>
      <c r="Q148" s="69"/>
      <c r="R148" s="69"/>
      <c r="S148" s="69"/>
      <c r="T148" s="69"/>
      <c r="U148" s="69"/>
      <c r="V148" s="69"/>
      <c r="W148" s="69"/>
      <c r="X148" s="69"/>
      <c r="Y148" s="69"/>
      <c r="Z148" s="69"/>
    </row>
    <row r="149" spans="1:26" ht="15.75" customHeight="1">
      <c r="A149" s="69"/>
      <c r="B149" s="69"/>
      <c r="C149" s="69"/>
      <c r="D149" s="69"/>
      <c r="E149" s="69"/>
      <c r="F149" s="69"/>
      <c r="G149" s="69"/>
      <c r="H149" s="69"/>
      <c r="I149" s="69"/>
      <c r="J149" s="69"/>
      <c r="K149" s="69"/>
      <c r="L149" s="69"/>
      <c r="M149" s="69"/>
      <c r="N149" s="69"/>
      <c r="O149" s="69"/>
      <c r="P149" s="69"/>
      <c r="Q149" s="69"/>
      <c r="R149" s="69"/>
      <c r="S149" s="69"/>
      <c r="T149" s="69"/>
      <c r="U149" s="69"/>
      <c r="V149" s="69"/>
      <c r="W149" s="69"/>
      <c r="X149" s="69"/>
      <c r="Y149" s="69"/>
      <c r="Z149" s="69"/>
    </row>
    <row r="150" spans="1:26" ht="15.75" customHeight="1">
      <c r="A150" s="69"/>
      <c r="B150" s="69"/>
      <c r="C150" s="69"/>
      <c r="D150" s="69"/>
      <c r="E150" s="69"/>
      <c r="F150" s="69"/>
      <c r="G150" s="69"/>
      <c r="H150" s="69"/>
      <c r="I150" s="69"/>
      <c r="J150" s="69"/>
      <c r="K150" s="69"/>
      <c r="L150" s="69"/>
      <c r="M150" s="69"/>
      <c r="N150" s="69"/>
      <c r="O150" s="69"/>
      <c r="P150" s="69"/>
      <c r="Q150" s="69"/>
      <c r="R150" s="69"/>
      <c r="S150" s="69"/>
      <c r="T150" s="69"/>
      <c r="U150" s="69"/>
      <c r="V150" s="69"/>
      <c r="W150" s="69"/>
      <c r="X150" s="69"/>
      <c r="Y150" s="69"/>
      <c r="Z150" s="69"/>
    </row>
    <row r="151" spans="1:26" ht="15.75" customHeight="1">
      <c r="A151" s="69"/>
      <c r="B151" s="69"/>
      <c r="C151" s="69"/>
      <c r="D151" s="69"/>
      <c r="E151" s="69"/>
      <c r="F151" s="69"/>
      <c r="G151" s="69"/>
      <c r="H151" s="69"/>
      <c r="I151" s="69"/>
      <c r="J151" s="69"/>
      <c r="K151" s="69"/>
      <c r="L151" s="69"/>
      <c r="M151" s="69"/>
      <c r="N151" s="69"/>
      <c r="O151" s="69"/>
      <c r="P151" s="69"/>
      <c r="Q151" s="69"/>
      <c r="R151" s="69"/>
      <c r="S151" s="69"/>
      <c r="T151" s="69"/>
      <c r="U151" s="69"/>
      <c r="V151" s="69"/>
      <c r="W151" s="69"/>
      <c r="X151" s="69"/>
      <c r="Y151" s="69"/>
      <c r="Z151" s="69"/>
    </row>
    <row r="152" spans="1:26" ht="15.75" customHeight="1">
      <c r="A152" s="69"/>
      <c r="B152" s="69"/>
      <c r="C152" s="69"/>
      <c r="D152" s="69"/>
      <c r="E152" s="69"/>
      <c r="F152" s="69"/>
      <c r="G152" s="69"/>
      <c r="H152" s="69"/>
      <c r="I152" s="69"/>
      <c r="J152" s="69"/>
      <c r="K152" s="69"/>
      <c r="L152" s="69"/>
      <c r="M152" s="69"/>
      <c r="N152" s="69"/>
      <c r="O152" s="69"/>
      <c r="P152" s="69"/>
      <c r="Q152" s="69"/>
      <c r="R152" s="69"/>
      <c r="S152" s="69"/>
      <c r="T152" s="69"/>
      <c r="U152" s="69"/>
      <c r="V152" s="69"/>
      <c r="W152" s="69"/>
      <c r="X152" s="69"/>
      <c r="Y152" s="69"/>
      <c r="Z152" s="69"/>
    </row>
    <row r="153" spans="1:26" ht="15.75" customHeight="1">
      <c r="A153" s="69"/>
      <c r="B153" s="69"/>
      <c r="C153" s="69"/>
      <c r="D153" s="69"/>
      <c r="E153" s="69"/>
      <c r="F153" s="69"/>
      <c r="G153" s="69"/>
      <c r="H153" s="69"/>
      <c r="I153" s="69"/>
      <c r="J153" s="69"/>
      <c r="K153" s="69"/>
      <c r="L153" s="69"/>
      <c r="M153" s="69"/>
      <c r="N153" s="69"/>
      <c r="O153" s="69"/>
      <c r="P153" s="69"/>
      <c r="Q153" s="69"/>
      <c r="R153" s="69"/>
      <c r="S153" s="69"/>
      <c r="T153" s="69"/>
      <c r="U153" s="69"/>
      <c r="V153" s="69"/>
      <c r="W153" s="69"/>
      <c r="X153" s="69"/>
      <c r="Y153" s="69"/>
      <c r="Z153" s="69"/>
    </row>
    <row r="154" spans="1:26" ht="15.75" customHeight="1">
      <c r="A154" s="69"/>
      <c r="B154" s="69"/>
      <c r="C154" s="69"/>
      <c r="D154" s="69"/>
      <c r="E154" s="69"/>
      <c r="F154" s="69"/>
      <c r="G154" s="69"/>
      <c r="H154" s="69"/>
      <c r="I154" s="69"/>
      <c r="J154" s="69"/>
      <c r="K154" s="69"/>
      <c r="L154" s="69"/>
      <c r="M154" s="69"/>
      <c r="N154" s="69"/>
      <c r="O154" s="69"/>
      <c r="P154" s="69"/>
      <c r="Q154" s="69"/>
      <c r="R154" s="69"/>
      <c r="S154" s="69"/>
      <c r="T154" s="69"/>
      <c r="U154" s="69"/>
      <c r="V154" s="69"/>
      <c r="W154" s="69"/>
      <c r="X154" s="69"/>
      <c r="Y154" s="69"/>
      <c r="Z154" s="69"/>
    </row>
    <row r="155" spans="1:26" ht="15.75" customHeight="1">
      <c r="A155" s="69"/>
      <c r="B155" s="69"/>
      <c r="C155" s="69"/>
      <c r="D155" s="69"/>
      <c r="E155" s="69"/>
      <c r="F155" s="69"/>
      <c r="G155" s="69"/>
      <c r="H155" s="69"/>
      <c r="I155" s="69"/>
      <c r="J155" s="69"/>
      <c r="K155" s="69"/>
      <c r="L155" s="69"/>
      <c r="M155" s="69"/>
      <c r="N155" s="69"/>
      <c r="O155" s="69"/>
      <c r="P155" s="69"/>
      <c r="Q155" s="69"/>
      <c r="R155" s="69"/>
      <c r="S155" s="69"/>
      <c r="T155" s="69"/>
      <c r="U155" s="69"/>
      <c r="V155" s="69"/>
      <c r="W155" s="69"/>
      <c r="X155" s="69"/>
      <c r="Y155" s="69"/>
      <c r="Z155" s="69"/>
    </row>
    <row r="156" spans="1:26" ht="15.75" customHeight="1">
      <c r="A156" s="69"/>
      <c r="B156" s="69"/>
      <c r="C156" s="69"/>
      <c r="D156" s="69"/>
      <c r="E156" s="69"/>
      <c r="F156" s="69"/>
      <c r="G156" s="69"/>
      <c r="H156" s="69"/>
      <c r="I156" s="69"/>
      <c r="J156" s="69"/>
      <c r="K156" s="69"/>
      <c r="L156" s="69"/>
      <c r="M156" s="69"/>
      <c r="N156" s="69"/>
      <c r="O156" s="69"/>
      <c r="P156" s="69"/>
      <c r="Q156" s="69"/>
      <c r="R156" s="69"/>
      <c r="S156" s="69"/>
      <c r="T156" s="69"/>
      <c r="U156" s="69"/>
      <c r="V156" s="69"/>
      <c r="W156" s="69"/>
      <c r="X156" s="69"/>
      <c r="Y156" s="69"/>
      <c r="Z156" s="69"/>
    </row>
    <row r="157" spans="1:26" ht="15.75" customHeight="1">
      <c r="A157" s="69"/>
      <c r="B157" s="69"/>
      <c r="C157" s="69"/>
      <c r="D157" s="69"/>
      <c r="E157" s="69"/>
      <c r="F157" s="69"/>
      <c r="G157" s="69"/>
      <c r="H157" s="69"/>
      <c r="I157" s="69"/>
      <c r="J157" s="69"/>
      <c r="K157" s="69"/>
      <c r="L157" s="69"/>
      <c r="M157" s="69"/>
      <c r="N157" s="69"/>
      <c r="O157" s="69"/>
      <c r="P157" s="69"/>
      <c r="Q157" s="69"/>
      <c r="R157" s="69"/>
      <c r="S157" s="69"/>
      <c r="T157" s="69"/>
      <c r="U157" s="69"/>
      <c r="V157" s="69"/>
      <c r="W157" s="69"/>
      <c r="X157" s="69"/>
      <c r="Y157" s="69"/>
      <c r="Z157" s="69"/>
    </row>
    <row r="158" spans="1:26" ht="15.75" customHeight="1">
      <c r="A158" s="69"/>
      <c r="B158" s="69"/>
      <c r="C158" s="69"/>
      <c r="D158" s="69"/>
      <c r="E158" s="69"/>
      <c r="F158" s="69"/>
      <c r="G158" s="69"/>
      <c r="H158" s="69"/>
      <c r="I158" s="69"/>
      <c r="J158" s="69"/>
      <c r="K158" s="69"/>
      <c r="L158" s="69"/>
      <c r="M158" s="69"/>
      <c r="N158" s="69"/>
      <c r="O158" s="69"/>
      <c r="P158" s="69"/>
      <c r="Q158" s="69"/>
      <c r="R158" s="69"/>
      <c r="S158" s="69"/>
      <c r="T158" s="69"/>
      <c r="U158" s="69"/>
      <c r="V158" s="69"/>
      <c r="W158" s="69"/>
      <c r="X158" s="69"/>
      <c r="Y158" s="69"/>
      <c r="Z158" s="69"/>
    </row>
    <row r="159" spans="1:26" ht="15.75" customHeight="1">
      <c r="A159" s="69"/>
      <c r="B159" s="69"/>
      <c r="C159" s="69"/>
      <c r="D159" s="69"/>
      <c r="E159" s="69"/>
      <c r="F159" s="69"/>
      <c r="G159" s="69"/>
      <c r="H159" s="69"/>
      <c r="I159" s="69"/>
      <c r="J159" s="69"/>
      <c r="K159" s="69"/>
      <c r="L159" s="69"/>
      <c r="M159" s="69"/>
      <c r="N159" s="69"/>
      <c r="O159" s="69"/>
      <c r="P159" s="69"/>
      <c r="Q159" s="69"/>
      <c r="R159" s="69"/>
      <c r="S159" s="69"/>
      <c r="T159" s="69"/>
      <c r="U159" s="69"/>
      <c r="V159" s="69"/>
      <c r="W159" s="69"/>
      <c r="X159" s="69"/>
      <c r="Y159" s="69"/>
      <c r="Z159" s="69"/>
    </row>
    <row r="160" spans="1:26" ht="15.75" customHeight="1">
      <c r="A160" s="69"/>
      <c r="B160" s="69"/>
      <c r="C160" s="69"/>
      <c r="D160" s="69"/>
      <c r="E160" s="69"/>
      <c r="F160" s="69"/>
      <c r="G160" s="69"/>
      <c r="H160" s="69"/>
      <c r="I160" s="69"/>
      <c r="J160" s="69"/>
      <c r="K160" s="69"/>
      <c r="L160" s="69"/>
      <c r="M160" s="69"/>
      <c r="N160" s="69"/>
      <c r="O160" s="69"/>
      <c r="P160" s="69"/>
      <c r="Q160" s="69"/>
      <c r="R160" s="69"/>
      <c r="S160" s="69"/>
      <c r="T160" s="69"/>
      <c r="U160" s="69"/>
      <c r="V160" s="69"/>
      <c r="W160" s="69"/>
      <c r="X160" s="69"/>
      <c r="Y160" s="69"/>
      <c r="Z160" s="69"/>
    </row>
    <row r="161" spans="1:26" ht="15.75" customHeight="1">
      <c r="A161" s="69"/>
      <c r="B161" s="69"/>
      <c r="C161" s="69"/>
      <c r="D161" s="69"/>
      <c r="E161" s="69"/>
      <c r="F161" s="69"/>
      <c r="G161" s="69"/>
      <c r="H161" s="69"/>
      <c r="I161" s="69"/>
      <c r="J161" s="69"/>
      <c r="K161" s="69"/>
      <c r="L161" s="69"/>
      <c r="M161" s="69"/>
      <c r="N161" s="69"/>
      <c r="O161" s="69"/>
      <c r="P161" s="69"/>
      <c r="Q161" s="69"/>
      <c r="R161" s="69"/>
      <c r="S161" s="69"/>
      <c r="T161" s="69"/>
      <c r="U161" s="69"/>
      <c r="V161" s="69"/>
      <c r="W161" s="69"/>
      <c r="X161" s="69"/>
      <c r="Y161" s="69"/>
      <c r="Z161" s="69"/>
    </row>
    <row r="162" spans="1:26" ht="15.75" customHeight="1">
      <c r="A162" s="69"/>
      <c r="B162" s="69"/>
      <c r="C162" s="69"/>
      <c r="D162" s="69"/>
      <c r="E162" s="69"/>
      <c r="F162" s="69"/>
      <c r="G162" s="69"/>
      <c r="H162" s="69"/>
      <c r="I162" s="69"/>
      <c r="J162" s="69"/>
      <c r="K162" s="69"/>
      <c r="L162" s="69"/>
      <c r="M162" s="69"/>
      <c r="N162" s="69"/>
      <c r="O162" s="69"/>
      <c r="P162" s="69"/>
      <c r="Q162" s="69"/>
      <c r="R162" s="69"/>
      <c r="S162" s="69"/>
      <c r="T162" s="69"/>
      <c r="U162" s="69"/>
      <c r="V162" s="69"/>
      <c r="W162" s="69"/>
      <c r="X162" s="69"/>
      <c r="Y162" s="69"/>
      <c r="Z162" s="69"/>
    </row>
    <row r="163" spans="1:26" ht="15.75" customHeight="1">
      <c r="A163" s="69"/>
      <c r="B163" s="69"/>
      <c r="C163" s="69"/>
      <c r="D163" s="69"/>
      <c r="E163" s="69"/>
      <c r="F163" s="69"/>
      <c r="G163" s="69"/>
      <c r="H163" s="69"/>
      <c r="I163" s="69"/>
      <c r="J163" s="69"/>
      <c r="K163" s="69"/>
      <c r="L163" s="69"/>
      <c r="M163" s="69"/>
      <c r="N163" s="69"/>
      <c r="O163" s="69"/>
      <c r="P163" s="69"/>
      <c r="Q163" s="69"/>
      <c r="R163" s="69"/>
      <c r="S163" s="69"/>
      <c r="T163" s="69"/>
      <c r="U163" s="69"/>
      <c r="V163" s="69"/>
      <c r="W163" s="69"/>
      <c r="X163" s="69"/>
      <c r="Y163" s="69"/>
      <c r="Z163" s="69"/>
    </row>
    <row r="164" spans="1:26" ht="15.75" customHeight="1">
      <c r="A164" s="69"/>
      <c r="B164" s="69"/>
      <c r="C164" s="69"/>
      <c r="D164" s="69"/>
      <c r="E164" s="69"/>
      <c r="F164" s="69"/>
      <c r="G164" s="69"/>
      <c r="H164" s="69"/>
      <c r="I164" s="69"/>
      <c r="J164" s="69"/>
      <c r="K164" s="69"/>
      <c r="L164" s="69"/>
      <c r="M164" s="69"/>
      <c r="N164" s="69"/>
      <c r="O164" s="69"/>
      <c r="P164" s="69"/>
      <c r="Q164" s="69"/>
      <c r="R164" s="69"/>
      <c r="S164" s="69"/>
      <c r="T164" s="69"/>
      <c r="U164" s="69"/>
      <c r="V164" s="69"/>
      <c r="W164" s="69"/>
      <c r="X164" s="69"/>
      <c r="Y164" s="69"/>
      <c r="Z164" s="69"/>
    </row>
    <row r="165" spans="1:26" ht="15.75" customHeight="1">
      <c r="A165" s="69"/>
      <c r="B165" s="69"/>
      <c r="C165" s="69"/>
      <c r="D165" s="69"/>
      <c r="E165" s="69"/>
      <c r="F165" s="69"/>
      <c r="G165" s="69"/>
      <c r="H165" s="69"/>
      <c r="I165" s="69"/>
      <c r="J165" s="69"/>
      <c r="K165" s="69"/>
      <c r="L165" s="69"/>
      <c r="M165" s="69"/>
      <c r="N165" s="69"/>
      <c r="O165" s="69"/>
      <c r="P165" s="69"/>
      <c r="Q165" s="69"/>
      <c r="R165" s="69"/>
      <c r="S165" s="69"/>
      <c r="T165" s="69"/>
      <c r="U165" s="69"/>
      <c r="V165" s="69"/>
      <c r="W165" s="69"/>
      <c r="X165" s="69"/>
      <c r="Y165" s="69"/>
      <c r="Z165" s="69"/>
    </row>
    <row r="166" spans="1:26" ht="15.75" customHeight="1">
      <c r="A166" s="69"/>
      <c r="B166" s="69"/>
      <c r="C166" s="69"/>
      <c r="D166" s="69"/>
      <c r="E166" s="69"/>
      <c r="F166" s="69"/>
      <c r="G166" s="69"/>
      <c r="H166" s="69"/>
      <c r="I166" s="69"/>
      <c r="J166" s="69"/>
      <c r="K166" s="69"/>
      <c r="L166" s="69"/>
      <c r="M166" s="69"/>
      <c r="N166" s="69"/>
      <c r="O166" s="69"/>
      <c r="P166" s="69"/>
      <c r="Q166" s="69"/>
      <c r="R166" s="69"/>
      <c r="S166" s="69"/>
      <c r="T166" s="69"/>
      <c r="U166" s="69"/>
      <c r="V166" s="69"/>
      <c r="W166" s="69"/>
      <c r="X166" s="69"/>
      <c r="Y166" s="69"/>
      <c r="Z166" s="69"/>
    </row>
    <row r="167" spans="1:26" ht="15.75" customHeight="1">
      <c r="A167" s="69"/>
      <c r="B167" s="69"/>
      <c r="C167" s="69"/>
      <c r="D167" s="69"/>
      <c r="E167" s="69"/>
      <c r="F167" s="69"/>
      <c r="G167" s="69"/>
      <c r="H167" s="69"/>
      <c r="I167" s="69"/>
      <c r="J167" s="69"/>
      <c r="K167" s="69"/>
      <c r="L167" s="69"/>
      <c r="M167" s="69"/>
      <c r="N167" s="69"/>
      <c r="O167" s="69"/>
      <c r="P167" s="69"/>
      <c r="Q167" s="69"/>
      <c r="R167" s="69"/>
      <c r="S167" s="69"/>
      <c r="T167" s="69"/>
      <c r="U167" s="69"/>
      <c r="V167" s="69"/>
      <c r="W167" s="69"/>
      <c r="X167" s="69"/>
      <c r="Y167" s="69"/>
      <c r="Z167" s="69"/>
    </row>
    <row r="168" spans="1:26" ht="15.75" customHeight="1">
      <c r="A168" s="69"/>
      <c r="B168" s="69"/>
      <c r="C168" s="69"/>
      <c r="D168" s="69"/>
      <c r="E168" s="69"/>
      <c r="F168" s="69"/>
      <c r="G168" s="69"/>
      <c r="H168" s="69"/>
      <c r="I168" s="69"/>
      <c r="J168" s="69"/>
      <c r="K168" s="69"/>
      <c r="L168" s="69"/>
      <c r="M168" s="69"/>
      <c r="N168" s="69"/>
      <c r="O168" s="69"/>
      <c r="P168" s="69"/>
      <c r="Q168" s="69"/>
      <c r="R168" s="69"/>
      <c r="S168" s="69"/>
      <c r="T168" s="69"/>
      <c r="U168" s="69"/>
      <c r="V168" s="69"/>
      <c r="W168" s="69"/>
      <c r="X168" s="69"/>
      <c r="Y168" s="69"/>
      <c r="Z168" s="69"/>
    </row>
    <row r="169" spans="1:26" ht="15.75" customHeight="1">
      <c r="A169" s="69"/>
      <c r="B169" s="69"/>
      <c r="C169" s="69"/>
      <c r="D169" s="69"/>
      <c r="E169" s="69"/>
      <c r="F169" s="69"/>
      <c r="G169" s="69"/>
      <c r="H169" s="69"/>
      <c r="I169" s="69"/>
      <c r="J169" s="69"/>
      <c r="K169" s="69"/>
      <c r="L169" s="69"/>
      <c r="M169" s="69"/>
      <c r="N169" s="69"/>
      <c r="O169" s="69"/>
      <c r="P169" s="69"/>
      <c r="Q169" s="69"/>
      <c r="R169" s="69"/>
      <c r="S169" s="69"/>
      <c r="T169" s="69"/>
      <c r="U169" s="69"/>
      <c r="V169" s="69"/>
      <c r="W169" s="69"/>
      <c r="X169" s="69"/>
      <c r="Y169" s="69"/>
      <c r="Z169" s="69"/>
    </row>
    <row r="170" spans="1:26" ht="15.75" customHeight="1">
      <c r="A170" s="69"/>
      <c r="B170" s="69"/>
      <c r="C170" s="69"/>
      <c r="D170" s="69"/>
      <c r="E170" s="69"/>
      <c r="F170" s="69"/>
      <c r="G170" s="69"/>
      <c r="H170" s="69"/>
      <c r="I170" s="69"/>
      <c r="J170" s="69"/>
      <c r="K170" s="69"/>
      <c r="L170" s="69"/>
      <c r="M170" s="69"/>
      <c r="N170" s="69"/>
      <c r="O170" s="69"/>
      <c r="P170" s="69"/>
      <c r="Q170" s="69"/>
      <c r="R170" s="69"/>
      <c r="S170" s="69"/>
      <c r="T170" s="69"/>
      <c r="U170" s="69"/>
      <c r="V170" s="69"/>
      <c r="W170" s="69"/>
      <c r="X170" s="69"/>
      <c r="Y170" s="69"/>
      <c r="Z170" s="69"/>
    </row>
    <row r="171" spans="1:26" ht="15.75" customHeight="1">
      <c r="A171" s="69"/>
      <c r="B171" s="69"/>
      <c r="C171" s="69"/>
      <c r="D171" s="69"/>
      <c r="E171" s="69"/>
      <c r="F171" s="69"/>
      <c r="G171" s="69"/>
      <c r="H171" s="69"/>
      <c r="I171" s="69"/>
      <c r="J171" s="69"/>
      <c r="K171" s="69"/>
      <c r="L171" s="69"/>
      <c r="M171" s="69"/>
      <c r="N171" s="69"/>
      <c r="O171" s="69"/>
      <c r="P171" s="69"/>
      <c r="Q171" s="69"/>
      <c r="R171" s="69"/>
      <c r="S171" s="69"/>
      <c r="T171" s="69"/>
      <c r="U171" s="69"/>
      <c r="V171" s="69"/>
      <c r="W171" s="69"/>
      <c r="X171" s="69"/>
      <c r="Y171" s="69"/>
      <c r="Z171" s="69"/>
    </row>
    <row r="172" spans="1:26" ht="15.75" customHeight="1">
      <c r="A172" s="69"/>
      <c r="B172" s="69"/>
      <c r="C172" s="69"/>
      <c r="D172" s="69"/>
      <c r="E172" s="69"/>
      <c r="F172" s="69"/>
      <c r="G172" s="69"/>
      <c r="H172" s="69"/>
      <c r="I172" s="69"/>
      <c r="J172" s="69"/>
      <c r="K172" s="69"/>
      <c r="L172" s="69"/>
      <c r="M172" s="69"/>
      <c r="N172" s="69"/>
      <c r="O172" s="69"/>
      <c r="P172" s="69"/>
      <c r="Q172" s="69"/>
      <c r="R172" s="69"/>
      <c r="S172" s="69"/>
      <c r="T172" s="69"/>
      <c r="U172" s="69"/>
      <c r="V172" s="69"/>
      <c r="W172" s="69"/>
      <c r="X172" s="69"/>
      <c r="Y172" s="69"/>
      <c r="Z172" s="69"/>
    </row>
    <row r="173" spans="1:26" ht="15.75" customHeight="1">
      <c r="A173" s="69"/>
      <c r="B173" s="69"/>
      <c r="C173" s="69"/>
      <c r="D173" s="69"/>
      <c r="E173" s="69"/>
      <c r="F173" s="69"/>
      <c r="G173" s="69"/>
      <c r="H173" s="69"/>
      <c r="I173" s="69"/>
      <c r="J173" s="69"/>
      <c r="K173" s="69"/>
      <c r="L173" s="69"/>
      <c r="M173" s="69"/>
      <c r="N173" s="69"/>
      <c r="O173" s="69"/>
      <c r="P173" s="69"/>
      <c r="Q173" s="69"/>
      <c r="R173" s="69"/>
      <c r="S173" s="69"/>
      <c r="T173" s="69"/>
      <c r="U173" s="69"/>
      <c r="V173" s="69"/>
      <c r="W173" s="69"/>
      <c r="X173" s="69"/>
      <c r="Y173" s="69"/>
      <c r="Z173" s="69"/>
    </row>
    <row r="174" spans="1:26" ht="15.75" customHeight="1">
      <c r="A174" s="69"/>
      <c r="B174" s="69"/>
      <c r="C174" s="69"/>
      <c r="D174" s="69"/>
      <c r="E174" s="69"/>
      <c r="F174" s="69"/>
      <c r="G174" s="69"/>
      <c r="H174" s="69"/>
      <c r="I174" s="69"/>
      <c r="J174" s="69"/>
      <c r="K174" s="69"/>
      <c r="L174" s="69"/>
      <c r="M174" s="69"/>
      <c r="N174" s="69"/>
      <c r="O174" s="69"/>
      <c r="P174" s="69"/>
      <c r="Q174" s="69"/>
      <c r="R174" s="69"/>
      <c r="S174" s="69"/>
      <c r="T174" s="69"/>
      <c r="U174" s="69"/>
      <c r="V174" s="69"/>
      <c r="W174" s="69"/>
      <c r="X174" s="69"/>
      <c r="Y174" s="69"/>
      <c r="Z174" s="69"/>
    </row>
    <row r="175" spans="1:26" ht="15.75" customHeight="1">
      <c r="A175" s="69"/>
      <c r="B175" s="69"/>
      <c r="C175" s="69"/>
      <c r="D175" s="69"/>
      <c r="E175" s="69"/>
      <c r="F175" s="69"/>
      <c r="G175" s="69"/>
      <c r="H175" s="69"/>
      <c r="I175" s="69"/>
      <c r="J175" s="69"/>
      <c r="K175" s="69"/>
      <c r="L175" s="69"/>
      <c r="M175" s="69"/>
      <c r="N175" s="69"/>
      <c r="O175" s="69"/>
      <c r="P175" s="69"/>
      <c r="Q175" s="69"/>
      <c r="R175" s="69"/>
      <c r="S175" s="69"/>
      <c r="T175" s="69"/>
      <c r="U175" s="69"/>
      <c r="V175" s="69"/>
      <c r="W175" s="69"/>
      <c r="X175" s="69"/>
      <c r="Y175" s="69"/>
      <c r="Z175" s="69"/>
    </row>
    <row r="176" spans="1:26" ht="15.75" customHeight="1">
      <c r="A176" s="69"/>
      <c r="B176" s="69"/>
      <c r="C176" s="69"/>
      <c r="D176" s="69"/>
      <c r="E176" s="69"/>
      <c r="F176" s="69"/>
      <c r="G176" s="69"/>
      <c r="H176" s="69"/>
      <c r="I176" s="69"/>
      <c r="J176" s="69"/>
      <c r="K176" s="69"/>
      <c r="L176" s="69"/>
      <c r="M176" s="69"/>
      <c r="N176" s="69"/>
      <c r="O176" s="69"/>
      <c r="P176" s="69"/>
      <c r="Q176" s="69"/>
      <c r="R176" s="69"/>
      <c r="S176" s="69"/>
      <c r="T176" s="69"/>
      <c r="U176" s="69"/>
      <c r="V176" s="69"/>
      <c r="W176" s="69"/>
      <c r="X176" s="69"/>
      <c r="Y176" s="69"/>
      <c r="Z176" s="69"/>
    </row>
    <row r="177" spans="1:26" ht="15.75" customHeight="1">
      <c r="A177" s="69"/>
      <c r="B177" s="69"/>
      <c r="C177" s="69"/>
      <c r="D177" s="69"/>
      <c r="E177" s="69"/>
      <c r="F177" s="69"/>
      <c r="G177" s="69"/>
      <c r="H177" s="69"/>
      <c r="I177" s="69"/>
      <c r="J177" s="69"/>
      <c r="K177" s="69"/>
      <c r="L177" s="69"/>
      <c r="M177" s="69"/>
      <c r="N177" s="69"/>
      <c r="O177" s="69"/>
      <c r="P177" s="69"/>
      <c r="Q177" s="69"/>
      <c r="R177" s="69"/>
      <c r="S177" s="69"/>
      <c r="T177" s="69"/>
      <c r="U177" s="69"/>
      <c r="V177" s="69"/>
      <c r="W177" s="69"/>
      <c r="X177" s="69"/>
      <c r="Y177" s="69"/>
      <c r="Z177" s="69"/>
    </row>
    <row r="178" spans="1:26" ht="15.75" customHeight="1">
      <c r="A178" s="69"/>
      <c r="B178" s="69"/>
      <c r="C178" s="69"/>
      <c r="D178" s="69"/>
      <c r="E178" s="69"/>
      <c r="F178" s="69"/>
      <c r="G178" s="69"/>
      <c r="H178" s="69"/>
      <c r="I178" s="69"/>
      <c r="J178" s="69"/>
      <c r="K178" s="69"/>
      <c r="L178" s="69"/>
      <c r="M178" s="69"/>
      <c r="N178" s="69"/>
      <c r="O178" s="69"/>
      <c r="P178" s="69"/>
      <c r="Q178" s="69"/>
      <c r="R178" s="69"/>
      <c r="S178" s="69"/>
      <c r="T178" s="69"/>
      <c r="U178" s="69"/>
      <c r="V178" s="69"/>
      <c r="W178" s="69"/>
      <c r="X178" s="69"/>
      <c r="Y178" s="69"/>
      <c r="Z178" s="69"/>
    </row>
    <row r="179" spans="1:26" ht="15.75" customHeight="1">
      <c r="A179" s="69"/>
      <c r="B179" s="69"/>
      <c r="C179" s="69"/>
      <c r="D179" s="69"/>
      <c r="E179" s="69"/>
      <c r="F179" s="69"/>
      <c r="G179" s="69"/>
      <c r="H179" s="69"/>
      <c r="I179" s="69"/>
      <c r="J179" s="69"/>
      <c r="K179" s="69"/>
      <c r="L179" s="69"/>
      <c r="M179" s="69"/>
      <c r="N179" s="69"/>
      <c r="O179" s="69"/>
      <c r="P179" s="69"/>
      <c r="Q179" s="69"/>
      <c r="R179" s="69"/>
      <c r="S179" s="69"/>
      <c r="T179" s="69"/>
      <c r="U179" s="69"/>
      <c r="V179" s="69"/>
      <c r="W179" s="69"/>
      <c r="X179" s="69"/>
      <c r="Y179" s="69"/>
      <c r="Z179" s="69"/>
    </row>
    <row r="180" spans="1:26" ht="15.75" customHeight="1">
      <c r="A180" s="69"/>
      <c r="B180" s="69"/>
      <c r="C180" s="69"/>
      <c r="D180" s="69"/>
      <c r="E180" s="69"/>
      <c r="F180" s="69"/>
      <c r="G180" s="69"/>
      <c r="H180" s="69"/>
      <c r="I180" s="69"/>
      <c r="J180" s="69"/>
      <c r="K180" s="69"/>
      <c r="L180" s="69"/>
      <c r="M180" s="69"/>
      <c r="N180" s="69"/>
      <c r="O180" s="69"/>
      <c r="P180" s="69"/>
      <c r="Q180" s="69"/>
      <c r="R180" s="69"/>
      <c r="S180" s="69"/>
      <c r="T180" s="69"/>
      <c r="U180" s="69"/>
      <c r="V180" s="69"/>
      <c r="W180" s="69"/>
      <c r="X180" s="69"/>
      <c r="Y180" s="69"/>
      <c r="Z180" s="69"/>
    </row>
    <row r="181" spans="1:26" ht="15.75" customHeight="1">
      <c r="A181" s="69"/>
      <c r="B181" s="69"/>
      <c r="C181" s="69"/>
      <c r="D181" s="69"/>
      <c r="E181" s="69"/>
      <c r="F181" s="69"/>
      <c r="G181" s="69"/>
      <c r="H181" s="69"/>
      <c r="I181" s="69"/>
      <c r="J181" s="69"/>
      <c r="K181" s="69"/>
      <c r="L181" s="69"/>
      <c r="M181" s="69"/>
      <c r="N181" s="69"/>
      <c r="O181" s="69"/>
      <c r="P181" s="69"/>
      <c r="Q181" s="69"/>
      <c r="R181" s="69"/>
      <c r="S181" s="69"/>
      <c r="T181" s="69"/>
      <c r="U181" s="69"/>
      <c r="V181" s="69"/>
      <c r="W181" s="69"/>
      <c r="X181" s="69"/>
      <c r="Y181" s="69"/>
      <c r="Z181" s="69"/>
    </row>
    <row r="182" spans="1:26" ht="15.75" customHeight="1">
      <c r="A182" s="69"/>
      <c r="B182" s="69"/>
      <c r="C182" s="69"/>
      <c r="D182" s="69"/>
      <c r="E182" s="69"/>
      <c r="F182" s="69"/>
      <c r="G182" s="69"/>
      <c r="H182" s="69"/>
      <c r="I182" s="69"/>
      <c r="J182" s="69"/>
      <c r="K182" s="69"/>
      <c r="L182" s="69"/>
      <c r="M182" s="69"/>
      <c r="N182" s="69"/>
      <c r="O182" s="69"/>
      <c r="P182" s="69"/>
      <c r="Q182" s="69"/>
      <c r="R182" s="69"/>
      <c r="S182" s="69"/>
      <c r="T182" s="69"/>
      <c r="U182" s="69"/>
      <c r="V182" s="69"/>
      <c r="W182" s="69"/>
      <c r="X182" s="69"/>
      <c r="Y182" s="69"/>
      <c r="Z182" s="69"/>
    </row>
    <row r="183" spans="1:26" ht="15.75" customHeight="1">
      <c r="A183" s="69"/>
      <c r="B183" s="69"/>
      <c r="C183" s="69"/>
      <c r="D183" s="69"/>
      <c r="E183" s="69"/>
      <c r="F183" s="69"/>
      <c r="G183" s="69"/>
      <c r="H183" s="69"/>
      <c r="I183" s="69"/>
      <c r="J183" s="69"/>
      <c r="K183" s="69"/>
      <c r="L183" s="69"/>
      <c r="M183" s="69"/>
      <c r="N183" s="69"/>
      <c r="O183" s="69"/>
      <c r="P183" s="69"/>
      <c r="Q183" s="69"/>
      <c r="R183" s="69"/>
      <c r="S183" s="69"/>
      <c r="T183" s="69"/>
      <c r="U183" s="69"/>
      <c r="V183" s="69"/>
      <c r="W183" s="69"/>
      <c r="X183" s="69"/>
      <c r="Y183" s="69"/>
      <c r="Z183" s="69"/>
    </row>
    <row r="184" spans="1:26" ht="15.75" customHeight="1">
      <c r="A184" s="69"/>
      <c r="B184" s="69"/>
      <c r="C184" s="69"/>
      <c r="D184" s="69"/>
      <c r="E184" s="69"/>
      <c r="F184" s="69"/>
      <c r="G184" s="69"/>
      <c r="H184" s="69"/>
      <c r="I184" s="69"/>
      <c r="J184" s="69"/>
      <c r="K184" s="69"/>
      <c r="L184" s="69"/>
      <c r="M184" s="69"/>
      <c r="N184" s="69"/>
      <c r="O184" s="69"/>
      <c r="P184" s="69"/>
      <c r="Q184" s="69"/>
      <c r="R184" s="69"/>
      <c r="S184" s="69"/>
      <c r="T184" s="69"/>
      <c r="U184" s="69"/>
      <c r="V184" s="69"/>
      <c r="W184" s="69"/>
      <c r="X184" s="69"/>
      <c r="Y184" s="69"/>
      <c r="Z184" s="69"/>
    </row>
    <row r="185" spans="1:26" ht="15.75" customHeight="1">
      <c r="A185" s="69"/>
      <c r="B185" s="69"/>
      <c r="C185" s="69"/>
      <c r="D185" s="69"/>
      <c r="E185" s="69"/>
      <c r="F185" s="69"/>
      <c r="G185" s="69"/>
      <c r="H185" s="69"/>
      <c r="I185" s="69"/>
      <c r="J185" s="69"/>
      <c r="K185" s="69"/>
      <c r="L185" s="69"/>
      <c r="M185" s="69"/>
      <c r="N185" s="69"/>
      <c r="O185" s="69"/>
      <c r="P185" s="69"/>
      <c r="Q185" s="69"/>
      <c r="R185" s="69"/>
      <c r="S185" s="69"/>
      <c r="T185" s="69"/>
      <c r="U185" s="69"/>
      <c r="V185" s="69"/>
      <c r="W185" s="69"/>
      <c r="X185" s="69"/>
      <c r="Y185" s="69"/>
      <c r="Z185" s="69"/>
    </row>
    <row r="186" spans="1:26" ht="15.75" customHeight="1">
      <c r="A186" s="69"/>
      <c r="B186" s="69"/>
      <c r="C186" s="69"/>
      <c r="D186" s="69"/>
      <c r="E186" s="69"/>
      <c r="F186" s="69"/>
      <c r="G186" s="69"/>
      <c r="H186" s="69"/>
      <c r="I186" s="69"/>
      <c r="J186" s="69"/>
      <c r="K186" s="69"/>
      <c r="L186" s="69"/>
      <c r="M186" s="69"/>
      <c r="N186" s="69"/>
      <c r="O186" s="69"/>
      <c r="P186" s="69"/>
      <c r="Q186" s="69"/>
      <c r="R186" s="69"/>
      <c r="S186" s="69"/>
      <c r="T186" s="69"/>
      <c r="U186" s="69"/>
      <c r="V186" s="69"/>
      <c r="W186" s="69"/>
      <c r="X186" s="69"/>
      <c r="Y186" s="69"/>
      <c r="Z186" s="69"/>
    </row>
    <row r="187" spans="1:26" ht="15.75" customHeight="1">
      <c r="A187" s="69"/>
      <c r="B187" s="69"/>
      <c r="C187" s="69"/>
      <c r="D187" s="69"/>
      <c r="E187" s="69"/>
      <c r="F187" s="69"/>
      <c r="G187" s="69"/>
      <c r="H187" s="69"/>
      <c r="I187" s="69"/>
      <c r="J187" s="69"/>
      <c r="K187" s="69"/>
      <c r="L187" s="69"/>
      <c r="M187" s="69"/>
      <c r="N187" s="69"/>
      <c r="O187" s="69"/>
      <c r="P187" s="69"/>
      <c r="Q187" s="69"/>
      <c r="R187" s="69"/>
      <c r="S187" s="69"/>
      <c r="T187" s="69"/>
      <c r="U187" s="69"/>
      <c r="V187" s="69"/>
      <c r="W187" s="69"/>
      <c r="X187" s="69"/>
      <c r="Y187" s="69"/>
      <c r="Z187" s="69"/>
    </row>
    <row r="188" spans="1:26" ht="15.75" customHeight="1">
      <c r="A188" s="69"/>
      <c r="B188" s="69"/>
      <c r="C188" s="69"/>
      <c r="D188" s="69"/>
      <c r="E188" s="69"/>
      <c r="F188" s="69"/>
      <c r="G188" s="69"/>
      <c r="H188" s="69"/>
      <c r="I188" s="69"/>
      <c r="J188" s="69"/>
      <c r="K188" s="69"/>
      <c r="L188" s="69"/>
      <c r="M188" s="69"/>
      <c r="N188" s="69"/>
      <c r="O188" s="69"/>
      <c r="P188" s="69"/>
      <c r="Q188" s="69"/>
      <c r="R188" s="69"/>
      <c r="S188" s="69"/>
      <c r="T188" s="69"/>
      <c r="U188" s="69"/>
      <c r="V188" s="69"/>
      <c r="W188" s="69"/>
      <c r="X188" s="69"/>
      <c r="Y188" s="69"/>
      <c r="Z188" s="69"/>
    </row>
    <row r="189" spans="1:26" ht="15.75" customHeight="1">
      <c r="A189" s="69"/>
      <c r="B189" s="69"/>
      <c r="C189" s="69"/>
      <c r="D189" s="69"/>
      <c r="E189" s="69"/>
      <c r="F189" s="69"/>
      <c r="G189" s="69"/>
      <c r="H189" s="69"/>
      <c r="I189" s="69"/>
      <c r="J189" s="69"/>
      <c r="K189" s="69"/>
      <c r="L189" s="69"/>
      <c r="M189" s="69"/>
      <c r="N189" s="69"/>
      <c r="O189" s="69"/>
      <c r="P189" s="69"/>
      <c r="Q189" s="69"/>
      <c r="R189" s="69"/>
      <c r="S189" s="69"/>
      <c r="T189" s="69"/>
      <c r="U189" s="69"/>
      <c r="V189" s="69"/>
      <c r="W189" s="69"/>
      <c r="X189" s="69"/>
      <c r="Y189" s="69"/>
      <c r="Z189" s="69"/>
    </row>
    <row r="190" spans="1:26" ht="15.75" customHeight="1">
      <c r="A190" s="69"/>
      <c r="B190" s="69"/>
      <c r="C190" s="69"/>
      <c r="D190" s="69"/>
      <c r="E190" s="69"/>
      <c r="F190" s="69"/>
      <c r="G190" s="69"/>
      <c r="H190" s="69"/>
      <c r="I190" s="69"/>
      <c r="J190" s="69"/>
      <c r="K190" s="69"/>
      <c r="L190" s="69"/>
      <c r="M190" s="69"/>
      <c r="N190" s="69"/>
      <c r="O190" s="69"/>
      <c r="P190" s="69"/>
      <c r="Q190" s="69"/>
      <c r="R190" s="69"/>
      <c r="S190" s="69"/>
      <c r="T190" s="69"/>
      <c r="U190" s="69"/>
      <c r="V190" s="69"/>
      <c r="W190" s="69"/>
      <c r="X190" s="69"/>
      <c r="Y190" s="69"/>
      <c r="Z190" s="69"/>
    </row>
    <row r="191" spans="1:26" ht="15.75" customHeight="1">
      <c r="A191" s="69"/>
      <c r="B191" s="69"/>
      <c r="C191" s="69"/>
      <c r="D191" s="69"/>
      <c r="E191" s="69"/>
      <c r="F191" s="69"/>
      <c r="G191" s="69"/>
      <c r="H191" s="69"/>
      <c r="I191" s="69"/>
      <c r="J191" s="69"/>
      <c r="K191" s="69"/>
      <c r="L191" s="69"/>
      <c r="M191" s="69"/>
      <c r="N191" s="69"/>
      <c r="O191" s="69"/>
      <c r="P191" s="69"/>
      <c r="Q191" s="69"/>
      <c r="R191" s="69"/>
      <c r="S191" s="69"/>
      <c r="T191" s="69"/>
      <c r="U191" s="69"/>
      <c r="V191" s="69"/>
      <c r="W191" s="69"/>
      <c r="X191" s="69"/>
      <c r="Y191" s="69"/>
      <c r="Z191" s="69"/>
    </row>
    <row r="192" spans="1:26" ht="15.75" customHeight="1">
      <c r="A192" s="69"/>
      <c r="B192" s="69"/>
      <c r="C192" s="69"/>
      <c r="D192" s="69"/>
      <c r="E192" s="69"/>
      <c r="F192" s="69"/>
      <c r="G192" s="69"/>
      <c r="H192" s="69"/>
      <c r="I192" s="69"/>
      <c r="J192" s="69"/>
      <c r="K192" s="69"/>
      <c r="L192" s="69"/>
      <c r="M192" s="69"/>
      <c r="N192" s="69"/>
      <c r="O192" s="69"/>
      <c r="P192" s="69"/>
      <c r="Q192" s="69"/>
      <c r="R192" s="69"/>
      <c r="S192" s="69"/>
      <c r="T192" s="69"/>
      <c r="U192" s="69"/>
      <c r="V192" s="69"/>
      <c r="W192" s="69"/>
      <c r="X192" s="69"/>
      <c r="Y192" s="69"/>
      <c r="Z192" s="69"/>
    </row>
    <row r="193" spans="1:26" ht="15.75" customHeight="1">
      <c r="A193" s="69"/>
      <c r="B193" s="69"/>
      <c r="C193" s="69"/>
      <c r="D193" s="69"/>
      <c r="E193" s="69"/>
      <c r="F193" s="69"/>
      <c r="G193" s="69"/>
      <c r="H193" s="69"/>
      <c r="I193" s="69"/>
      <c r="J193" s="69"/>
      <c r="K193" s="69"/>
      <c r="L193" s="69"/>
      <c r="M193" s="69"/>
      <c r="N193" s="69"/>
      <c r="O193" s="69"/>
      <c r="P193" s="69"/>
      <c r="Q193" s="69"/>
      <c r="R193" s="69"/>
      <c r="S193" s="69"/>
      <c r="T193" s="69"/>
      <c r="U193" s="69"/>
      <c r="V193" s="69"/>
      <c r="W193" s="69"/>
      <c r="X193" s="69"/>
      <c r="Y193" s="69"/>
      <c r="Z193" s="69"/>
    </row>
    <row r="194" spans="1:26" ht="15.75" customHeight="1">
      <c r="A194" s="69"/>
      <c r="B194" s="69"/>
      <c r="C194" s="69"/>
      <c r="D194" s="69"/>
      <c r="E194" s="69"/>
      <c r="F194" s="69"/>
      <c r="G194" s="69"/>
      <c r="H194" s="69"/>
      <c r="I194" s="69"/>
      <c r="J194" s="69"/>
      <c r="K194" s="69"/>
      <c r="L194" s="69"/>
      <c r="M194" s="69"/>
      <c r="N194" s="69"/>
      <c r="O194" s="69"/>
      <c r="P194" s="69"/>
      <c r="Q194" s="69"/>
      <c r="R194" s="69"/>
      <c r="S194" s="69"/>
      <c r="T194" s="69"/>
      <c r="U194" s="69"/>
      <c r="V194" s="69"/>
      <c r="W194" s="69"/>
      <c r="X194" s="69"/>
      <c r="Y194" s="69"/>
      <c r="Z194" s="69"/>
    </row>
    <row r="195" spans="1:26" ht="15.75" customHeight="1">
      <c r="A195" s="69"/>
      <c r="B195" s="69"/>
      <c r="C195" s="69"/>
      <c r="D195" s="69"/>
      <c r="E195" s="69"/>
      <c r="F195" s="69"/>
      <c r="G195" s="69"/>
      <c r="H195" s="69"/>
      <c r="I195" s="69"/>
      <c r="J195" s="69"/>
      <c r="K195" s="69"/>
      <c r="L195" s="69"/>
      <c r="M195" s="69"/>
      <c r="N195" s="69"/>
      <c r="O195" s="69"/>
      <c r="P195" s="69"/>
      <c r="Q195" s="69"/>
      <c r="R195" s="69"/>
      <c r="S195" s="69"/>
      <c r="T195" s="69"/>
      <c r="U195" s="69"/>
      <c r="V195" s="69"/>
      <c r="W195" s="69"/>
      <c r="X195" s="69"/>
      <c r="Y195" s="69"/>
      <c r="Z195" s="69"/>
    </row>
    <row r="196" spans="1:26" ht="15.75" customHeight="1">
      <c r="A196" s="69"/>
      <c r="B196" s="69"/>
      <c r="C196" s="69"/>
      <c r="D196" s="69"/>
      <c r="E196" s="69"/>
      <c r="F196" s="69"/>
      <c r="G196" s="69"/>
      <c r="H196" s="69"/>
      <c r="I196" s="69"/>
      <c r="J196" s="69"/>
      <c r="K196" s="69"/>
      <c r="L196" s="69"/>
      <c r="M196" s="69"/>
      <c r="N196" s="69"/>
      <c r="O196" s="69"/>
      <c r="P196" s="69"/>
      <c r="Q196" s="69"/>
      <c r="R196" s="69"/>
      <c r="S196" s="69"/>
      <c r="T196" s="69"/>
      <c r="U196" s="69"/>
      <c r="V196" s="69"/>
      <c r="W196" s="69"/>
      <c r="X196" s="69"/>
      <c r="Y196" s="69"/>
      <c r="Z196" s="69"/>
    </row>
    <row r="197" spans="1:26" ht="15.75" customHeight="1">
      <c r="A197" s="69"/>
      <c r="B197" s="69"/>
      <c r="C197" s="69"/>
      <c r="D197" s="69"/>
      <c r="E197" s="69"/>
      <c r="F197" s="69"/>
      <c r="G197" s="69"/>
      <c r="H197" s="69"/>
      <c r="I197" s="69"/>
      <c r="J197" s="69"/>
      <c r="K197" s="69"/>
      <c r="L197" s="69"/>
      <c r="M197" s="69"/>
      <c r="N197" s="69"/>
      <c r="O197" s="69"/>
      <c r="P197" s="69"/>
      <c r="Q197" s="69"/>
      <c r="R197" s="69"/>
      <c r="S197" s="69"/>
      <c r="T197" s="69"/>
      <c r="U197" s="69"/>
      <c r="V197" s="69"/>
      <c r="W197" s="69"/>
      <c r="X197" s="69"/>
      <c r="Y197" s="69"/>
      <c r="Z197" s="69"/>
    </row>
    <row r="198" spans="1:26" ht="15.75" customHeight="1">
      <c r="A198" s="69"/>
      <c r="B198" s="69"/>
      <c r="C198" s="69"/>
      <c r="D198" s="69"/>
      <c r="E198" s="69"/>
      <c r="F198" s="69"/>
      <c r="G198" s="69"/>
      <c r="H198" s="69"/>
      <c r="I198" s="69"/>
      <c r="J198" s="69"/>
      <c r="K198" s="69"/>
      <c r="L198" s="69"/>
      <c r="M198" s="69"/>
      <c r="N198" s="69"/>
      <c r="O198" s="69"/>
      <c r="P198" s="69"/>
      <c r="Q198" s="69"/>
      <c r="R198" s="69"/>
      <c r="S198" s="69"/>
      <c r="T198" s="69"/>
      <c r="U198" s="69"/>
      <c r="V198" s="69"/>
      <c r="W198" s="69"/>
      <c r="X198" s="69"/>
      <c r="Y198" s="69"/>
      <c r="Z198" s="69"/>
    </row>
    <row r="199" spans="1:26" ht="15.75" customHeight="1">
      <c r="A199" s="69"/>
      <c r="B199" s="69"/>
      <c r="C199" s="69"/>
      <c r="D199" s="69"/>
      <c r="E199" s="69"/>
      <c r="F199" s="69"/>
      <c r="G199" s="69"/>
      <c r="H199" s="69"/>
      <c r="I199" s="69"/>
      <c r="J199" s="69"/>
      <c r="K199" s="69"/>
      <c r="L199" s="69"/>
      <c r="M199" s="69"/>
      <c r="N199" s="69"/>
      <c r="O199" s="69"/>
      <c r="P199" s="69"/>
      <c r="Q199" s="69"/>
      <c r="R199" s="69"/>
      <c r="S199" s="69"/>
      <c r="T199" s="69"/>
      <c r="U199" s="69"/>
      <c r="V199" s="69"/>
      <c r="W199" s="69"/>
      <c r="X199" s="69"/>
      <c r="Y199" s="69"/>
      <c r="Z199" s="69"/>
    </row>
    <row r="200" spans="1:26" ht="15.75" customHeight="1">
      <c r="A200" s="69"/>
      <c r="B200" s="69"/>
      <c r="C200" s="69"/>
      <c r="D200" s="69"/>
      <c r="E200" s="69"/>
      <c r="F200" s="69"/>
      <c r="G200" s="69"/>
      <c r="H200" s="69"/>
      <c r="I200" s="69"/>
      <c r="J200" s="69"/>
      <c r="K200" s="69"/>
      <c r="L200" s="69"/>
      <c r="M200" s="69"/>
      <c r="N200" s="69"/>
      <c r="O200" s="69"/>
      <c r="P200" s="69"/>
      <c r="Q200" s="69"/>
      <c r="R200" s="69"/>
      <c r="S200" s="69"/>
      <c r="T200" s="69"/>
      <c r="U200" s="69"/>
      <c r="V200" s="69"/>
      <c r="W200" s="69"/>
      <c r="X200" s="69"/>
      <c r="Y200" s="69"/>
      <c r="Z200" s="69"/>
    </row>
    <row r="201" spans="1:26" ht="15.75" customHeight="1">
      <c r="A201" s="69"/>
      <c r="B201" s="69"/>
      <c r="C201" s="69"/>
      <c r="D201" s="69"/>
      <c r="E201" s="69"/>
      <c r="F201" s="69"/>
      <c r="G201" s="69"/>
      <c r="H201" s="69"/>
      <c r="I201" s="69"/>
      <c r="J201" s="69"/>
      <c r="K201" s="69"/>
      <c r="L201" s="69"/>
      <c r="M201" s="69"/>
      <c r="N201" s="69"/>
      <c r="O201" s="69"/>
      <c r="P201" s="69"/>
      <c r="Q201" s="69"/>
      <c r="R201" s="69"/>
      <c r="S201" s="69"/>
      <c r="T201" s="69"/>
      <c r="U201" s="69"/>
      <c r="V201" s="69"/>
      <c r="W201" s="69"/>
      <c r="X201" s="69"/>
      <c r="Y201" s="69"/>
      <c r="Z201" s="69"/>
    </row>
    <row r="202" spans="1:26" ht="15.75" customHeight="1">
      <c r="A202" s="69"/>
      <c r="B202" s="69"/>
      <c r="C202" s="69"/>
      <c r="D202" s="69"/>
      <c r="E202" s="69"/>
      <c r="F202" s="69"/>
      <c r="G202" s="69"/>
      <c r="H202" s="69"/>
      <c r="I202" s="69"/>
      <c r="J202" s="69"/>
      <c r="K202" s="69"/>
      <c r="L202" s="69"/>
      <c r="M202" s="69"/>
      <c r="N202" s="69"/>
      <c r="O202" s="69"/>
      <c r="P202" s="69"/>
      <c r="Q202" s="69"/>
      <c r="R202" s="69"/>
      <c r="S202" s="69"/>
      <c r="T202" s="69"/>
      <c r="U202" s="69"/>
      <c r="V202" s="69"/>
      <c r="W202" s="69"/>
      <c r="X202" s="69"/>
      <c r="Y202" s="69"/>
      <c r="Z202" s="69"/>
    </row>
    <row r="203" spans="1:26" ht="15.75" customHeight="1">
      <c r="A203" s="69"/>
      <c r="B203" s="69"/>
      <c r="C203" s="69"/>
      <c r="D203" s="69"/>
      <c r="E203" s="69"/>
      <c r="F203" s="69"/>
      <c r="G203" s="69"/>
      <c r="H203" s="69"/>
      <c r="I203" s="69"/>
      <c r="J203" s="69"/>
      <c r="K203" s="69"/>
      <c r="L203" s="69"/>
      <c r="M203" s="69"/>
      <c r="N203" s="69"/>
      <c r="O203" s="69"/>
      <c r="P203" s="69"/>
      <c r="Q203" s="69"/>
      <c r="R203" s="69"/>
      <c r="S203" s="69"/>
      <c r="T203" s="69"/>
      <c r="U203" s="69"/>
      <c r="V203" s="69"/>
      <c r="W203" s="69"/>
      <c r="X203" s="69"/>
      <c r="Y203" s="69"/>
      <c r="Z203" s="69"/>
    </row>
    <row r="204" spans="1:26" ht="15.75" customHeight="1">
      <c r="A204" s="69"/>
      <c r="B204" s="69"/>
      <c r="C204" s="69"/>
      <c r="D204" s="69"/>
      <c r="E204" s="69"/>
      <c r="F204" s="69"/>
      <c r="G204" s="69"/>
      <c r="H204" s="69"/>
      <c r="I204" s="69"/>
      <c r="J204" s="69"/>
      <c r="K204" s="69"/>
      <c r="L204" s="69"/>
      <c r="M204" s="69"/>
      <c r="N204" s="69"/>
      <c r="O204" s="69"/>
      <c r="P204" s="69"/>
      <c r="Q204" s="69"/>
      <c r="R204" s="69"/>
      <c r="S204" s="69"/>
      <c r="T204" s="69"/>
      <c r="U204" s="69"/>
      <c r="V204" s="69"/>
      <c r="W204" s="69"/>
      <c r="X204" s="69"/>
      <c r="Y204" s="69"/>
      <c r="Z204" s="69"/>
    </row>
    <row r="205" spans="1:26" ht="15.75" customHeight="1">
      <c r="A205" s="69"/>
      <c r="B205" s="69"/>
      <c r="C205" s="69"/>
      <c r="D205" s="69"/>
      <c r="E205" s="69"/>
      <c r="F205" s="69"/>
      <c r="G205" s="69"/>
      <c r="H205" s="69"/>
      <c r="I205" s="69"/>
      <c r="J205" s="69"/>
      <c r="K205" s="69"/>
      <c r="L205" s="69"/>
      <c r="M205" s="69"/>
      <c r="N205" s="69"/>
      <c r="O205" s="69"/>
      <c r="P205" s="69"/>
      <c r="Q205" s="69"/>
      <c r="R205" s="69"/>
      <c r="S205" s="69"/>
      <c r="T205" s="69"/>
      <c r="U205" s="69"/>
      <c r="V205" s="69"/>
      <c r="W205" s="69"/>
      <c r="X205" s="69"/>
      <c r="Y205" s="69"/>
      <c r="Z205" s="69"/>
    </row>
    <row r="206" spans="1:26" ht="15.75" customHeight="1">
      <c r="A206" s="69"/>
      <c r="B206" s="69"/>
      <c r="C206" s="69"/>
      <c r="D206" s="69"/>
      <c r="E206" s="69"/>
      <c r="F206" s="69"/>
      <c r="G206" s="69"/>
      <c r="H206" s="69"/>
      <c r="I206" s="69"/>
      <c r="J206" s="69"/>
      <c r="K206" s="69"/>
      <c r="L206" s="69"/>
      <c r="M206" s="69"/>
      <c r="N206" s="69"/>
      <c r="O206" s="69"/>
      <c r="P206" s="69"/>
      <c r="Q206" s="69"/>
      <c r="R206" s="69"/>
      <c r="S206" s="69"/>
      <c r="T206" s="69"/>
      <c r="U206" s="69"/>
      <c r="V206" s="69"/>
      <c r="W206" s="69"/>
      <c r="X206" s="69"/>
      <c r="Y206" s="69"/>
      <c r="Z206" s="69"/>
    </row>
    <row r="207" spans="1:26" ht="15.75" customHeight="1">
      <c r="A207" s="69"/>
      <c r="B207" s="69"/>
      <c r="C207" s="69"/>
      <c r="D207" s="69"/>
      <c r="E207" s="69"/>
      <c r="F207" s="69"/>
      <c r="G207" s="69"/>
      <c r="H207" s="69"/>
      <c r="I207" s="69"/>
      <c r="J207" s="69"/>
      <c r="K207" s="69"/>
      <c r="L207" s="69"/>
      <c r="M207" s="69"/>
      <c r="N207" s="69"/>
      <c r="O207" s="69"/>
      <c r="P207" s="69"/>
      <c r="Q207" s="69"/>
      <c r="R207" s="69"/>
      <c r="S207" s="69"/>
      <c r="T207" s="69"/>
      <c r="U207" s="69"/>
      <c r="V207" s="69"/>
      <c r="W207" s="69"/>
      <c r="X207" s="69"/>
      <c r="Y207" s="69"/>
      <c r="Z207" s="69"/>
    </row>
    <row r="208" spans="1:26" ht="15.75" customHeight="1">
      <c r="A208" s="69"/>
      <c r="B208" s="69"/>
      <c r="C208" s="69"/>
      <c r="D208" s="69"/>
      <c r="E208" s="69"/>
      <c r="F208" s="69"/>
      <c r="G208" s="69"/>
      <c r="H208" s="69"/>
      <c r="I208" s="69"/>
      <c r="J208" s="69"/>
      <c r="K208" s="69"/>
      <c r="L208" s="69"/>
      <c r="M208" s="69"/>
      <c r="N208" s="69"/>
      <c r="O208" s="69"/>
      <c r="P208" s="69"/>
      <c r="Q208" s="69"/>
      <c r="R208" s="69"/>
      <c r="S208" s="69"/>
      <c r="T208" s="69"/>
      <c r="U208" s="69"/>
      <c r="V208" s="69"/>
      <c r="W208" s="69"/>
      <c r="X208" s="69"/>
      <c r="Y208" s="69"/>
      <c r="Z208" s="69"/>
    </row>
    <row r="209" spans="1:26" ht="15.75" customHeight="1">
      <c r="A209" s="69"/>
      <c r="B209" s="69"/>
      <c r="C209" s="69"/>
      <c r="D209" s="69"/>
      <c r="E209" s="69"/>
      <c r="F209" s="69"/>
      <c r="G209" s="69"/>
      <c r="H209" s="69"/>
      <c r="I209" s="69"/>
      <c r="J209" s="69"/>
      <c r="K209" s="69"/>
      <c r="L209" s="69"/>
      <c r="M209" s="69"/>
      <c r="N209" s="69"/>
      <c r="O209" s="69"/>
      <c r="P209" s="69"/>
      <c r="Q209" s="69"/>
      <c r="R209" s="69"/>
      <c r="S209" s="69"/>
      <c r="T209" s="69"/>
      <c r="U209" s="69"/>
      <c r="V209" s="69"/>
      <c r="W209" s="69"/>
      <c r="X209" s="69"/>
      <c r="Y209" s="69"/>
      <c r="Z209" s="69"/>
    </row>
    <row r="210" spans="1:26" ht="15.75" customHeight="1">
      <c r="A210" s="69"/>
      <c r="B210" s="69"/>
      <c r="C210" s="69"/>
      <c r="D210" s="69"/>
      <c r="E210" s="69"/>
      <c r="F210" s="69"/>
      <c r="G210" s="69"/>
      <c r="H210" s="69"/>
      <c r="I210" s="69"/>
      <c r="J210" s="69"/>
      <c r="K210" s="69"/>
      <c r="L210" s="69"/>
      <c r="M210" s="69"/>
      <c r="N210" s="69"/>
      <c r="O210" s="69"/>
      <c r="P210" s="69"/>
      <c r="Q210" s="69"/>
      <c r="R210" s="69"/>
      <c r="S210" s="69"/>
      <c r="T210" s="69"/>
      <c r="U210" s="69"/>
      <c r="V210" s="69"/>
      <c r="W210" s="69"/>
      <c r="X210" s="69"/>
      <c r="Y210" s="69"/>
      <c r="Z210" s="69"/>
    </row>
    <row r="211" spans="1:26" ht="15.75" customHeight="1">
      <c r="A211" s="69"/>
      <c r="B211" s="69"/>
      <c r="C211" s="69"/>
      <c r="D211" s="69"/>
      <c r="E211" s="69"/>
      <c r="F211" s="69"/>
      <c r="G211" s="69"/>
      <c r="H211" s="69"/>
      <c r="I211" s="69"/>
      <c r="J211" s="69"/>
      <c r="K211" s="69"/>
      <c r="L211" s="69"/>
      <c r="M211" s="69"/>
      <c r="N211" s="69"/>
      <c r="O211" s="69"/>
      <c r="P211" s="69"/>
      <c r="Q211" s="69"/>
      <c r="R211" s="69"/>
      <c r="S211" s="69"/>
      <c r="T211" s="69"/>
      <c r="U211" s="69"/>
      <c r="V211" s="69"/>
      <c r="W211" s="69"/>
      <c r="X211" s="69"/>
      <c r="Y211" s="69"/>
      <c r="Z211" s="69"/>
    </row>
    <row r="212" spans="1:26" ht="15.75" customHeight="1">
      <c r="A212" s="69"/>
      <c r="B212" s="69"/>
      <c r="C212" s="69"/>
      <c r="D212" s="69"/>
      <c r="E212" s="69"/>
      <c r="F212" s="69"/>
      <c r="G212" s="69"/>
      <c r="H212" s="69"/>
      <c r="I212" s="69"/>
      <c r="J212" s="69"/>
      <c r="K212" s="69"/>
      <c r="L212" s="69"/>
      <c r="M212" s="69"/>
      <c r="N212" s="69"/>
      <c r="O212" s="69"/>
      <c r="P212" s="69"/>
      <c r="Q212" s="69"/>
      <c r="R212" s="69"/>
      <c r="S212" s="69"/>
      <c r="T212" s="69"/>
      <c r="U212" s="69"/>
      <c r="V212" s="69"/>
      <c r="W212" s="69"/>
      <c r="X212" s="69"/>
      <c r="Y212" s="69"/>
      <c r="Z212" s="69"/>
    </row>
    <row r="213" spans="1:26" ht="15.75" customHeight="1">
      <c r="A213" s="69"/>
      <c r="B213" s="69"/>
      <c r="C213" s="69"/>
      <c r="D213" s="69"/>
      <c r="E213" s="69"/>
      <c r="F213" s="69"/>
      <c r="G213" s="69"/>
      <c r="H213" s="69"/>
      <c r="I213" s="69"/>
      <c r="J213" s="69"/>
      <c r="K213" s="69"/>
      <c r="L213" s="69"/>
      <c r="M213" s="69"/>
      <c r="N213" s="69"/>
      <c r="O213" s="69"/>
      <c r="P213" s="69"/>
      <c r="Q213" s="69"/>
      <c r="R213" s="69"/>
      <c r="S213" s="69"/>
      <c r="T213" s="69"/>
      <c r="U213" s="69"/>
      <c r="V213" s="69"/>
      <c r="W213" s="69"/>
      <c r="X213" s="69"/>
      <c r="Y213" s="69"/>
      <c r="Z213" s="69"/>
    </row>
    <row r="214" spans="1:26" ht="15.75" customHeight="1">
      <c r="A214" s="69"/>
      <c r="B214" s="69"/>
      <c r="C214" s="69"/>
      <c r="D214" s="69"/>
      <c r="E214" s="69"/>
      <c r="F214" s="69"/>
      <c r="G214" s="69"/>
      <c r="H214" s="69"/>
      <c r="I214" s="69"/>
      <c r="J214" s="69"/>
      <c r="K214" s="69"/>
      <c r="L214" s="69"/>
      <c r="M214" s="69"/>
      <c r="N214" s="69"/>
      <c r="O214" s="69"/>
      <c r="P214" s="69"/>
      <c r="Q214" s="69"/>
      <c r="R214" s="69"/>
      <c r="S214" s="69"/>
      <c r="T214" s="69"/>
      <c r="U214" s="69"/>
      <c r="V214" s="69"/>
      <c r="W214" s="69"/>
      <c r="X214" s="69"/>
      <c r="Y214" s="69"/>
      <c r="Z214" s="69"/>
    </row>
    <row r="215" spans="1:26" ht="15.75" customHeight="1">
      <c r="A215" s="69"/>
      <c r="B215" s="69"/>
      <c r="C215" s="69"/>
      <c r="D215" s="69"/>
      <c r="E215" s="69"/>
      <c r="F215" s="69"/>
      <c r="G215" s="69"/>
      <c r="H215" s="69"/>
      <c r="I215" s="69"/>
      <c r="J215" s="69"/>
      <c r="K215" s="69"/>
      <c r="L215" s="69"/>
      <c r="M215" s="69"/>
      <c r="N215" s="69"/>
      <c r="O215" s="69"/>
      <c r="P215" s="69"/>
      <c r="Q215" s="69"/>
      <c r="R215" s="69"/>
      <c r="S215" s="69"/>
      <c r="T215" s="69"/>
      <c r="U215" s="69"/>
      <c r="V215" s="69"/>
      <c r="W215" s="69"/>
      <c r="X215" s="69"/>
      <c r="Y215" s="69"/>
      <c r="Z215" s="69"/>
    </row>
    <row r="216" spans="1:26" ht="15.75" customHeight="1">
      <c r="A216" s="69"/>
      <c r="B216" s="69"/>
      <c r="C216" s="69"/>
      <c r="D216" s="69"/>
      <c r="E216" s="69"/>
      <c r="F216" s="69"/>
      <c r="G216" s="69"/>
      <c r="H216" s="69"/>
      <c r="I216" s="69"/>
      <c r="J216" s="69"/>
      <c r="K216" s="69"/>
      <c r="L216" s="69"/>
      <c r="M216" s="69"/>
      <c r="N216" s="69"/>
      <c r="O216" s="69"/>
      <c r="P216" s="69"/>
      <c r="Q216" s="69"/>
      <c r="R216" s="69"/>
      <c r="S216" s="69"/>
      <c r="T216" s="69"/>
      <c r="U216" s="69"/>
      <c r="V216" s="69"/>
      <c r="W216" s="69"/>
      <c r="X216" s="69"/>
      <c r="Y216" s="69"/>
      <c r="Z216" s="69"/>
    </row>
    <row r="217" spans="1:26" ht="15.75" customHeight="1">
      <c r="A217" s="69"/>
      <c r="B217" s="69"/>
      <c r="C217" s="69"/>
      <c r="D217" s="69"/>
      <c r="E217" s="69"/>
      <c r="F217" s="69"/>
      <c r="G217" s="69"/>
      <c r="H217" s="69"/>
      <c r="I217" s="69"/>
      <c r="J217" s="69"/>
      <c r="K217" s="69"/>
      <c r="L217" s="69"/>
      <c r="M217" s="69"/>
      <c r="N217" s="69"/>
      <c r="O217" s="69"/>
      <c r="P217" s="69"/>
      <c r="Q217" s="69"/>
      <c r="R217" s="69"/>
      <c r="S217" s="69"/>
      <c r="T217" s="69"/>
      <c r="U217" s="69"/>
      <c r="V217" s="69"/>
      <c r="W217" s="69"/>
      <c r="X217" s="69"/>
      <c r="Y217" s="69"/>
      <c r="Z217" s="69"/>
    </row>
    <row r="218" spans="1:26" ht="15.75" customHeight="1">
      <c r="A218" s="69"/>
      <c r="B218" s="69"/>
      <c r="C218" s="69"/>
      <c r="D218" s="69"/>
      <c r="E218" s="69"/>
      <c r="F218" s="69"/>
      <c r="G218" s="69"/>
      <c r="H218" s="69"/>
      <c r="I218" s="69"/>
      <c r="J218" s="69"/>
      <c r="K218" s="69"/>
      <c r="L218" s="69"/>
      <c r="M218" s="69"/>
      <c r="N218" s="69"/>
      <c r="O218" s="69"/>
      <c r="P218" s="69"/>
      <c r="Q218" s="69"/>
      <c r="R218" s="69"/>
      <c r="S218" s="69"/>
      <c r="T218" s="69"/>
      <c r="U218" s="69"/>
      <c r="V218" s="69"/>
      <c r="W218" s="69"/>
      <c r="X218" s="69"/>
      <c r="Y218" s="69"/>
      <c r="Z218" s="69"/>
    </row>
    <row r="219" spans="1:26" ht="15.75" customHeight="1">
      <c r="A219" s="69"/>
      <c r="B219" s="69"/>
      <c r="C219" s="69"/>
      <c r="D219" s="69"/>
      <c r="E219" s="69"/>
      <c r="F219" s="69"/>
      <c r="G219" s="69"/>
      <c r="H219" s="69"/>
      <c r="I219" s="69"/>
      <c r="J219" s="69"/>
      <c r="K219" s="69"/>
      <c r="L219" s="69"/>
      <c r="M219" s="69"/>
      <c r="N219" s="69"/>
      <c r="O219" s="69"/>
      <c r="P219" s="69"/>
      <c r="Q219" s="69"/>
      <c r="R219" s="69"/>
      <c r="S219" s="69"/>
      <c r="T219" s="69"/>
      <c r="U219" s="69"/>
      <c r="V219" s="69"/>
      <c r="W219" s="69"/>
      <c r="X219" s="69"/>
      <c r="Y219" s="69"/>
      <c r="Z219" s="69"/>
    </row>
    <row r="220" spans="1:26" ht="15.75" customHeight="1">
      <c r="A220" s="69"/>
      <c r="B220" s="69"/>
      <c r="C220" s="69"/>
      <c r="D220" s="69"/>
      <c r="E220" s="69"/>
      <c r="F220" s="69"/>
      <c r="G220" s="69"/>
      <c r="H220" s="69"/>
      <c r="I220" s="69"/>
      <c r="J220" s="69"/>
      <c r="K220" s="69"/>
      <c r="L220" s="69"/>
      <c r="M220" s="69"/>
      <c r="N220" s="69"/>
      <c r="O220" s="69"/>
      <c r="P220" s="69"/>
      <c r="Q220" s="69"/>
      <c r="R220" s="69"/>
      <c r="S220" s="69"/>
      <c r="T220" s="69"/>
      <c r="U220" s="69"/>
      <c r="V220" s="69"/>
      <c r="W220" s="69"/>
      <c r="X220" s="69"/>
      <c r="Y220" s="69"/>
      <c r="Z220" s="69"/>
    </row>
    <row r="221" spans="1:26" ht="15.75" customHeight="1">
      <c r="A221" s="69"/>
      <c r="B221" s="69"/>
      <c r="C221" s="69"/>
      <c r="D221" s="69"/>
      <c r="E221" s="69"/>
      <c r="F221" s="69"/>
      <c r="G221" s="69"/>
      <c r="H221" s="69"/>
      <c r="I221" s="69"/>
      <c r="J221" s="69"/>
      <c r="K221" s="69"/>
      <c r="L221" s="69"/>
      <c r="M221" s="69"/>
      <c r="N221" s="69"/>
      <c r="O221" s="69"/>
      <c r="P221" s="69"/>
      <c r="Q221" s="69"/>
      <c r="R221" s="69"/>
      <c r="S221" s="69"/>
      <c r="T221" s="69"/>
      <c r="U221" s="69"/>
      <c r="V221" s="69"/>
      <c r="W221" s="69"/>
      <c r="X221" s="69"/>
      <c r="Y221" s="69"/>
      <c r="Z221" s="69"/>
    </row>
    <row r="222" spans="1:26" ht="15.75" customHeight="1">
      <c r="A222" s="69"/>
      <c r="B222" s="69"/>
      <c r="C222" s="69"/>
      <c r="D222" s="69"/>
      <c r="E222" s="69"/>
      <c r="F222" s="69"/>
      <c r="G222" s="69"/>
      <c r="H222" s="69"/>
      <c r="I222" s="69"/>
      <c r="J222" s="69"/>
      <c r="K222" s="69"/>
      <c r="L222" s="69"/>
      <c r="M222" s="69"/>
      <c r="N222" s="69"/>
      <c r="O222" s="69"/>
      <c r="P222" s="69"/>
      <c r="Q222" s="69"/>
      <c r="R222" s="69"/>
      <c r="S222" s="69"/>
      <c r="T222" s="69"/>
      <c r="U222" s="69"/>
      <c r="V222" s="69"/>
      <c r="W222" s="69"/>
      <c r="X222" s="69"/>
      <c r="Y222" s="69"/>
      <c r="Z222" s="69"/>
    </row>
    <row r="223" spans="1:26" ht="15.75" customHeight="1">
      <c r="A223" s="69"/>
      <c r="B223" s="69"/>
      <c r="C223" s="69"/>
      <c r="D223" s="69"/>
      <c r="E223" s="69"/>
      <c r="F223" s="69"/>
      <c r="G223" s="69"/>
      <c r="H223" s="69"/>
      <c r="I223" s="69"/>
      <c r="J223" s="69"/>
      <c r="K223" s="69"/>
      <c r="L223" s="69"/>
      <c r="M223" s="69"/>
      <c r="N223" s="69"/>
      <c r="O223" s="69"/>
      <c r="P223" s="69"/>
      <c r="Q223" s="69"/>
      <c r="R223" s="69"/>
      <c r="S223" s="69"/>
      <c r="T223" s="69"/>
      <c r="U223" s="69"/>
      <c r="V223" s="69"/>
      <c r="W223" s="69"/>
      <c r="X223" s="69"/>
      <c r="Y223" s="69"/>
      <c r="Z223" s="69"/>
    </row>
    <row r="224" spans="1:26" ht="15.75" customHeight="1">
      <c r="A224" s="69"/>
      <c r="B224" s="69"/>
      <c r="C224" s="69"/>
      <c r="D224" s="69"/>
      <c r="E224" s="69"/>
      <c r="F224" s="69"/>
      <c r="G224" s="69"/>
      <c r="H224" s="69"/>
      <c r="I224" s="69"/>
      <c r="J224" s="69"/>
      <c r="K224" s="69"/>
      <c r="L224" s="69"/>
      <c r="M224" s="69"/>
      <c r="N224" s="69"/>
      <c r="O224" s="69"/>
      <c r="P224" s="69"/>
      <c r="Q224" s="69"/>
      <c r="R224" s="69"/>
      <c r="S224" s="69"/>
      <c r="T224" s="69"/>
      <c r="U224" s="69"/>
      <c r="V224" s="69"/>
      <c r="W224" s="69"/>
      <c r="X224" s="69"/>
      <c r="Y224" s="69"/>
      <c r="Z224" s="69"/>
    </row>
    <row r="225" spans="1:26" ht="15.75" customHeight="1">
      <c r="A225" s="69"/>
      <c r="B225" s="69"/>
      <c r="C225" s="69"/>
      <c r="D225" s="69"/>
      <c r="E225" s="69"/>
      <c r="F225" s="69"/>
      <c r="G225" s="69"/>
      <c r="H225" s="69"/>
      <c r="I225" s="69"/>
      <c r="J225" s="69"/>
      <c r="K225" s="69"/>
      <c r="L225" s="69"/>
      <c r="M225" s="69"/>
      <c r="N225" s="69"/>
      <c r="O225" s="69"/>
      <c r="P225" s="69"/>
      <c r="Q225" s="69"/>
      <c r="R225" s="69"/>
      <c r="S225" s="69"/>
      <c r="T225" s="69"/>
      <c r="U225" s="69"/>
      <c r="V225" s="69"/>
      <c r="W225" s="69"/>
      <c r="X225" s="69"/>
      <c r="Y225" s="69"/>
      <c r="Z225" s="69"/>
    </row>
    <row r="226" spans="1:26" ht="15.75" customHeight="1">
      <c r="A226" s="69"/>
      <c r="B226" s="69"/>
      <c r="C226" s="69"/>
      <c r="D226" s="69"/>
      <c r="E226" s="69"/>
      <c r="F226" s="69"/>
      <c r="G226" s="69"/>
      <c r="H226" s="69"/>
      <c r="I226" s="69"/>
      <c r="J226" s="69"/>
      <c r="K226" s="69"/>
      <c r="L226" s="69"/>
      <c r="M226" s="69"/>
      <c r="N226" s="69"/>
      <c r="O226" s="69"/>
      <c r="P226" s="69"/>
      <c r="Q226" s="69"/>
      <c r="R226" s="69"/>
      <c r="S226" s="69"/>
      <c r="T226" s="69"/>
      <c r="U226" s="69"/>
      <c r="V226" s="69"/>
      <c r="W226" s="69"/>
      <c r="X226" s="69"/>
      <c r="Y226" s="69"/>
      <c r="Z226" s="69"/>
    </row>
    <row r="227" spans="1:26" ht="15.75" customHeight="1">
      <c r="A227" s="69"/>
      <c r="B227" s="69"/>
      <c r="C227" s="69"/>
      <c r="D227" s="69"/>
      <c r="E227" s="69"/>
      <c r="F227" s="69"/>
      <c r="G227" s="69"/>
      <c r="H227" s="69"/>
      <c r="I227" s="69"/>
      <c r="J227" s="69"/>
      <c r="K227" s="69"/>
      <c r="L227" s="69"/>
      <c r="M227" s="69"/>
      <c r="N227" s="69"/>
      <c r="O227" s="69"/>
      <c r="P227" s="69"/>
      <c r="Q227" s="69"/>
      <c r="R227" s="69"/>
      <c r="S227" s="69"/>
      <c r="T227" s="69"/>
      <c r="U227" s="69"/>
      <c r="V227" s="69"/>
      <c r="W227" s="69"/>
      <c r="X227" s="69"/>
      <c r="Y227" s="69"/>
      <c r="Z227" s="69"/>
    </row>
    <row r="228" spans="1:26" ht="15.75" customHeight="1">
      <c r="A228" s="69"/>
      <c r="B228" s="69"/>
      <c r="C228" s="69"/>
      <c r="D228" s="69"/>
      <c r="E228" s="69"/>
      <c r="F228" s="69"/>
      <c r="G228" s="69"/>
      <c r="H228" s="69"/>
      <c r="I228" s="69"/>
      <c r="J228" s="69"/>
      <c r="K228" s="69"/>
      <c r="L228" s="69"/>
      <c r="M228" s="69"/>
      <c r="N228" s="69"/>
      <c r="O228" s="69"/>
      <c r="P228" s="69"/>
      <c r="Q228" s="69"/>
      <c r="R228" s="69"/>
      <c r="S228" s="69"/>
      <c r="T228" s="69"/>
      <c r="U228" s="69"/>
      <c r="V228" s="69"/>
      <c r="W228" s="69"/>
      <c r="X228" s="69"/>
      <c r="Y228" s="69"/>
      <c r="Z228" s="69"/>
    </row>
    <row r="229" spans="1:26" ht="15.75" customHeight="1">
      <c r="A229" s="69"/>
      <c r="B229" s="69"/>
      <c r="C229" s="69"/>
      <c r="D229" s="69"/>
      <c r="E229" s="69"/>
      <c r="F229" s="69"/>
      <c r="G229" s="69"/>
      <c r="H229" s="69"/>
      <c r="I229" s="69"/>
      <c r="J229" s="69"/>
      <c r="K229" s="69"/>
      <c r="L229" s="69"/>
      <c r="M229" s="69"/>
      <c r="N229" s="69"/>
      <c r="O229" s="69"/>
      <c r="P229" s="69"/>
      <c r="Q229" s="69"/>
      <c r="R229" s="69"/>
      <c r="S229" s="69"/>
      <c r="T229" s="69"/>
      <c r="U229" s="69"/>
      <c r="V229" s="69"/>
      <c r="W229" s="69"/>
      <c r="X229" s="69"/>
      <c r="Y229" s="69"/>
      <c r="Z229" s="69"/>
    </row>
    <row r="230" spans="1:26" ht="15.75" customHeight="1">
      <c r="A230" s="69"/>
      <c r="B230" s="69"/>
      <c r="C230" s="69"/>
      <c r="D230" s="69"/>
      <c r="E230" s="69"/>
      <c r="F230" s="69"/>
      <c r="G230" s="69"/>
      <c r="H230" s="69"/>
      <c r="I230" s="69"/>
      <c r="J230" s="69"/>
      <c r="K230" s="69"/>
      <c r="L230" s="69"/>
      <c r="M230" s="69"/>
      <c r="N230" s="69"/>
      <c r="O230" s="69"/>
      <c r="P230" s="69"/>
      <c r="Q230" s="69"/>
      <c r="R230" s="69"/>
      <c r="S230" s="69"/>
      <c r="T230" s="69"/>
      <c r="U230" s="69"/>
      <c r="V230" s="69"/>
      <c r="W230" s="69"/>
      <c r="X230" s="69"/>
      <c r="Y230" s="69"/>
      <c r="Z230" s="69"/>
    </row>
    <row r="231" spans="1:26" ht="15.75" customHeight="1">
      <c r="A231" s="69"/>
      <c r="B231" s="69"/>
      <c r="C231" s="69"/>
      <c r="D231" s="69"/>
      <c r="E231" s="69"/>
      <c r="F231" s="69"/>
      <c r="G231" s="69"/>
      <c r="H231" s="69"/>
      <c r="I231" s="69"/>
      <c r="J231" s="69"/>
      <c r="K231" s="69"/>
      <c r="L231" s="69"/>
      <c r="M231" s="69"/>
      <c r="N231" s="69"/>
      <c r="O231" s="69"/>
      <c r="P231" s="69"/>
      <c r="Q231" s="69"/>
      <c r="R231" s="69"/>
      <c r="S231" s="69"/>
      <c r="T231" s="69"/>
      <c r="U231" s="69"/>
      <c r="V231" s="69"/>
      <c r="W231" s="69"/>
      <c r="X231" s="69"/>
      <c r="Y231" s="69"/>
      <c r="Z231" s="69"/>
    </row>
    <row r="232" spans="1:26" ht="15.75" customHeight="1">
      <c r="A232" s="69"/>
      <c r="B232" s="69"/>
      <c r="C232" s="69"/>
      <c r="D232" s="69"/>
      <c r="E232" s="69"/>
      <c r="F232" s="69"/>
      <c r="G232" s="69"/>
      <c r="H232" s="69"/>
      <c r="I232" s="69"/>
      <c r="J232" s="69"/>
      <c r="K232" s="69"/>
      <c r="L232" s="69"/>
      <c r="M232" s="69"/>
      <c r="N232" s="69"/>
      <c r="O232" s="69"/>
      <c r="P232" s="69"/>
      <c r="Q232" s="69"/>
      <c r="R232" s="69"/>
      <c r="S232" s="69"/>
      <c r="T232" s="69"/>
      <c r="U232" s="69"/>
      <c r="V232" s="69"/>
      <c r="W232" s="69"/>
      <c r="X232" s="69"/>
      <c r="Y232" s="69"/>
      <c r="Z232" s="69"/>
    </row>
    <row r="233" spans="1:26" ht="15.75" customHeight="1">
      <c r="A233" s="69"/>
      <c r="B233" s="69"/>
      <c r="C233" s="69"/>
      <c r="D233" s="69"/>
      <c r="E233" s="69"/>
      <c r="F233" s="69"/>
      <c r="G233" s="69"/>
      <c r="H233" s="69"/>
      <c r="I233" s="69"/>
      <c r="J233" s="69"/>
      <c r="K233" s="69"/>
      <c r="L233" s="69"/>
      <c r="M233" s="69"/>
      <c r="N233" s="69"/>
      <c r="O233" s="69"/>
      <c r="P233" s="69"/>
      <c r="Q233" s="69"/>
      <c r="R233" s="69"/>
      <c r="S233" s="69"/>
      <c r="T233" s="69"/>
      <c r="U233" s="69"/>
      <c r="V233" s="69"/>
      <c r="W233" s="69"/>
      <c r="X233" s="69"/>
      <c r="Y233" s="69"/>
      <c r="Z233" s="69"/>
    </row>
    <row r="234" spans="1:26" ht="15.75" customHeight="1">
      <c r="A234" s="69"/>
      <c r="B234" s="69"/>
      <c r="C234" s="69"/>
      <c r="D234" s="69"/>
      <c r="E234" s="69"/>
      <c r="F234" s="69"/>
      <c r="G234" s="69"/>
      <c r="H234" s="69"/>
      <c r="I234" s="69"/>
      <c r="J234" s="69"/>
      <c r="K234" s="69"/>
      <c r="L234" s="69"/>
      <c r="M234" s="69"/>
      <c r="N234" s="69"/>
      <c r="O234" s="69"/>
      <c r="P234" s="69"/>
      <c r="Q234" s="69"/>
      <c r="R234" s="69"/>
      <c r="S234" s="69"/>
      <c r="T234" s="69"/>
      <c r="U234" s="69"/>
      <c r="V234" s="69"/>
      <c r="W234" s="69"/>
      <c r="X234" s="69"/>
      <c r="Y234" s="69"/>
      <c r="Z234" s="69"/>
    </row>
    <row r="235" spans="1:26" ht="15.75" customHeight="1">
      <c r="A235" s="69"/>
      <c r="B235" s="69"/>
      <c r="C235" s="69"/>
      <c r="D235" s="69"/>
      <c r="E235" s="69"/>
      <c r="F235" s="69"/>
      <c r="G235" s="69"/>
      <c r="H235" s="69"/>
      <c r="I235" s="69"/>
      <c r="J235" s="69"/>
      <c r="K235" s="69"/>
      <c r="L235" s="69"/>
      <c r="M235" s="69"/>
      <c r="N235" s="69"/>
      <c r="O235" s="69"/>
      <c r="P235" s="69"/>
      <c r="Q235" s="69"/>
      <c r="R235" s="69"/>
      <c r="S235" s="69"/>
      <c r="T235" s="69"/>
      <c r="U235" s="69"/>
      <c r="V235" s="69"/>
      <c r="W235" s="69"/>
      <c r="X235" s="69"/>
      <c r="Y235" s="69"/>
      <c r="Z235" s="69"/>
    </row>
    <row r="236" spans="1:26" ht="15.75" customHeight="1">
      <c r="A236" s="69"/>
      <c r="B236" s="69"/>
      <c r="C236" s="69"/>
      <c r="D236" s="69"/>
      <c r="E236" s="69"/>
      <c r="F236" s="69"/>
      <c r="G236" s="69"/>
      <c r="H236" s="69"/>
      <c r="I236" s="69"/>
      <c r="J236" s="69"/>
      <c r="K236" s="69"/>
      <c r="L236" s="69"/>
      <c r="M236" s="69"/>
      <c r="N236" s="69"/>
      <c r="O236" s="69"/>
      <c r="P236" s="69"/>
      <c r="Q236" s="69"/>
      <c r="R236" s="69"/>
      <c r="S236" s="69"/>
      <c r="T236" s="69"/>
      <c r="U236" s="69"/>
      <c r="V236" s="69"/>
      <c r="W236" s="69"/>
      <c r="X236" s="69"/>
      <c r="Y236" s="69"/>
      <c r="Z236" s="69"/>
    </row>
    <row r="237" spans="1:26" ht="15.75" customHeight="1">
      <c r="A237" s="69"/>
      <c r="B237" s="69"/>
      <c r="C237" s="69"/>
      <c r="D237" s="69"/>
      <c r="E237" s="69"/>
      <c r="F237" s="69"/>
      <c r="G237" s="69"/>
      <c r="H237" s="69"/>
      <c r="I237" s="69"/>
      <c r="J237" s="69"/>
      <c r="K237" s="69"/>
      <c r="L237" s="69"/>
      <c r="M237" s="69"/>
      <c r="N237" s="69"/>
      <c r="O237" s="69"/>
      <c r="P237" s="69"/>
      <c r="Q237" s="69"/>
      <c r="R237" s="69"/>
      <c r="S237" s="69"/>
      <c r="T237" s="69"/>
      <c r="U237" s="69"/>
      <c r="V237" s="69"/>
      <c r="W237" s="69"/>
      <c r="X237" s="69"/>
      <c r="Y237" s="69"/>
      <c r="Z237" s="69"/>
    </row>
    <row r="238" spans="1:26" ht="15.75" customHeight="1">
      <c r="A238" s="69"/>
      <c r="B238" s="69"/>
      <c r="C238" s="69"/>
      <c r="D238" s="69"/>
      <c r="E238" s="69"/>
      <c r="F238" s="69"/>
      <c r="G238" s="69"/>
      <c r="H238" s="69"/>
      <c r="I238" s="69"/>
      <c r="J238" s="69"/>
      <c r="K238" s="69"/>
      <c r="L238" s="69"/>
      <c r="M238" s="69"/>
      <c r="N238" s="69"/>
      <c r="O238" s="69"/>
      <c r="P238" s="69"/>
      <c r="Q238" s="69"/>
      <c r="R238" s="69"/>
      <c r="S238" s="69"/>
      <c r="T238" s="69"/>
      <c r="U238" s="69"/>
      <c r="V238" s="69"/>
      <c r="W238" s="69"/>
      <c r="X238" s="69"/>
      <c r="Y238" s="69"/>
      <c r="Z238" s="69"/>
    </row>
    <row r="239" spans="1:26" ht="15.75" customHeight="1">
      <c r="A239" s="69"/>
      <c r="B239" s="69"/>
      <c r="C239" s="69"/>
      <c r="D239" s="69"/>
      <c r="E239" s="69"/>
      <c r="F239" s="69"/>
      <c r="G239" s="69"/>
      <c r="H239" s="69"/>
      <c r="I239" s="69"/>
      <c r="J239" s="69"/>
      <c r="K239" s="69"/>
      <c r="L239" s="69"/>
      <c r="M239" s="69"/>
      <c r="N239" s="69"/>
      <c r="O239" s="69"/>
      <c r="P239" s="69"/>
      <c r="Q239" s="69"/>
      <c r="R239" s="69"/>
      <c r="S239" s="69"/>
      <c r="T239" s="69"/>
      <c r="U239" s="69"/>
      <c r="V239" s="69"/>
      <c r="W239" s="69"/>
      <c r="X239" s="69"/>
      <c r="Y239" s="69"/>
      <c r="Z239" s="69"/>
    </row>
    <row r="240" spans="1:26" ht="15.75" customHeight="1">
      <c r="A240" s="69"/>
      <c r="B240" s="69"/>
      <c r="C240" s="69"/>
      <c r="D240" s="69"/>
      <c r="E240" s="69"/>
      <c r="F240" s="69"/>
      <c r="G240" s="69"/>
      <c r="H240" s="69"/>
      <c r="I240" s="69"/>
      <c r="J240" s="69"/>
      <c r="K240" s="69"/>
      <c r="L240" s="69"/>
      <c r="M240" s="69"/>
      <c r="N240" s="69"/>
      <c r="O240" s="69"/>
      <c r="P240" s="69"/>
      <c r="Q240" s="69"/>
      <c r="R240" s="69"/>
      <c r="S240" s="69"/>
      <c r="T240" s="69"/>
      <c r="U240" s="69"/>
      <c r="V240" s="69"/>
      <c r="W240" s="69"/>
      <c r="X240" s="69"/>
      <c r="Y240" s="69"/>
      <c r="Z240" s="69"/>
    </row>
    <row r="241" spans="1:26" ht="15.75" customHeight="1">
      <c r="A241" s="69"/>
      <c r="B241" s="69"/>
      <c r="C241" s="69"/>
      <c r="D241" s="69"/>
      <c r="E241" s="69"/>
      <c r="F241" s="69"/>
      <c r="G241" s="69"/>
      <c r="H241" s="69"/>
      <c r="I241" s="69"/>
      <c r="J241" s="69"/>
      <c r="K241" s="69"/>
      <c r="L241" s="69"/>
      <c r="M241" s="69"/>
      <c r="N241" s="69"/>
      <c r="O241" s="69"/>
      <c r="P241" s="69"/>
      <c r="Q241" s="69"/>
      <c r="R241" s="69"/>
      <c r="S241" s="69"/>
      <c r="T241" s="69"/>
      <c r="U241" s="69"/>
      <c r="V241" s="69"/>
      <c r="W241" s="69"/>
      <c r="X241" s="69"/>
      <c r="Y241" s="69"/>
      <c r="Z241" s="69"/>
    </row>
    <row r="242" spans="1:26" ht="15.75" customHeight="1">
      <c r="A242" s="69"/>
      <c r="B242" s="69"/>
      <c r="C242" s="69"/>
      <c r="D242" s="69"/>
      <c r="E242" s="69"/>
      <c r="F242" s="69"/>
      <c r="G242" s="69"/>
      <c r="H242" s="69"/>
      <c r="I242" s="69"/>
      <c r="J242" s="69"/>
      <c r="K242" s="69"/>
      <c r="L242" s="69"/>
      <c r="M242" s="69"/>
      <c r="N242" s="69"/>
      <c r="O242" s="69"/>
      <c r="P242" s="69"/>
      <c r="Q242" s="69"/>
      <c r="R242" s="69"/>
      <c r="S242" s="69"/>
      <c r="T242" s="69"/>
      <c r="U242" s="69"/>
      <c r="V242" s="69"/>
      <c r="W242" s="69"/>
      <c r="X242" s="69"/>
      <c r="Y242" s="69"/>
      <c r="Z242" s="69"/>
    </row>
    <row r="243" spans="1:26" ht="15.75" customHeight="1">
      <c r="A243" s="69"/>
      <c r="B243" s="69"/>
      <c r="C243" s="69"/>
      <c r="D243" s="69"/>
      <c r="E243" s="69"/>
      <c r="F243" s="69"/>
      <c r="G243" s="69"/>
      <c r="H243" s="69"/>
      <c r="I243" s="69"/>
      <c r="J243" s="69"/>
      <c r="K243" s="69"/>
      <c r="L243" s="69"/>
      <c r="M243" s="69"/>
      <c r="N243" s="69"/>
      <c r="O243" s="69"/>
      <c r="P243" s="69"/>
      <c r="Q243" s="69"/>
      <c r="R243" s="69"/>
      <c r="S243" s="69"/>
      <c r="T243" s="69"/>
      <c r="U243" s="69"/>
      <c r="V243" s="69"/>
      <c r="W243" s="69"/>
      <c r="X243" s="69"/>
      <c r="Y243" s="69"/>
      <c r="Z243" s="69"/>
    </row>
    <row r="244" spans="1:26" ht="15.75" customHeight="1">
      <c r="A244" s="69"/>
      <c r="B244" s="69"/>
      <c r="C244" s="69"/>
      <c r="D244" s="69"/>
      <c r="E244" s="69"/>
      <c r="F244" s="69"/>
      <c r="G244" s="69"/>
      <c r="H244" s="69"/>
      <c r="I244" s="69"/>
      <c r="J244" s="69"/>
      <c r="K244" s="69"/>
      <c r="L244" s="69"/>
      <c r="M244" s="69"/>
      <c r="N244" s="69"/>
      <c r="O244" s="69"/>
      <c r="P244" s="69"/>
      <c r="Q244" s="69"/>
      <c r="R244" s="69"/>
      <c r="S244" s="69"/>
      <c r="T244" s="69"/>
      <c r="U244" s="69"/>
      <c r="V244" s="69"/>
      <c r="W244" s="69"/>
      <c r="X244" s="69"/>
      <c r="Y244" s="69"/>
      <c r="Z244" s="69"/>
    </row>
    <row r="245" spans="1:26" ht="15.75" customHeight="1">
      <c r="A245" s="69"/>
      <c r="B245" s="69"/>
      <c r="C245" s="69"/>
      <c r="D245" s="69"/>
      <c r="E245" s="69"/>
      <c r="F245" s="69"/>
      <c r="G245" s="69"/>
      <c r="H245" s="69"/>
      <c r="I245" s="69"/>
      <c r="J245" s="69"/>
      <c r="K245" s="69"/>
      <c r="L245" s="69"/>
      <c r="M245" s="69"/>
      <c r="N245" s="69"/>
      <c r="O245" s="69"/>
      <c r="P245" s="69"/>
      <c r="Q245" s="69"/>
      <c r="R245" s="69"/>
      <c r="S245" s="69"/>
      <c r="T245" s="69"/>
      <c r="U245" s="69"/>
      <c r="V245" s="69"/>
      <c r="W245" s="69"/>
      <c r="X245" s="69"/>
      <c r="Y245" s="69"/>
      <c r="Z245" s="69"/>
    </row>
    <row r="246" spans="1:26" ht="15.75" customHeight="1">
      <c r="A246" s="69"/>
      <c r="B246" s="69"/>
      <c r="C246" s="69"/>
      <c r="D246" s="69"/>
      <c r="E246" s="69"/>
      <c r="F246" s="69"/>
      <c r="G246" s="69"/>
      <c r="H246" s="69"/>
      <c r="I246" s="69"/>
      <c r="J246" s="69"/>
      <c r="K246" s="69"/>
      <c r="L246" s="69"/>
      <c r="M246" s="69"/>
      <c r="N246" s="69"/>
      <c r="O246" s="69"/>
      <c r="P246" s="69"/>
      <c r="Q246" s="69"/>
      <c r="R246" s="69"/>
      <c r="S246" s="69"/>
      <c r="T246" s="69"/>
      <c r="U246" s="69"/>
      <c r="V246" s="69"/>
      <c r="W246" s="69"/>
      <c r="X246" s="69"/>
      <c r="Y246" s="69"/>
      <c r="Z246" s="69"/>
    </row>
    <row r="247" spans="1:26" ht="15.75" customHeight="1">
      <c r="A247" s="69"/>
      <c r="B247" s="69"/>
      <c r="C247" s="69"/>
      <c r="D247" s="69"/>
      <c r="E247" s="69"/>
      <c r="F247" s="69"/>
      <c r="G247" s="69"/>
      <c r="H247" s="69"/>
      <c r="I247" s="69"/>
      <c r="J247" s="69"/>
      <c r="K247" s="69"/>
      <c r="L247" s="69"/>
      <c r="M247" s="69"/>
      <c r="N247" s="69"/>
      <c r="O247" s="69"/>
      <c r="P247" s="69"/>
      <c r="Q247" s="69"/>
      <c r="R247" s="69"/>
      <c r="S247" s="69"/>
      <c r="T247" s="69"/>
      <c r="U247" s="69"/>
      <c r="V247" s="69"/>
      <c r="W247" s="69"/>
      <c r="X247" s="69"/>
      <c r="Y247" s="69"/>
      <c r="Z247" s="69"/>
    </row>
    <row r="248" spans="1:26" ht="15.75" customHeight="1">
      <c r="A248" s="69"/>
      <c r="B248" s="69"/>
      <c r="C248" s="69"/>
      <c r="D248" s="69"/>
      <c r="E248" s="69"/>
      <c r="F248" s="69"/>
      <c r="G248" s="69"/>
      <c r="H248" s="69"/>
      <c r="I248" s="69"/>
      <c r="J248" s="69"/>
      <c r="K248" s="69"/>
      <c r="L248" s="69"/>
      <c r="M248" s="69"/>
      <c r="N248" s="69"/>
      <c r="O248" s="69"/>
      <c r="P248" s="69"/>
      <c r="Q248" s="69"/>
      <c r="R248" s="69"/>
      <c r="S248" s="69"/>
      <c r="T248" s="69"/>
      <c r="U248" s="69"/>
      <c r="V248" s="69"/>
      <c r="W248" s="69"/>
      <c r="X248" s="69"/>
      <c r="Y248" s="69"/>
      <c r="Z248" s="69"/>
    </row>
    <row r="249" spans="1:26" ht="15.75" customHeight="1">
      <c r="A249" s="69"/>
      <c r="B249" s="69"/>
      <c r="C249" s="69"/>
      <c r="D249" s="69"/>
      <c r="E249" s="69"/>
      <c r="F249" s="69"/>
      <c r="G249" s="69"/>
      <c r="H249" s="69"/>
      <c r="I249" s="69"/>
      <c r="J249" s="69"/>
      <c r="K249" s="69"/>
      <c r="L249" s="69"/>
      <c r="M249" s="69"/>
      <c r="N249" s="69"/>
      <c r="O249" s="69"/>
      <c r="P249" s="69"/>
      <c r="Q249" s="69"/>
      <c r="R249" s="69"/>
      <c r="S249" s="69"/>
      <c r="T249" s="69"/>
      <c r="U249" s="69"/>
      <c r="V249" s="69"/>
      <c r="W249" s="69"/>
      <c r="X249" s="69"/>
      <c r="Y249" s="69"/>
      <c r="Z249" s="69"/>
    </row>
    <row r="250" spans="1:26" ht="15.75" customHeight="1">
      <c r="A250" s="69"/>
      <c r="B250" s="69"/>
      <c r="C250" s="69"/>
      <c r="D250" s="69"/>
      <c r="E250" s="69"/>
      <c r="F250" s="69"/>
      <c r="G250" s="69"/>
      <c r="H250" s="69"/>
      <c r="I250" s="69"/>
      <c r="J250" s="69"/>
      <c r="K250" s="69"/>
      <c r="L250" s="69"/>
      <c r="M250" s="69"/>
      <c r="N250" s="69"/>
      <c r="O250" s="69"/>
      <c r="P250" s="69"/>
      <c r="Q250" s="69"/>
      <c r="R250" s="69"/>
      <c r="S250" s="69"/>
      <c r="T250" s="69"/>
      <c r="U250" s="69"/>
      <c r="V250" s="69"/>
      <c r="W250" s="69"/>
      <c r="X250" s="69"/>
      <c r="Y250" s="69"/>
      <c r="Z250" s="69"/>
    </row>
    <row r="251" spans="1:26" ht="15.75" customHeight="1">
      <c r="A251" s="69"/>
      <c r="B251" s="69"/>
      <c r="C251" s="69"/>
      <c r="D251" s="69"/>
      <c r="E251" s="69"/>
      <c r="F251" s="69"/>
      <c r="G251" s="69"/>
      <c r="H251" s="69"/>
      <c r="I251" s="69"/>
      <c r="J251" s="69"/>
      <c r="K251" s="69"/>
      <c r="L251" s="69"/>
      <c r="M251" s="69"/>
      <c r="N251" s="69"/>
      <c r="O251" s="69"/>
      <c r="P251" s="69"/>
      <c r="Q251" s="69"/>
      <c r="R251" s="69"/>
      <c r="S251" s="69"/>
      <c r="T251" s="69"/>
      <c r="U251" s="69"/>
      <c r="V251" s="69"/>
      <c r="W251" s="69"/>
      <c r="X251" s="69"/>
      <c r="Y251" s="69"/>
      <c r="Z251" s="69"/>
    </row>
    <row r="252" spans="1:26" ht="15.75" customHeight="1">
      <c r="A252" s="69"/>
      <c r="B252" s="69"/>
      <c r="C252" s="69"/>
      <c r="D252" s="69"/>
      <c r="E252" s="69"/>
      <c r="F252" s="69"/>
      <c r="G252" s="69"/>
      <c r="H252" s="69"/>
      <c r="I252" s="69"/>
      <c r="J252" s="69"/>
      <c r="K252" s="69"/>
      <c r="L252" s="69"/>
      <c r="M252" s="69"/>
      <c r="N252" s="69"/>
      <c r="O252" s="69"/>
      <c r="P252" s="69"/>
      <c r="Q252" s="69"/>
      <c r="R252" s="69"/>
      <c r="S252" s="69"/>
      <c r="T252" s="69"/>
      <c r="U252" s="69"/>
      <c r="V252" s="69"/>
      <c r="W252" s="69"/>
      <c r="X252" s="69"/>
      <c r="Y252" s="69"/>
      <c r="Z252" s="69"/>
    </row>
    <row r="253" spans="1:26" ht="15.75" customHeight="1">
      <c r="A253" s="69"/>
      <c r="B253" s="69"/>
      <c r="C253" s="69"/>
      <c r="D253" s="69"/>
      <c r="E253" s="69"/>
      <c r="F253" s="69"/>
      <c r="G253" s="69"/>
      <c r="H253" s="69"/>
      <c r="I253" s="69"/>
      <c r="J253" s="69"/>
      <c r="K253" s="69"/>
      <c r="L253" s="69"/>
      <c r="M253" s="69"/>
      <c r="N253" s="69"/>
      <c r="O253" s="69"/>
      <c r="P253" s="69"/>
      <c r="Q253" s="69"/>
      <c r="R253" s="69"/>
      <c r="S253" s="69"/>
      <c r="T253" s="69"/>
      <c r="U253" s="69"/>
      <c r="V253" s="69"/>
      <c r="W253" s="69"/>
      <c r="X253" s="69"/>
      <c r="Y253" s="69"/>
      <c r="Z253" s="69"/>
    </row>
    <row r="254" spans="1:26" ht="15.75" customHeight="1">
      <c r="A254" s="69"/>
      <c r="B254" s="69"/>
      <c r="C254" s="69"/>
      <c r="D254" s="69"/>
      <c r="E254" s="69"/>
      <c r="F254" s="69"/>
      <c r="G254" s="69"/>
      <c r="H254" s="69"/>
      <c r="I254" s="69"/>
      <c r="J254" s="69"/>
      <c r="K254" s="69"/>
      <c r="L254" s="69"/>
      <c r="M254" s="69"/>
      <c r="N254" s="69"/>
      <c r="O254" s="69"/>
      <c r="P254" s="69"/>
      <c r="Q254" s="69"/>
      <c r="R254" s="69"/>
      <c r="S254" s="69"/>
      <c r="T254" s="69"/>
      <c r="U254" s="69"/>
      <c r="V254" s="69"/>
      <c r="W254" s="69"/>
      <c r="X254" s="69"/>
      <c r="Y254" s="69"/>
      <c r="Z254" s="69"/>
    </row>
    <row r="255" spans="1:26" ht="15.75" customHeight="1">
      <c r="A255" s="69"/>
      <c r="B255" s="69"/>
      <c r="C255" s="69"/>
      <c r="D255" s="69"/>
      <c r="E255" s="69"/>
      <c r="F255" s="69"/>
      <c r="G255" s="69"/>
      <c r="H255" s="69"/>
      <c r="I255" s="69"/>
      <c r="J255" s="69"/>
      <c r="K255" s="69"/>
      <c r="L255" s="69"/>
      <c r="M255" s="69"/>
      <c r="N255" s="69"/>
      <c r="O255" s="69"/>
      <c r="P255" s="69"/>
      <c r="Q255" s="69"/>
      <c r="R255" s="69"/>
      <c r="S255" s="69"/>
      <c r="T255" s="69"/>
      <c r="U255" s="69"/>
      <c r="V255" s="69"/>
      <c r="W255" s="69"/>
      <c r="X255" s="69"/>
      <c r="Y255" s="69"/>
      <c r="Z255" s="69"/>
    </row>
    <row r="256" spans="1:26" ht="15.75" customHeight="1">
      <c r="A256" s="69"/>
      <c r="B256" s="69"/>
      <c r="C256" s="69"/>
      <c r="D256" s="69"/>
      <c r="E256" s="69"/>
      <c r="F256" s="69"/>
      <c r="G256" s="69"/>
      <c r="H256" s="69"/>
      <c r="I256" s="69"/>
      <c r="J256" s="69"/>
      <c r="K256" s="69"/>
      <c r="L256" s="69"/>
      <c r="M256" s="69"/>
      <c r="N256" s="69"/>
      <c r="O256" s="69"/>
      <c r="P256" s="69"/>
      <c r="Q256" s="69"/>
      <c r="R256" s="69"/>
      <c r="S256" s="69"/>
      <c r="T256" s="69"/>
      <c r="U256" s="69"/>
      <c r="V256" s="69"/>
      <c r="W256" s="69"/>
      <c r="X256" s="69"/>
      <c r="Y256" s="69"/>
      <c r="Z256" s="69"/>
    </row>
    <row r="257" spans="1:26" ht="15.75" customHeight="1">
      <c r="A257" s="69"/>
      <c r="B257" s="69"/>
      <c r="C257" s="69"/>
      <c r="D257" s="69"/>
      <c r="E257" s="69"/>
      <c r="F257" s="69"/>
      <c r="G257" s="69"/>
      <c r="H257" s="69"/>
      <c r="I257" s="69"/>
      <c r="J257" s="69"/>
      <c r="K257" s="69"/>
      <c r="L257" s="69"/>
      <c r="M257" s="69"/>
      <c r="N257" s="69"/>
      <c r="O257" s="69"/>
      <c r="P257" s="69"/>
      <c r="Q257" s="69"/>
      <c r="R257" s="69"/>
      <c r="S257" s="69"/>
      <c r="T257" s="69"/>
      <c r="U257" s="69"/>
      <c r="V257" s="69"/>
      <c r="W257" s="69"/>
      <c r="X257" s="69"/>
      <c r="Y257" s="69"/>
      <c r="Z257" s="69"/>
    </row>
    <row r="258" spans="1:26" ht="15.75" customHeight="1">
      <c r="A258" s="69"/>
      <c r="B258" s="69"/>
      <c r="C258" s="69"/>
      <c r="D258" s="69"/>
      <c r="E258" s="69"/>
      <c r="F258" s="69"/>
      <c r="G258" s="69"/>
      <c r="H258" s="69"/>
      <c r="I258" s="69"/>
      <c r="J258" s="69"/>
      <c r="K258" s="69"/>
      <c r="L258" s="69"/>
      <c r="M258" s="69"/>
      <c r="N258" s="69"/>
      <c r="O258" s="69"/>
      <c r="P258" s="69"/>
      <c r="Q258" s="69"/>
      <c r="R258" s="69"/>
      <c r="S258" s="69"/>
      <c r="T258" s="69"/>
      <c r="U258" s="69"/>
      <c r="V258" s="69"/>
      <c r="W258" s="69"/>
      <c r="X258" s="69"/>
      <c r="Y258" s="69"/>
      <c r="Z258" s="69"/>
    </row>
    <row r="259" spans="1:26" ht="15.75" customHeight="1">
      <c r="A259" s="69"/>
      <c r="B259" s="69"/>
      <c r="C259" s="69"/>
      <c r="D259" s="69"/>
      <c r="E259" s="69"/>
      <c r="F259" s="69"/>
      <c r="G259" s="69"/>
      <c r="H259" s="69"/>
      <c r="I259" s="69"/>
      <c r="J259" s="69"/>
      <c r="K259" s="69"/>
      <c r="L259" s="69"/>
      <c r="M259" s="69"/>
      <c r="N259" s="69"/>
      <c r="O259" s="69"/>
      <c r="P259" s="69"/>
      <c r="Q259" s="69"/>
      <c r="R259" s="69"/>
      <c r="S259" s="69"/>
      <c r="T259" s="69"/>
      <c r="U259" s="69"/>
      <c r="V259" s="69"/>
      <c r="W259" s="69"/>
      <c r="X259" s="69"/>
      <c r="Y259" s="69"/>
      <c r="Z259" s="69"/>
    </row>
    <row r="260" spans="1:26" ht="15.75" customHeight="1">
      <c r="A260" s="69"/>
      <c r="B260" s="69"/>
      <c r="C260" s="69"/>
      <c r="D260" s="69"/>
      <c r="E260" s="69"/>
      <c r="F260" s="69"/>
      <c r="G260" s="69"/>
      <c r="H260" s="69"/>
      <c r="I260" s="69"/>
      <c r="J260" s="69"/>
      <c r="K260" s="69"/>
      <c r="L260" s="69"/>
      <c r="M260" s="69"/>
      <c r="N260" s="69"/>
      <c r="O260" s="69"/>
      <c r="P260" s="69"/>
      <c r="Q260" s="69"/>
      <c r="R260" s="69"/>
      <c r="S260" s="69"/>
      <c r="T260" s="69"/>
      <c r="U260" s="69"/>
      <c r="V260" s="69"/>
      <c r="W260" s="69"/>
      <c r="X260" s="69"/>
      <c r="Y260" s="69"/>
      <c r="Z260" s="69"/>
    </row>
    <row r="261" spans="1:26" ht="15.75" customHeight="1">
      <c r="A261" s="69"/>
      <c r="B261" s="69"/>
      <c r="C261" s="69"/>
      <c r="D261" s="69"/>
      <c r="E261" s="69"/>
      <c r="F261" s="69"/>
      <c r="G261" s="69"/>
      <c r="H261" s="69"/>
      <c r="I261" s="69"/>
      <c r="J261" s="69"/>
      <c r="K261" s="69"/>
      <c r="L261" s="69"/>
      <c r="M261" s="69"/>
      <c r="N261" s="69"/>
      <c r="O261" s="69"/>
      <c r="P261" s="69"/>
      <c r="Q261" s="69"/>
      <c r="R261" s="69"/>
      <c r="S261" s="69"/>
      <c r="T261" s="69"/>
      <c r="U261" s="69"/>
      <c r="V261" s="69"/>
      <c r="W261" s="69"/>
      <c r="X261" s="69"/>
      <c r="Y261" s="69"/>
      <c r="Z261" s="69"/>
    </row>
    <row r="262" spans="1:26" ht="15.75" customHeight="1">
      <c r="A262" s="69"/>
      <c r="B262" s="69"/>
      <c r="C262" s="69"/>
      <c r="D262" s="69"/>
      <c r="E262" s="69"/>
      <c r="F262" s="69"/>
      <c r="G262" s="69"/>
      <c r="H262" s="69"/>
      <c r="I262" s="69"/>
      <c r="J262" s="69"/>
      <c r="K262" s="69"/>
      <c r="L262" s="69"/>
      <c r="M262" s="69"/>
      <c r="N262" s="69"/>
      <c r="O262" s="69"/>
      <c r="P262" s="69"/>
      <c r="Q262" s="69"/>
      <c r="R262" s="69"/>
      <c r="S262" s="69"/>
      <c r="T262" s="69"/>
      <c r="U262" s="69"/>
      <c r="V262" s="69"/>
      <c r="W262" s="69"/>
      <c r="X262" s="69"/>
      <c r="Y262" s="69"/>
      <c r="Z262" s="69"/>
    </row>
    <row r="263" spans="1:26" ht="15.75" customHeight="1">
      <c r="A263" s="69"/>
      <c r="B263" s="69"/>
      <c r="C263" s="69"/>
      <c r="D263" s="69"/>
      <c r="E263" s="69"/>
      <c r="F263" s="69"/>
      <c r="G263" s="69"/>
      <c r="H263" s="69"/>
      <c r="I263" s="69"/>
      <c r="J263" s="69"/>
      <c r="K263" s="69"/>
      <c r="L263" s="69"/>
      <c r="M263" s="69"/>
      <c r="N263" s="69"/>
      <c r="O263" s="69"/>
      <c r="P263" s="69"/>
      <c r="Q263" s="69"/>
      <c r="R263" s="69"/>
      <c r="S263" s="69"/>
      <c r="T263" s="69"/>
      <c r="U263" s="69"/>
      <c r="V263" s="69"/>
      <c r="W263" s="69"/>
      <c r="X263" s="69"/>
      <c r="Y263" s="69"/>
      <c r="Z263" s="69"/>
    </row>
    <row r="264" spans="1:26" ht="15.75" customHeight="1">
      <c r="A264" s="69"/>
      <c r="B264" s="69"/>
      <c r="C264" s="69"/>
      <c r="D264" s="69"/>
      <c r="E264" s="69"/>
      <c r="F264" s="69"/>
      <c r="G264" s="69"/>
      <c r="H264" s="69"/>
      <c r="I264" s="69"/>
      <c r="J264" s="69"/>
      <c r="K264" s="69"/>
      <c r="L264" s="69"/>
      <c r="M264" s="69"/>
      <c r="N264" s="69"/>
      <c r="O264" s="69"/>
      <c r="P264" s="69"/>
      <c r="Q264" s="69"/>
      <c r="R264" s="69"/>
      <c r="S264" s="69"/>
      <c r="T264" s="69"/>
      <c r="U264" s="69"/>
      <c r="V264" s="69"/>
      <c r="W264" s="69"/>
      <c r="X264" s="69"/>
      <c r="Y264" s="69"/>
      <c r="Z264" s="69"/>
    </row>
    <row r="265" spans="1:26" ht="15.75" customHeight="1">
      <c r="A265" s="69"/>
      <c r="B265" s="69"/>
      <c r="C265" s="69"/>
      <c r="D265" s="69"/>
      <c r="E265" s="69"/>
      <c r="F265" s="69"/>
      <c r="G265" s="69"/>
      <c r="H265" s="69"/>
      <c r="I265" s="69"/>
      <c r="J265" s="69"/>
      <c r="K265" s="69"/>
      <c r="L265" s="69"/>
      <c r="M265" s="69"/>
      <c r="N265" s="69"/>
      <c r="O265" s="69"/>
      <c r="P265" s="69"/>
      <c r="Q265" s="69"/>
      <c r="R265" s="69"/>
      <c r="S265" s="69"/>
      <c r="T265" s="69"/>
      <c r="U265" s="69"/>
      <c r="V265" s="69"/>
      <c r="W265" s="69"/>
      <c r="X265" s="69"/>
      <c r="Y265" s="69"/>
      <c r="Z265" s="69"/>
    </row>
    <row r="266" spans="1:26" ht="15.75" customHeight="1">
      <c r="A266" s="69"/>
      <c r="B266" s="69"/>
      <c r="C266" s="69"/>
      <c r="D266" s="69"/>
      <c r="E266" s="69"/>
      <c r="F266" s="69"/>
      <c r="G266" s="69"/>
      <c r="H266" s="69"/>
      <c r="I266" s="69"/>
      <c r="J266" s="69"/>
      <c r="K266" s="69"/>
      <c r="L266" s="69"/>
      <c r="M266" s="69"/>
      <c r="N266" s="69"/>
      <c r="O266" s="69"/>
      <c r="P266" s="69"/>
      <c r="Q266" s="69"/>
      <c r="R266" s="69"/>
      <c r="S266" s="69"/>
      <c r="T266" s="69"/>
      <c r="U266" s="69"/>
      <c r="V266" s="69"/>
      <c r="W266" s="69"/>
      <c r="X266" s="69"/>
      <c r="Y266" s="69"/>
      <c r="Z266" s="69"/>
    </row>
    <row r="267" spans="1:26" ht="15.75" customHeight="1">
      <c r="A267" s="69"/>
      <c r="B267" s="69"/>
      <c r="C267" s="69"/>
      <c r="D267" s="69"/>
      <c r="E267" s="69"/>
      <c r="F267" s="69"/>
      <c r="G267" s="69"/>
      <c r="H267" s="69"/>
      <c r="I267" s="69"/>
      <c r="J267" s="69"/>
      <c r="K267" s="69"/>
      <c r="L267" s="69"/>
      <c r="M267" s="69"/>
      <c r="N267" s="69"/>
      <c r="O267" s="69"/>
      <c r="P267" s="69"/>
      <c r="Q267" s="69"/>
      <c r="R267" s="69"/>
      <c r="S267" s="69"/>
      <c r="T267" s="69"/>
      <c r="U267" s="69"/>
      <c r="V267" s="69"/>
      <c r="W267" s="69"/>
      <c r="X267" s="69"/>
      <c r="Y267" s="69"/>
      <c r="Z267" s="69"/>
    </row>
    <row r="268" spans="1:26" ht="15.75" customHeight="1">
      <c r="A268" s="69"/>
      <c r="B268" s="69"/>
      <c r="C268" s="69"/>
      <c r="D268" s="69"/>
      <c r="E268" s="69"/>
      <c r="F268" s="69"/>
      <c r="G268" s="69"/>
      <c r="H268" s="69"/>
      <c r="I268" s="69"/>
      <c r="J268" s="69"/>
      <c r="K268" s="69"/>
      <c r="L268" s="69"/>
      <c r="M268" s="69"/>
      <c r="N268" s="69"/>
      <c r="O268" s="69"/>
      <c r="P268" s="69"/>
      <c r="Q268" s="69"/>
      <c r="R268" s="69"/>
      <c r="S268" s="69"/>
      <c r="T268" s="69"/>
      <c r="U268" s="69"/>
      <c r="V268" s="69"/>
      <c r="W268" s="69"/>
      <c r="X268" s="69"/>
      <c r="Y268" s="69"/>
      <c r="Z268" s="69"/>
    </row>
    <row r="269" spans="1:26" ht="15.75" customHeight="1">
      <c r="A269" s="69"/>
      <c r="B269" s="69"/>
      <c r="C269" s="69"/>
      <c r="D269" s="69"/>
      <c r="E269" s="69"/>
      <c r="F269" s="69"/>
      <c r="G269" s="69"/>
      <c r="H269" s="69"/>
      <c r="I269" s="69"/>
      <c r="J269" s="69"/>
      <c r="K269" s="69"/>
      <c r="L269" s="69"/>
      <c r="M269" s="69"/>
      <c r="N269" s="69"/>
      <c r="O269" s="69"/>
      <c r="P269" s="69"/>
      <c r="Q269" s="69"/>
      <c r="R269" s="69"/>
      <c r="S269" s="69"/>
      <c r="T269" s="69"/>
      <c r="U269" s="69"/>
      <c r="V269" s="69"/>
      <c r="W269" s="69"/>
      <c r="X269" s="69"/>
      <c r="Y269" s="69"/>
      <c r="Z269" s="69"/>
    </row>
    <row r="270" spans="1:26" ht="15.75" customHeight="1">
      <c r="A270" s="69"/>
      <c r="B270" s="69"/>
      <c r="C270" s="69"/>
      <c r="D270" s="69"/>
      <c r="E270" s="69"/>
      <c r="F270" s="69"/>
      <c r="G270" s="69"/>
      <c r="H270" s="69"/>
      <c r="I270" s="69"/>
      <c r="J270" s="69"/>
      <c r="K270" s="69"/>
      <c r="L270" s="69"/>
      <c r="M270" s="69"/>
      <c r="N270" s="69"/>
      <c r="O270" s="69"/>
      <c r="P270" s="69"/>
      <c r="Q270" s="69"/>
      <c r="R270" s="69"/>
      <c r="S270" s="69"/>
      <c r="T270" s="69"/>
      <c r="U270" s="69"/>
      <c r="V270" s="69"/>
      <c r="W270" s="69"/>
      <c r="X270" s="69"/>
      <c r="Y270" s="69"/>
      <c r="Z270" s="69"/>
    </row>
    <row r="271" spans="1:26" ht="15.75" customHeight="1">
      <c r="A271" s="69"/>
      <c r="B271" s="69"/>
      <c r="C271" s="69"/>
      <c r="D271" s="69"/>
      <c r="E271" s="69"/>
      <c r="F271" s="69"/>
      <c r="G271" s="69"/>
      <c r="H271" s="69"/>
      <c r="I271" s="69"/>
      <c r="J271" s="69"/>
      <c r="K271" s="69"/>
      <c r="L271" s="69"/>
      <c r="M271" s="69"/>
      <c r="N271" s="69"/>
      <c r="O271" s="69"/>
      <c r="P271" s="69"/>
      <c r="Q271" s="69"/>
      <c r="R271" s="69"/>
      <c r="S271" s="69"/>
      <c r="T271" s="69"/>
      <c r="U271" s="69"/>
      <c r="V271" s="69"/>
      <c r="W271" s="69"/>
      <c r="X271" s="69"/>
      <c r="Y271" s="69"/>
      <c r="Z271" s="69"/>
    </row>
    <row r="272" spans="1:26" ht="15.75" customHeight="1">
      <c r="A272" s="69"/>
      <c r="B272" s="69"/>
      <c r="C272" s="69"/>
      <c r="D272" s="69"/>
      <c r="E272" s="69"/>
      <c r="F272" s="69"/>
      <c r="G272" s="69"/>
      <c r="H272" s="69"/>
      <c r="I272" s="69"/>
      <c r="J272" s="69"/>
      <c r="K272" s="69"/>
      <c r="L272" s="69"/>
      <c r="M272" s="69"/>
      <c r="N272" s="69"/>
      <c r="O272" s="69"/>
      <c r="P272" s="69"/>
      <c r="Q272" s="69"/>
      <c r="R272" s="69"/>
      <c r="S272" s="69"/>
      <c r="T272" s="69"/>
      <c r="U272" s="69"/>
      <c r="V272" s="69"/>
      <c r="W272" s="69"/>
      <c r="X272" s="69"/>
      <c r="Y272" s="69"/>
      <c r="Z272" s="69"/>
    </row>
    <row r="273" spans="1:26" ht="15.75" customHeight="1">
      <c r="A273" s="69"/>
      <c r="B273" s="69"/>
      <c r="C273" s="69"/>
      <c r="D273" s="69"/>
      <c r="E273" s="69"/>
      <c r="F273" s="69"/>
      <c r="G273" s="69"/>
      <c r="H273" s="69"/>
      <c r="I273" s="69"/>
      <c r="J273" s="69"/>
      <c r="K273" s="69"/>
      <c r="L273" s="69"/>
      <c r="M273" s="69"/>
      <c r="N273" s="69"/>
      <c r="O273" s="69"/>
      <c r="P273" s="69"/>
      <c r="Q273" s="69"/>
      <c r="R273" s="69"/>
      <c r="S273" s="69"/>
      <c r="T273" s="69"/>
      <c r="U273" s="69"/>
      <c r="V273" s="69"/>
      <c r="W273" s="69"/>
      <c r="X273" s="69"/>
      <c r="Y273" s="69"/>
      <c r="Z273" s="69"/>
    </row>
    <row r="274" spans="1:26" ht="15.75" customHeight="1">
      <c r="A274" s="69"/>
      <c r="B274" s="69"/>
      <c r="C274" s="69"/>
      <c r="D274" s="69"/>
      <c r="E274" s="69"/>
      <c r="F274" s="69"/>
      <c r="G274" s="69"/>
      <c r="H274" s="69"/>
      <c r="I274" s="69"/>
      <c r="J274" s="69"/>
      <c r="K274" s="69"/>
      <c r="L274" s="69"/>
      <c r="M274" s="69"/>
      <c r="N274" s="69"/>
      <c r="O274" s="69"/>
      <c r="P274" s="69"/>
      <c r="Q274" s="69"/>
      <c r="R274" s="69"/>
      <c r="S274" s="69"/>
      <c r="T274" s="69"/>
      <c r="U274" s="69"/>
      <c r="V274" s="69"/>
      <c r="W274" s="69"/>
      <c r="X274" s="69"/>
      <c r="Y274" s="69"/>
      <c r="Z274" s="69"/>
    </row>
    <row r="275" spans="1:26" ht="15.75" customHeight="1">
      <c r="A275" s="69"/>
      <c r="B275" s="69"/>
      <c r="C275" s="69"/>
      <c r="D275" s="69"/>
      <c r="E275" s="69"/>
      <c r="F275" s="69"/>
      <c r="G275" s="69"/>
      <c r="H275" s="69"/>
      <c r="I275" s="69"/>
      <c r="J275" s="69"/>
      <c r="K275" s="69"/>
      <c r="L275" s="69"/>
      <c r="M275" s="69"/>
      <c r="N275" s="69"/>
      <c r="O275" s="69"/>
      <c r="P275" s="69"/>
      <c r="Q275" s="69"/>
      <c r="R275" s="69"/>
      <c r="S275" s="69"/>
      <c r="T275" s="69"/>
      <c r="U275" s="69"/>
      <c r="V275" s="69"/>
      <c r="W275" s="69"/>
      <c r="X275" s="69"/>
      <c r="Y275" s="69"/>
      <c r="Z275" s="69"/>
    </row>
    <row r="276" spans="1:26" ht="15.75" customHeight="1">
      <c r="A276" s="69"/>
      <c r="B276" s="69"/>
      <c r="C276" s="69"/>
      <c r="D276" s="69"/>
      <c r="E276" s="69"/>
      <c r="F276" s="69"/>
      <c r="G276" s="69"/>
      <c r="H276" s="69"/>
      <c r="I276" s="69"/>
      <c r="J276" s="69"/>
      <c r="K276" s="69"/>
      <c r="L276" s="69"/>
      <c r="M276" s="69"/>
      <c r="N276" s="69"/>
      <c r="O276" s="69"/>
      <c r="P276" s="69"/>
      <c r="Q276" s="69"/>
      <c r="R276" s="69"/>
      <c r="S276" s="69"/>
      <c r="T276" s="69"/>
      <c r="U276" s="69"/>
      <c r="V276" s="69"/>
      <c r="W276" s="69"/>
      <c r="X276" s="69"/>
      <c r="Y276" s="69"/>
      <c r="Z276" s="69"/>
    </row>
    <row r="277" spans="1:26" ht="15.75" customHeight="1">
      <c r="A277" s="69"/>
      <c r="B277" s="69"/>
      <c r="C277" s="69"/>
      <c r="D277" s="69"/>
      <c r="E277" s="69"/>
      <c r="F277" s="69"/>
      <c r="G277" s="69"/>
      <c r="H277" s="69"/>
      <c r="I277" s="69"/>
      <c r="J277" s="69"/>
      <c r="K277" s="69"/>
      <c r="L277" s="69"/>
      <c r="M277" s="69"/>
      <c r="N277" s="69"/>
      <c r="O277" s="69"/>
      <c r="P277" s="69"/>
      <c r="Q277" s="69"/>
      <c r="R277" s="69"/>
      <c r="S277" s="69"/>
      <c r="T277" s="69"/>
      <c r="U277" s="69"/>
      <c r="V277" s="69"/>
      <c r="W277" s="69"/>
      <c r="X277" s="69"/>
      <c r="Y277" s="69"/>
      <c r="Z277" s="69"/>
    </row>
    <row r="278" spans="1:26" ht="15.75" customHeight="1">
      <c r="A278" s="69"/>
      <c r="B278" s="69"/>
      <c r="C278" s="69"/>
      <c r="D278" s="69"/>
      <c r="E278" s="69"/>
      <c r="F278" s="69"/>
      <c r="G278" s="69"/>
      <c r="H278" s="69"/>
      <c r="I278" s="69"/>
      <c r="J278" s="69"/>
      <c r="K278" s="69"/>
      <c r="L278" s="69"/>
      <c r="M278" s="69"/>
      <c r="N278" s="69"/>
      <c r="O278" s="69"/>
      <c r="P278" s="69"/>
      <c r="Q278" s="69"/>
      <c r="R278" s="69"/>
      <c r="S278" s="69"/>
      <c r="T278" s="69"/>
      <c r="U278" s="69"/>
      <c r="V278" s="69"/>
      <c r="W278" s="69"/>
      <c r="X278" s="69"/>
      <c r="Y278" s="69"/>
      <c r="Z278" s="69"/>
    </row>
    <row r="279" spans="1:26" ht="15.75" customHeight="1">
      <c r="A279" s="69"/>
      <c r="B279" s="69"/>
      <c r="C279" s="69"/>
      <c r="D279" s="69"/>
      <c r="E279" s="69"/>
      <c r="F279" s="69"/>
      <c r="G279" s="69"/>
      <c r="H279" s="69"/>
      <c r="I279" s="69"/>
      <c r="J279" s="69"/>
      <c r="K279" s="69"/>
      <c r="L279" s="69"/>
      <c r="M279" s="69"/>
      <c r="N279" s="69"/>
      <c r="O279" s="69"/>
      <c r="P279" s="69"/>
      <c r="Q279" s="69"/>
      <c r="R279" s="69"/>
      <c r="S279" s="69"/>
      <c r="T279" s="69"/>
      <c r="U279" s="69"/>
      <c r="V279" s="69"/>
      <c r="W279" s="69"/>
      <c r="X279" s="69"/>
      <c r="Y279" s="69"/>
      <c r="Z279" s="69"/>
    </row>
    <row r="280" spans="1:26" ht="15.75" customHeight="1">
      <c r="A280" s="69"/>
      <c r="B280" s="69"/>
      <c r="C280" s="69"/>
      <c r="D280" s="69"/>
      <c r="E280" s="69"/>
      <c r="F280" s="69"/>
      <c r="G280" s="69"/>
      <c r="H280" s="69"/>
      <c r="I280" s="69"/>
      <c r="J280" s="69"/>
      <c r="K280" s="69"/>
      <c r="L280" s="69"/>
      <c r="M280" s="69"/>
      <c r="N280" s="69"/>
      <c r="O280" s="69"/>
      <c r="P280" s="69"/>
      <c r="Q280" s="69"/>
      <c r="R280" s="69"/>
      <c r="S280" s="69"/>
      <c r="T280" s="69"/>
      <c r="U280" s="69"/>
      <c r="V280" s="69"/>
      <c r="W280" s="69"/>
      <c r="X280" s="69"/>
      <c r="Y280" s="69"/>
      <c r="Z280" s="69"/>
    </row>
    <row r="281" spans="1:26" ht="15.75" customHeight="1">
      <c r="A281" s="69"/>
      <c r="B281" s="69"/>
      <c r="C281" s="69"/>
      <c r="D281" s="69"/>
      <c r="E281" s="69"/>
      <c r="F281" s="69"/>
      <c r="G281" s="69"/>
      <c r="H281" s="69"/>
      <c r="I281" s="69"/>
      <c r="J281" s="69"/>
      <c r="K281" s="69"/>
      <c r="L281" s="69"/>
      <c r="M281" s="69"/>
      <c r="N281" s="69"/>
      <c r="O281" s="69"/>
      <c r="P281" s="69"/>
      <c r="Q281" s="69"/>
      <c r="R281" s="69"/>
      <c r="S281" s="69"/>
      <c r="T281" s="69"/>
      <c r="U281" s="69"/>
      <c r="V281" s="69"/>
      <c r="W281" s="69"/>
      <c r="X281" s="69"/>
      <c r="Y281" s="69"/>
      <c r="Z281" s="69"/>
    </row>
    <row r="282" spans="1:26" ht="15.75" customHeight="1">
      <c r="A282" s="69"/>
      <c r="B282" s="69"/>
      <c r="C282" s="69"/>
      <c r="D282" s="69"/>
      <c r="E282" s="69"/>
      <c r="F282" s="69"/>
      <c r="G282" s="69"/>
      <c r="H282" s="69"/>
      <c r="I282" s="69"/>
      <c r="J282" s="69"/>
      <c r="K282" s="69"/>
      <c r="L282" s="69"/>
      <c r="M282" s="69"/>
      <c r="N282" s="69"/>
      <c r="O282" s="69"/>
      <c r="P282" s="69"/>
      <c r="Q282" s="69"/>
      <c r="R282" s="69"/>
      <c r="S282" s="69"/>
      <c r="T282" s="69"/>
      <c r="U282" s="69"/>
      <c r="V282" s="69"/>
      <c r="W282" s="69"/>
      <c r="X282" s="69"/>
      <c r="Y282" s="69"/>
      <c r="Z282" s="69"/>
    </row>
    <row r="283" spans="1:26" ht="15.75" customHeight="1">
      <c r="A283" s="69"/>
      <c r="B283" s="69"/>
      <c r="C283" s="69"/>
      <c r="D283" s="69"/>
      <c r="E283" s="69"/>
      <c r="F283" s="69"/>
      <c r="G283" s="69"/>
      <c r="H283" s="69"/>
      <c r="I283" s="69"/>
      <c r="J283" s="69"/>
      <c r="K283" s="69"/>
      <c r="L283" s="69"/>
      <c r="M283" s="69"/>
      <c r="N283" s="69"/>
      <c r="O283" s="69"/>
      <c r="P283" s="69"/>
      <c r="Q283" s="69"/>
      <c r="R283" s="69"/>
      <c r="S283" s="69"/>
      <c r="T283" s="69"/>
      <c r="U283" s="69"/>
      <c r="V283" s="69"/>
      <c r="W283" s="69"/>
      <c r="X283" s="69"/>
      <c r="Y283" s="69"/>
      <c r="Z283" s="69"/>
    </row>
    <row r="284" spans="1:26" ht="15.75" customHeight="1">
      <c r="A284" s="69"/>
      <c r="B284" s="69"/>
      <c r="C284" s="69"/>
      <c r="D284" s="69"/>
      <c r="E284" s="69"/>
      <c r="F284" s="69"/>
      <c r="G284" s="69"/>
      <c r="H284" s="69"/>
      <c r="I284" s="69"/>
      <c r="J284" s="69"/>
      <c r="K284" s="69"/>
      <c r="L284" s="69"/>
      <c r="M284" s="69"/>
      <c r="N284" s="69"/>
      <c r="O284" s="69"/>
      <c r="P284" s="69"/>
      <c r="Q284" s="69"/>
      <c r="R284" s="69"/>
      <c r="S284" s="69"/>
      <c r="T284" s="69"/>
      <c r="U284" s="69"/>
      <c r="V284" s="69"/>
      <c r="W284" s="69"/>
      <c r="X284" s="69"/>
      <c r="Y284" s="69"/>
      <c r="Z284" s="69"/>
    </row>
    <row r="285" spans="1:26" ht="15.75" customHeight="1">
      <c r="A285" s="69"/>
      <c r="B285" s="69"/>
      <c r="C285" s="69"/>
      <c r="D285" s="69"/>
      <c r="E285" s="69"/>
      <c r="F285" s="69"/>
      <c r="G285" s="69"/>
      <c r="H285" s="69"/>
      <c r="I285" s="69"/>
      <c r="J285" s="69"/>
      <c r="K285" s="69"/>
      <c r="L285" s="69"/>
      <c r="M285" s="69"/>
      <c r="N285" s="69"/>
      <c r="O285" s="69"/>
      <c r="P285" s="69"/>
      <c r="Q285" s="69"/>
      <c r="R285" s="69"/>
      <c r="S285" s="69"/>
      <c r="T285" s="69"/>
      <c r="U285" s="69"/>
      <c r="V285" s="69"/>
      <c r="W285" s="69"/>
      <c r="X285" s="69"/>
      <c r="Y285" s="69"/>
      <c r="Z285" s="69"/>
    </row>
    <row r="286" spans="1:26" ht="15.75" customHeight="1">
      <c r="A286" s="69"/>
      <c r="B286" s="69"/>
      <c r="C286" s="69"/>
      <c r="D286" s="69"/>
      <c r="E286" s="69"/>
      <c r="F286" s="69"/>
      <c r="G286" s="69"/>
      <c r="H286" s="69"/>
      <c r="I286" s="69"/>
      <c r="J286" s="69"/>
      <c r="K286" s="69"/>
      <c r="L286" s="69"/>
      <c r="M286" s="69"/>
      <c r="N286" s="69"/>
      <c r="O286" s="69"/>
      <c r="P286" s="69"/>
      <c r="Q286" s="69"/>
      <c r="R286" s="69"/>
      <c r="S286" s="69"/>
      <c r="T286" s="69"/>
      <c r="U286" s="69"/>
      <c r="V286" s="69"/>
      <c r="W286" s="69"/>
      <c r="X286" s="69"/>
      <c r="Y286" s="69"/>
      <c r="Z286" s="69"/>
    </row>
    <row r="287" spans="1:26" ht="15.75" customHeight="1">
      <c r="A287" s="69"/>
      <c r="B287" s="69"/>
      <c r="C287" s="69"/>
      <c r="D287" s="69"/>
      <c r="E287" s="69"/>
      <c r="F287" s="69"/>
      <c r="G287" s="69"/>
      <c r="H287" s="69"/>
      <c r="I287" s="69"/>
      <c r="J287" s="69"/>
      <c r="K287" s="69"/>
      <c r="L287" s="69"/>
      <c r="M287" s="69"/>
      <c r="N287" s="69"/>
      <c r="O287" s="69"/>
      <c r="P287" s="69"/>
      <c r="Q287" s="69"/>
      <c r="R287" s="69"/>
      <c r="S287" s="69"/>
      <c r="T287" s="69"/>
      <c r="U287" s="69"/>
      <c r="V287" s="69"/>
      <c r="W287" s="69"/>
      <c r="X287" s="69"/>
      <c r="Y287" s="69"/>
      <c r="Z287" s="69"/>
    </row>
    <row r="288" spans="1:26" ht="15.75" customHeight="1">
      <c r="A288" s="69"/>
      <c r="B288" s="69"/>
      <c r="C288" s="69"/>
      <c r="D288" s="69"/>
      <c r="E288" s="69"/>
      <c r="F288" s="69"/>
      <c r="G288" s="69"/>
      <c r="H288" s="69"/>
      <c r="I288" s="69"/>
      <c r="J288" s="69"/>
      <c r="K288" s="69"/>
      <c r="L288" s="69"/>
      <c r="M288" s="69"/>
      <c r="N288" s="69"/>
      <c r="O288" s="69"/>
      <c r="P288" s="69"/>
      <c r="Q288" s="69"/>
      <c r="R288" s="69"/>
      <c r="S288" s="69"/>
      <c r="T288" s="69"/>
      <c r="U288" s="69"/>
      <c r="V288" s="69"/>
      <c r="W288" s="69"/>
      <c r="X288" s="69"/>
      <c r="Y288" s="69"/>
      <c r="Z288" s="69"/>
    </row>
    <row r="289" spans="1:26" ht="15.75" customHeight="1">
      <c r="A289" s="69"/>
      <c r="B289" s="69"/>
      <c r="C289" s="69"/>
      <c r="D289" s="69"/>
      <c r="E289" s="69"/>
      <c r="F289" s="69"/>
      <c r="G289" s="69"/>
      <c r="H289" s="69"/>
      <c r="I289" s="69"/>
      <c r="J289" s="69"/>
      <c r="K289" s="69"/>
      <c r="L289" s="69"/>
      <c r="M289" s="69"/>
      <c r="N289" s="69"/>
      <c r="O289" s="69"/>
      <c r="P289" s="69"/>
      <c r="Q289" s="69"/>
      <c r="R289" s="69"/>
      <c r="S289" s="69"/>
      <c r="T289" s="69"/>
      <c r="U289" s="69"/>
      <c r="V289" s="69"/>
      <c r="W289" s="69"/>
      <c r="X289" s="69"/>
      <c r="Y289" s="69"/>
      <c r="Z289" s="69"/>
    </row>
    <row r="290" spans="1:26" ht="15.75" customHeight="1">
      <c r="A290" s="69"/>
      <c r="B290" s="69"/>
      <c r="C290" s="69"/>
      <c r="D290" s="69"/>
      <c r="E290" s="69"/>
      <c r="F290" s="69"/>
      <c r="G290" s="69"/>
      <c r="H290" s="69"/>
      <c r="I290" s="69"/>
      <c r="J290" s="69"/>
      <c r="K290" s="69"/>
      <c r="L290" s="69"/>
      <c r="M290" s="69"/>
      <c r="N290" s="69"/>
      <c r="O290" s="69"/>
      <c r="P290" s="69"/>
      <c r="Q290" s="69"/>
      <c r="R290" s="69"/>
      <c r="S290" s="69"/>
      <c r="T290" s="69"/>
      <c r="U290" s="69"/>
      <c r="V290" s="69"/>
      <c r="W290" s="69"/>
      <c r="X290" s="69"/>
      <c r="Y290" s="69"/>
      <c r="Z290" s="69"/>
    </row>
    <row r="291" spans="1:26" ht="15.75" customHeight="1">
      <c r="A291" s="69"/>
      <c r="B291" s="69"/>
      <c r="C291" s="69"/>
      <c r="D291" s="69"/>
      <c r="E291" s="69"/>
      <c r="F291" s="69"/>
      <c r="G291" s="69"/>
      <c r="H291" s="69"/>
      <c r="I291" s="69"/>
      <c r="J291" s="69"/>
      <c r="K291" s="69"/>
      <c r="L291" s="69"/>
      <c r="M291" s="69"/>
      <c r="N291" s="69"/>
      <c r="O291" s="69"/>
      <c r="P291" s="69"/>
      <c r="Q291" s="69"/>
      <c r="R291" s="69"/>
      <c r="S291" s="69"/>
      <c r="T291" s="69"/>
      <c r="U291" s="69"/>
      <c r="V291" s="69"/>
      <c r="W291" s="69"/>
      <c r="X291" s="69"/>
      <c r="Y291" s="69"/>
      <c r="Z291" s="69"/>
    </row>
    <row r="292" spans="1:26" ht="15.75" customHeight="1">
      <c r="A292" s="69"/>
      <c r="B292" s="69"/>
      <c r="C292" s="69"/>
      <c r="D292" s="69"/>
      <c r="E292" s="69"/>
      <c r="F292" s="69"/>
      <c r="G292" s="69"/>
      <c r="H292" s="69"/>
      <c r="I292" s="69"/>
      <c r="J292" s="69"/>
      <c r="K292" s="69"/>
      <c r="L292" s="69"/>
      <c r="M292" s="69"/>
      <c r="N292" s="69"/>
      <c r="O292" s="69"/>
      <c r="P292" s="69"/>
      <c r="Q292" s="69"/>
      <c r="R292" s="69"/>
      <c r="S292" s="69"/>
      <c r="T292" s="69"/>
      <c r="U292" s="69"/>
      <c r="V292" s="69"/>
      <c r="W292" s="69"/>
      <c r="X292" s="69"/>
      <c r="Y292" s="69"/>
      <c r="Z292" s="69"/>
    </row>
    <row r="293" spans="1:26" ht="15.75" customHeight="1">
      <c r="A293" s="69"/>
      <c r="B293" s="69"/>
      <c r="C293" s="69"/>
      <c r="D293" s="69"/>
      <c r="E293" s="69"/>
      <c r="F293" s="69"/>
      <c r="G293" s="69"/>
      <c r="H293" s="69"/>
      <c r="I293" s="69"/>
      <c r="J293" s="69"/>
      <c r="K293" s="69"/>
      <c r="L293" s="69"/>
      <c r="M293" s="69"/>
      <c r="N293" s="69"/>
      <c r="O293" s="69"/>
      <c r="P293" s="69"/>
      <c r="Q293" s="69"/>
      <c r="R293" s="69"/>
      <c r="S293" s="69"/>
      <c r="T293" s="69"/>
      <c r="U293" s="69"/>
      <c r="V293" s="69"/>
      <c r="W293" s="69"/>
      <c r="X293" s="69"/>
      <c r="Y293" s="69"/>
      <c r="Z293" s="69"/>
    </row>
    <row r="294" spans="1:26" ht="15.75" customHeight="1">
      <c r="A294" s="69"/>
      <c r="B294" s="69"/>
      <c r="C294" s="69"/>
      <c r="D294" s="69"/>
      <c r="E294" s="69"/>
      <c r="F294" s="69"/>
      <c r="G294" s="69"/>
      <c r="H294" s="69"/>
      <c r="I294" s="69"/>
      <c r="J294" s="69"/>
      <c r="K294" s="69"/>
      <c r="L294" s="69"/>
      <c r="M294" s="69"/>
      <c r="N294" s="69"/>
      <c r="O294" s="69"/>
      <c r="P294" s="69"/>
      <c r="Q294" s="69"/>
      <c r="R294" s="69"/>
      <c r="S294" s="69"/>
      <c r="T294" s="69"/>
      <c r="U294" s="69"/>
      <c r="V294" s="69"/>
      <c r="W294" s="69"/>
      <c r="X294" s="69"/>
      <c r="Y294" s="69"/>
      <c r="Z294" s="69"/>
    </row>
    <row r="295" spans="1:26" ht="15.75" customHeight="1">
      <c r="A295" s="69"/>
      <c r="B295" s="69"/>
      <c r="C295" s="69"/>
      <c r="D295" s="69"/>
      <c r="E295" s="69"/>
      <c r="F295" s="69"/>
      <c r="G295" s="69"/>
      <c r="H295" s="69"/>
      <c r="I295" s="69"/>
      <c r="J295" s="69"/>
      <c r="K295" s="69"/>
      <c r="L295" s="69"/>
      <c r="M295" s="69"/>
      <c r="N295" s="69"/>
      <c r="O295" s="69"/>
      <c r="P295" s="69"/>
      <c r="Q295" s="69"/>
      <c r="R295" s="69"/>
      <c r="S295" s="69"/>
      <c r="T295" s="69"/>
      <c r="U295" s="69"/>
      <c r="V295" s="69"/>
      <c r="W295" s="69"/>
      <c r="X295" s="69"/>
      <c r="Y295" s="69"/>
      <c r="Z295" s="69"/>
    </row>
    <row r="296" spans="1:26" ht="15.75" customHeight="1">
      <c r="A296" s="69"/>
      <c r="B296" s="69"/>
      <c r="C296" s="69"/>
      <c r="D296" s="69"/>
      <c r="E296" s="69"/>
      <c r="F296" s="69"/>
      <c r="G296" s="69"/>
      <c r="H296" s="69"/>
      <c r="I296" s="69"/>
      <c r="J296" s="69"/>
      <c r="K296" s="69"/>
      <c r="L296" s="69"/>
      <c r="M296" s="69"/>
      <c r="N296" s="69"/>
      <c r="O296" s="69"/>
      <c r="P296" s="69"/>
      <c r="Q296" s="69"/>
      <c r="R296" s="69"/>
      <c r="S296" s="69"/>
      <c r="T296" s="69"/>
      <c r="U296" s="69"/>
      <c r="V296" s="69"/>
      <c r="W296" s="69"/>
      <c r="X296" s="69"/>
      <c r="Y296" s="69"/>
      <c r="Z296" s="69"/>
    </row>
    <row r="297" spans="1:26" ht="15.75" customHeight="1">
      <c r="A297" s="69"/>
      <c r="B297" s="69"/>
      <c r="C297" s="69"/>
      <c r="D297" s="69"/>
      <c r="E297" s="69"/>
      <c r="F297" s="69"/>
      <c r="G297" s="69"/>
      <c r="H297" s="69"/>
      <c r="I297" s="69"/>
      <c r="J297" s="69"/>
      <c r="K297" s="69"/>
      <c r="L297" s="69"/>
      <c r="M297" s="69"/>
      <c r="N297" s="69"/>
      <c r="O297" s="69"/>
      <c r="P297" s="69"/>
      <c r="Q297" s="69"/>
      <c r="R297" s="69"/>
      <c r="S297" s="69"/>
      <c r="T297" s="69"/>
      <c r="U297" s="69"/>
      <c r="V297" s="69"/>
      <c r="W297" s="69"/>
      <c r="X297" s="69"/>
      <c r="Y297" s="69"/>
      <c r="Z297" s="69"/>
    </row>
    <row r="298" spans="1:26" ht="15.75" customHeight="1">
      <c r="A298" s="69"/>
      <c r="B298" s="69"/>
      <c r="C298" s="69"/>
      <c r="D298" s="69"/>
      <c r="E298" s="69"/>
      <c r="F298" s="69"/>
      <c r="G298" s="69"/>
      <c r="H298" s="69"/>
      <c r="I298" s="69"/>
      <c r="J298" s="69"/>
      <c r="K298" s="69"/>
      <c r="L298" s="69"/>
      <c r="M298" s="69"/>
      <c r="N298" s="69"/>
      <c r="O298" s="69"/>
      <c r="P298" s="69"/>
      <c r="Q298" s="69"/>
      <c r="R298" s="69"/>
      <c r="S298" s="69"/>
      <c r="T298" s="69"/>
      <c r="U298" s="69"/>
      <c r="V298" s="69"/>
      <c r="W298" s="69"/>
      <c r="X298" s="69"/>
      <c r="Y298" s="69"/>
      <c r="Z298" s="69"/>
    </row>
    <row r="299" spans="1:26" ht="15.75" customHeight="1">
      <c r="A299" s="69"/>
      <c r="B299" s="69"/>
      <c r="C299" s="69"/>
      <c r="D299" s="69"/>
      <c r="E299" s="69"/>
      <c r="F299" s="69"/>
      <c r="G299" s="69"/>
      <c r="H299" s="69"/>
      <c r="I299" s="69"/>
      <c r="J299" s="69"/>
      <c r="K299" s="69"/>
      <c r="L299" s="69"/>
      <c r="M299" s="69"/>
      <c r="N299" s="69"/>
      <c r="O299" s="69"/>
      <c r="P299" s="69"/>
      <c r="Q299" s="69"/>
      <c r="R299" s="69"/>
      <c r="S299" s="69"/>
      <c r="T299" s="69"/>
      <c r="U299" s="69"/>
      <c r="V299" s="69"/>
      <c r="W299" s="69"/>
      <c r="X299" s="69"/>
      <c r="Y299" s="69"/>
      <c r="Z299" s="69"/>
    </row>
    <row r="300" spans="1:26" ht="15.75" customHeight="1">
      <c r="A300" s="69"/>
      <c r="B300" s="69"/>
      <c r="C300" s="69"/>
      <c r="D300" s="69"/>
      <c r="E300" s="69"/>
      <c r="F300" s="69"/>
      <c r="G300" s="69"/>
      <c r="H300" s="69"/>
      <c r="I300" s="69"/>
      <c r="J300" s="69"/>
      <c r="K300" s="69"/>
      <c r="L300" s="69"/>
      <c r="M300" s="69"/>
      <c r="N300" s="69"/>
      <c r="O300" s="69"/>
      <c r="P300" s="69"/>
      <c r="Q300" s="69"/>
      <c r="R300" s="69"/>
      <c r="S300" s="69"/>
      <c r="T300" s="69"/>
      <c r="U300" s="69"/>
      <c r="V300" s="69"/>
      <c r="W300" s="69"/>
      <c r="X300" s="69"/>
      <c r="Y300" s="69"/>
      <c r="Z300" s="69"/>
    </row>
    <row r="301" spans="1:26" ht="15.75" customHeight="1">
      <c r="A301" s="69"/>
      <c r="B301" s="69"/>
      <c r="C301" s="69"/>
      <c r="D301" s="69"/>
      <c r="E301" s="69"/>
      <c r="F301" s="69"/>
      <c r="G301" s="69"/>
      <c r="H301" s="69"/>
      <c r="I301" s="69"/>
      <c r="J301" s="69"/>
      <c r="K301" s="69"/>
      <c r="L301" s="69"/>
      <c r="M301" s="69"/>
      <c r="N301" s="69"/>
      <c r="O301" s="69"/>
      <c r="P301" s="69"/>
      <c r="Q301" s="69"/>
      <c r="R301" s="69"/>
      <c r="S301" s="69"/>
      <c r="T301" s="69"/>
      <c r="U301" s="69"/>
      <c r="V301" s="69"/>
      <c r="W301" s="69"/>
      <c r="X301" s="69"/>
      <c r="Y301" s="69"/>
      <c r="Z301" s="69"/>
    </row>
    <row r="302" spans="1:26" ht="15.75" customHeight="1">
      <c r="A302" s="69"/>
      <c r="B302" s="69"/>
      <c r="C302" s="69"/>
      <c r="D302" s="69"/>
      <c r="E302" s="69"/>
      <c r="F302" s="69"/>
      <c r="G302" s="69"/>
      <c r="H302" s="69"/>
      <c r="I302" s="69"/>
      <c r="J302" s="69"/>
      <c r="K302" s="69"/>
      <c r="L302" s="69"/>
      <c r="M302" s="69"/>
      <c r="N302" s="69"/>
      <c r="O302" s="69"/>
      <c r="P302" s="69"/>
      <c r="Q302" s="69"/>
      <c r="R302" s="69"/>
      <c r="S302" s="69"/>
      <c r="T302" s="69"/>
      <c r="U302" s="69"/>
      <c r="V302" s="69"/>
      <c r="W302" s="69"/>
      <c r="X302" s="69"/>
      <c r="Y302" s="69"/>
      <c r="Z302" s="69"/>
    </row>
    <row r="303" spans="1:26" ht="15.75" customHeight="1">
      <c r="A303" s="69"/>
      <c r="B303" s="69"/>
      <c r="C303" s="69"/>
      <c r="D303" s="69"/>
      <c r="E303" s="69"/>
      <c r="F303" s="69"/>
      <c r="G303" s="69"/>
      <c r="H303" s="69"/>
      <c r="I303" s="69"/>
      <c r="J303" s="69"/>
      <c r="K303" s="69"/>
      <c r="L303" s="69"/>
      <c r="M303" s="69"/>
      <c r="N303" s="69"/>
      <c r="O303" s="69"/>
      <c r="P303" s="69"/>
      <c r="Q303" s="69"/>
      <c r="R303" s="69"/>
      <c r="S303" s="69"/>
      <c r="T303" s="69"/>
      <c r="U303" s="69"/>
      <c r="V303" s="69"/>
      <c r="W303" s="69"/>
      <c r="X303" s="69"/>
      <c r="Y303" s="69"/>
      <c r="Z303" s="69"/>
    </row>
    <row r="304" spans="1:26" ht="15.75" customHeight="1">
      <c r="A304" s="69"/>
      <c r="B304" s="69"/>
      <c r="C304" s="69"/>
      <c r="D304" s="69"/>
      <c r="E304" s="69"/>
      <c r="F304" s="69"/>
      <c r="G304" s="69"/>
      <c r="H304" s="69"/>
      <c r="I304" s="69"/>
      <c r="J304" s="69"/>
      <c r="K304" s="69"/>
      <c r="L304" s="69"/>
      <c r="M304" s="69"/>
      <c r="N304" s="69"/>
      <c r="O304" s="69"/>
      <c r="P304" s="69"/>
      <c r="Q304" s="69"/>
      <c r="R304" s="69"/>
      <c r="S304" s="69"/>
      <c r="T304" s="69"/>
      <c r="U304" s="69"/>
      <c r="V304" s="69"/>
      <c r="W304" s="69"/>
      <c r="X304" s="69"/>
      <c r="Y304" s="69"/>
      <c r="Z304" s="69"/>
    </row>
    <row r="305" spans="1:26" ht="15.75" customHeight="1">
      <c r="A305" s="69"/>
      <c r="B305" s="69"/>
      <c r="C305" s="69"/>
      <c r="D305" s="69"/>
      <c r="E305" s="69"/>
      <c r="F305" s="69"/>
      <c r="G305" s="69"/>
      <c r="H305" s="69"/>
      <c r="I305" s="69"/>
      <c r="J305" s="69"/>
      <c r="K305" s="69"/>
      <c r="L305" s="69"/>
      <c r="M305" s="69"/>
      <c r="N305" s="69"/>
      <c r="O305" s="69"/>
      <c r="P305" s="69"/>
      <c r="Q305" s="69"/>
      <c r="R305" s="69"/>
      <c r="S305" s="69"/>
      <c r="T305" s="69"/>
      <c r="U305" s="69"/>
      <c r="V305" s="69"/>
      <c r="W305" s="69"/>
      <c r="X305" s="69"/>
      <c r="Y305" s="69"/>
      <c r="Z305" s="69"/>
    </row>
    <row r="306" spans="1:26" ht="15.75" customHeight="1">
      <c r="A306" s="69"/>
      <c r="B306" s="69"/>
      <c r="C306" s="69"/>
      <c r="D306" s="69"/>
      <c r="E306" s="69"/>
      <c r="F306" s="69"/>
      <c r="G306" s="69"/>
      <c r="H306" s="69"/>
      <c r="I306" s="69"/>
      <c r="J306" s="69"/>
      <c r="K306" s="69"/>
      <c r="L306" s="69"/>
      <c r="M306" s="69"/>
      <c r="N306" s="69"/>
      <c r="O306" s="69"/>
      <c r="P306" s="69"/>
      <c r="Q306" s="69"/>
      <c r="R306" s="69"/>
      <c r="S306" s="69"/>
      <c r="T306" s="69"/>
      <c r="U306" s="69"/>
      <c r="V306" s="69"/>
      <c r="W306" s="69"/>
      <c r="X306" s="69"/>
      <c r="Y306" s="69"/>
      <c r="Z306" s="69"/>
    </row>
    <row r="307" spans="1:26" ht="15.75" customHeight="1">
      <c r="A307" s="69"/>
      <c r="B307" s="69"/>
      <c r="C307" s="69"/>
      <c r="D307" s="69"/>
      <c r="E307" s="69"/>
      <c r="F307" s="69"/>
      <c r="G307" s="69"/>
      <c r="H307" s="69"/>
      <c r="I307" s="69"/>
      <c r="J307" s="69"/>
      <c r="K307" s="69"/>
      <c r="L307" s="69"/>
      <c r="M307" s="69"/>
      <c r="N307" s="69"/>
      <c r="O307" s="69"/>
      <c r="P307" s="69"/>
      <c r="Q307" s="69"/>
      <c r="R307" s="69"/>
      <c r="S307" s="69"/>
      <c r="T307" s="69"/>
      <c r="U307" s="69"/>
      <c r="V307" s="69"/>
      <c r="W307" s="69"/>
      <c r="X307" s="69"/>
      <c r="Y307" s="69"/>
      <c r="Z307" s="69"/>
    </row>
    <row r="308" spans="1:26" ht="15.75" customHeight="1">
      <c r="A308" s="69"/>
      <c r="B308" s="69"/>
      <c r="C308" s="69"/>
      <c r="D308" s="69"/>
      <c r="E308" s="69"/>
      <c r="F308" s="69"/>
      <c r="G308" s="69"/>
      <c r="H308" s="69"/>
      <c r="I308" s="69"/>
      <c r="J308" s="69"/>
      <c r="K308" s="69"/>
      <c r="L308" s="69"/>
      <c r="M308" s="69"/>
      <c r="N308" s="69"/>
      <c r="O308" s="69"/>
      <c r="P308" s="69"/>
      <c r="Q308" s="69"/>
      <c r="R308" s="69"/>
      <c r="S308" s="69"/>
      <c r="T308" s="69"/>
      <c r="U308" s="69"/>
      <c r="V308" s="69"/>
      <c r="W308" s="69"/>
      <c r="X308" s="69"/>
      <c r="Y308" s="69"/>
      <c r="Z308" s="69"/>
    </row>
    <row r="309" spans="1:26" ht="15.75" customHeight="1">
      <c r="A309" s="69"/>
      <c r="B309" s="69"/>
      <c r="C309" s="69"/>
      <c r="D309" s="69"/>
      <c r="E309" s="69"/>
      <c r="F309" s="69"/>
      <c r="G309" s="69"/>
      <c r="H309" s="69"/>
      <c r="I309" s="69"/>
      <c r="J309" s="69"/>
      <c r="K309" s="69"/>
      <c r="L309" s="69"/>
      <c r="M309" s="69"/>
      <c r="N309" s="69"/>
      <c r="O309" s="69"/>
      <c r="P309" s="69"/>
      <c r="Q309" s="69"/>
      <c r="R309" s="69"/>
      <c r="S309" s="69"/>
      <c r="T309" s="69"/>
      <c r="U309" s="69"/>
      <c r="V309" s="69"/>
      <c r="W309" s="69"/>
      <c r="X309" s="69"/>
      <c r="Y309" s="69"/>
      <c r="Z309" s="69"/>
    </row>
    <row r="310" spans="1:26" ht="15.75" customHeight="1">
      <c r="A310" s="69"/>
      <c r="B310" s="69"/>
      <c r="C310" s="69"/>
      <c r="D310" s="69"/>
      <c r="E310" s="69"/>
      <c r="F310" s="69"/>
      <c r="G310" s="69"/>
      <c r="H310" s="69"/>
      <c r="I310" s="69"/>
      <c r="J310" s="69"/>
      <c r="K310" s="69"/>
      <c r="L310" s="69"/>
      <c r="M310" s="69"/>
      <c r="N310" s="69"/>
      <c r="O310" s="69"/>
      <c r="P310" s="69"/>
      <c r="Q310" s="69"/>
      <c r="R310" s="69"/>
      <c r="S310" s="69"/>
      <c r="T310" s="69"/>
      <c r="U310" s="69"/>
      <c r="V310" s="69"/>
      <c r="W310" s="69"/>
      <c r="X310" s="69"/>
      <c r="Y310" s="69"/>
      <c r="Z310" s="69"/>
    </row>
    <row r="311" spans="1:26" ht="15.75" customHeight="1">
      <c r="A311" s="69"/>
      <c r="B311" s="69"/>
      <c r="C311" s="69"/>
      <c r="D311" s="69"/>
      <c r="E311" s="69"/>
      <c r="F311" s="69"/>
      <c r="G311" s="69"/>
      <c r="H311" s="69"/>
      <c r="I311" s="69"/>
      <c r="J311" s="69"/>
      <c r="K311" s="69"/>
      <c r="L311" s="69"/>
      <c r="M311" s="69"/>
      <c r="N311" s="69"/>
      <c r="O311" s="69"/>
      <c r="P311" s="69"/>
      <c r="Q311" s="69"/>
      <c r="R311" s="69"/>
      <c r="S311" s="69"/>
      <c r="T311" s="69"/>
      <c r="U311" s="69"/>
      <c r="V311" s="69"/>
      <c r="W311" s="69"/>
      <c r="X311" s="69"/>
      <c r="Y311" s="69"/>
      <c r="Z311" s="69"/>
    </row>
    <row r="312" spans="1:26" ht="15.75" customHeight="1">
      <c r="A312" s="69"/>
      <c r="B312" s="69"/>
      <c r="C312" s="69"/>
      <c r="D312" s="69"/>
      <c r="E312" s="69"/>
      <c r="F312" s="69"/>
      <c r="G312" s="69"/>
      <c r="H312" s="69"/>
      <c r="I312" s="69"/>
      <c r="J312" s="69"/>
      <c r="K312" s="69"/>
      <c r="L312" s="69"/>
      <c r="M312" s="69"/>
      <c r="N312" s="69"/>
      <c r="O312" s="69"/>
      <c r="P312" s="69"/>
      <c r="Q312" s="69"/>
      <c r="R312" s="69"/>
      <c r="S312" s="69"/>
      <c r="T312" s="69"/>
      <c r="U312" s="69"/>
      <c r="V312" s="69"/>
      <c r="W312" s="69"/>
      <c r="X312" s="69"/>
      <c r="Y312" s="69"/>
      <c r="Z312" s="69"/>
    </row>
    <row r="313" spans="1:26" ht="15.75" customHeight="1">
      <c r="A313" s="69"/>
      <c r="B313" s="69"/>
      <c r="C313" s="69"/>
      <c r="D313" s="69"/>
      <c r="E313" s="69"/>
      <c r="F313" s="69"/>
      <c r="G313" s="69"/>
      <c r="H313" s="69"/>
      <c r="I313" s="69"/>
      <c r="J313" s="69"/>
      <c r="K313" s="69"/>
      <c r="L313" s="69"/>
      <c r="M313" s="69"/>
      <c r="N313" s="69"/>
      <c r="O313" s="69"/>
      <c r="P313" s="69"/>
      <c r="Q313" s="69"/>
      <c r="R313" s="69"/>
      <c r="S313" s="69"/>
      <c r="T313" s="69"/>
      <c r="U313" s="69"/>
      <c r="V313" s="69"/>
      <c r="W313" s="69"/>
      <c r="X313" s="69"/>
      <c r="Y313" s="69"/>
      <c r="Z313" s="69"/>
    </row>
    <row r="314" spans="1:26" ht="15.75" customHeight="1">
      <c r="A314" s="69"/>
      <c r="B314" s="69"/>
      <c r="C314" s="69"/>
      <c r="D314" s="69"/>
      <c r="E314" s="69"/>
      <c r="F314" s="69"/>
      <c r="G314" s="69"/>
      <c r="H314" s="69"/>
      <c r="I314" s="69"/>
      <c r="J314" s="69"/>
      <c r="K314" s="69"/>
      <c r="L314" s="69"/>
      <c r="M314" s="69"/>
      <c r="N314" s="69"/>
      <c r="O314" s="69"/>
      <c r="P314" s="69"/>
      <c r="Q314" s="69"/>
      <c r="R314" s="69"/>
      <c r="S314" s="69"/>
      <c r="T314" s="69"/>
      <c r="U314" s="69"/>
      <c r="V314" s="69"/>
      <c r="W314" s="69"/>
      <c r="X314" s="69"/>
      <c r="Y314" s="69"/>
      <c r="Z314" s="69"/>
    </row>
    <row r="315" spans="1:26" ht="15.75" customHeight="1">
      <c r="A315" s="69"/>
      <c r="B315" s="69"/>
      <c r="C315" s="69"/>
      <c r="D315" s="69"/>
      <c r="E315" s="69"/>
      <c r="F315" s="69"/>
      <c r="G315" s="69"/>
      <c r="H315" s="69"/>
      <c r="I315" s="69"/>
      <c r="J315" s="69"/>
      <c r="K315" s="69"/>
      <c r="L315" s="69"/>
      <c r="M315" s="69"/>
      <c r="N315" s="69"/>
      <c r="O315" s="69"/>
      <c r="P315" s="69"/>
      <c r="Q315" s="69"/>
      <c r="R315" s="69"/>
      <c r="S315" s="69"/>
      <c r="T315" s="69"/>
      <c r="U315" s="69"/>
      <c r="V315" s="69"/>
      <c r="W315" s="69"/>
      <c r="X315" s="69"/>
      <c r="Y315" s="69"/>
      <c r="Z315" s="69"/>
    </row>
    <row r="316" spans="1:26" ht="15.75" customHeight="1">
      <c r="A316" s="69"/>
      <c r="B316" s="69"/>
      <c r="C316" s="69"/>
      <c r="D316" s="69"/>
      <c r="E316" s="69"/>
      <c r="F316" s="69"/>
      <c r="G316" s="69"/>
      <c r="H316" s="69"/>
      <c r="I316" s="69"/>
      <c r="J316" s="69"/>
      <c r="K316" s="69"/>
      <c r="L316" s="69"/>
      <c r="M316" s="69"/>
      <c r="N316" s="69"/>
      <c r="O316" s="69"/>
      <c r="P316" s="69"/>
      <c r="Q316" s="69"/>
      <c r="R316" s="69"/>
      <c r="S316" s="69"/>
      <c r="T316" s="69"/>
      <c r="U316" s="69"/>
      <c r="V316" s="69"/>
      <c r="W316" s="69"/>
      <c r="X316" s="69"/>
      <c r="Y316" s="69"/>
      <c r="Z316" s="69"/>
    </row>
    <row r="317" spans="1:26" ht="15.75" customHeight="1">
      <c r="A317" s="69"/>
      <c r="B317" s="69"/>
      <c r="C317" s="69"/>
      <c r="D317" s="69"/>
      <c r="E317" s="69"/>
      <c r="F317" s="69"/>
      <c r="G317" s="69"/>
      <c r="H317" s="69"/>
      <c r="I317" s="69"/>
      <c r="J317" s="69"/>
      <c r="K317" s="69"/>
      <c r="L317" s="69"/>
      <c r="M317" s="69"/>
      <c r="N317" s="69"/>
      <c r="O317" s="69"/>
      <c r="P317" s="69"/>
      <c r="Q317" s="69"/>
      <c r="R317" s="69"/>
      <c r="S317" s="69"/>
      <c r="T317" s="69"/>
      <c r="U317" s="69"/>
      <c r="V317" s="69"/>
      <c r="W317" s="69"/>
      <c r="X317" s="69"/>
      <c r="Y317" s="69"/>
      <c r="Z317" s="69"/>
    </row>
    <row r="318" spans="1:26" ht="15.75" customHeight="1">
      <c r="A318" s="69"/>
      <c r="B318" s="69"/>
      <c r="C318" s="69"/>
      <c r="D318" s="69"/>
      <c r="E318" s="69"/>
      <c r="F318" s="69"/>
      <c r="G318" s="69"/>
      <c r="H318" s="69"/>
      <c r="I318" s="69"/>
      <c r="J318" s="69"/>
      <c r="K318" s="69"/>
      <c r="L318" s="69"/>
      <c r="M318" s="69"/>
      <c r="N318" s="69"/>
      <c r="O318" s="69"/>
      <c r="P318" s="69"/>
      <c r="Q318" s="69"/>
      <c r="R318" s="69"/>
      <c r="S318" s="69"/>
      <c r="T318" s="69"/>
      <c r="U318" s="69"/>
      <c r="V318" s="69"/>
      <c r="W318" s="69"/>
      <c r="X318" s="69"/>
      <c r="Y318" s="69"/>
      <c r="Z318" s="69"/>
    </row>
    <row r="319" spans="1:26" ht="15.75" customHeight="1">
      <c r="A319" s="69"/>
      <c r="B319" s="69"/>
      <c r="C319" s="69"/>
      <c r="D319" s="69"/>
      <c r="E319" s="69"/>
      <c r="F319" s="69"/>
      <c r="G319" s="69"/>
      <c r="H319" s="69"/>
      <c r="I319" s="69"/>
      <c r="J319" s="69"/>
      <c r="K319" s="69"/>
      <c r="L319" s="69"/>
      <c r="M319" s="69"/>
      <c r="N319" s="69"/>
      <c r="O319" s="69"/>
      <c r="P319" s="69"/>
      <c r="Q319" s="69"/>
      <c r="R319" s="69"/>
      <c r="S319" s="69"/>
      <c r="T319" s="69"/>
      <c r="U319" s="69"/>
      <c r="V319" s="69"/>
      <c r="W319" s="69"/>
      <c r="X319" s="69"/>
      <c r="Y319" s="69"/>
      <c r="Z319" s="69"/>
    </row>
    <row r="320" spans="1:26" ht="15.75" customHeight="1">
      <c r="A320" s="69"/>
      <c r="B320" s="69"/>
      <c r="C320" s="69"/>
      <c r="D320" s="69"/>
      <c r="E320" s="69"/>
      <c r="F320" s="69"/>
      <c r="G320" s="69"/>
      <c r="H320" s="69"/>
      <c r="I320" s="69"/>
      <c r="J320" s="69"/>
      <c r="K320" s="69"/>
      <c r="L320" s="69"/>
      <c r="M320" s="69"/>
      <c r="N320" s="69"/>
      <c r="O320" s="69"/>
      <c r="P320" s="69"/>
      <c r="Q320" s="69"/>
      <c r="R320" s="69"/>
      <c r="S320" s="69"/>
      <c r="T320" s="69"/>
      <c r="U320" s="69"/>
      <c r="V320" s="69"/>
      <c r="W320" s="69"/>
      <c r="X320" s="69"/>
      <c r="Y320" s="69"/>
      <c r="Z320" s="69"/>
    </row>
    <row r="321" spans="1:26" ht="15.75" customHeight="1">
      <c r="A321" s="69"/>
      <c r="B321" s="69"/>
      <c r="C321" s="69"/>
      <c r="D321" s="69"/>
      <c r="E321" s="69"/>
      <c r="F321" s="69"/>
      <c r="G321" s="69"/>
      <c r="H321" s="69"/>
      <c r="I321" s="69"/>
      <c r="J321" s="69"/>
      <c r="K321" s="69"/>
      <c r="L321" s="69"/>
      <c r="M321" s="69"/>
      <c r="N321" s="69"/>
      <c r="O321" s="69"/>
      <c r="P321" s="69"/>
      <c r="Q321" s="69"/>
      <c r="R321" s="69"/>
      <c r="S321" s="69"/>
      <c r="T321" s="69"/>
      <c r="U321" s="69"/>
      <c r="V321" s="69"/>
      <c r="W321" s="69"/>
      <c r="X321" s="69"/>
      <c r="Y321" s="69"/>
      <c r="Z321" s="69"/>
    </row>
    <row r="322" spans="1:26" ht="15.75" customHeight="1">
      <c r="A322" s="69"/>
      <c r="B322" s="69"/>
      <c r="C322" s="69"/>
      <c r="D322" s="69"/>
      <c r="E322" s="69"/>
      <c r="F322" s="69"/>
      <c r="G322" s="69"/>
      <c r="H322" s="69"/>
      <c r="I322" s="69"/>
      <c r="J322" s="69"/>
      <c r="K322" s="69"/>
      <c r="L322" s="69"/>
      <c r="M322" s="69"/>
      <c r="N322" s="69"/>
      <c r="O322" s="69"/>
      <c r="P322" s="69"/>
      <c r="Q322" s="69"/>
      <c r="R322" s="69"/>
      <c r="S322" s="69"/>
      <c r="T322" s="69"/>
      <c r="U322" s="69"/>
      <c r="V322" s="69"/>
      <c r="W322" s="69"/>
      <c r="X322" s="69"/>
      <c r="Y322" s="69"/>
      <c r="Z322" s="69"/>
    </row>
    <row r="323" spans="1:26" ht="15.75" customHeight="1">
      <c r="A323" s="69"/>
      <c r="B323" s="69"/>
      <c r="C323" s="69"/>
      <c r="D323" s="69"/>
      <c r="E323" s="69"/>
      <c r="F323" s="69"/>
      <c r="G323" s="69"/>
      <c r="H323" s="69"/>
      <c r="I323" s="69"/>
      <c r="J323" s="69"/>
      <c r="K323" s="69"/>
      <c r="L323" s="69"/>
      <c r="M323" s="69"/>
      <c r="N323" s="69"/>
      <c r="O323" s="69"/>
      <c r="P323" s="69"/>
      <c r="Q323" s="69"/>
      <c r="R323" s="69"/>
      <c r="S323" s="69"/>
      <c r="T323" s="69"/>
      <c r="U323" s="69"/>
      <c r="V323" s="69"/>
      <c r="W323" s="69"/>
      <c r="X323" s="69"/>
      <c r="Y323" s="69"/>
      <c r="Z323" s="69"/>
    </row>
    <row r="324" spans="1:26" ht="15.75" customHeight="1">
      <c r="A324" s="69"/>
      <c r="B324" s="69"/>
      <c r="C324" s="69"/>
      <c r="D324" s="69"/>
      <c r="E324" s="69"/>
      <c r="F324" s="69"/>
      <c r="G324" s="69"/>
      <c r="H324" s="69"/>
      <c r="I324" s="69"/>
      <c r="J324" s="69"/>
      <c r="K324" s="69"/>
      <c r="L324" s="69"/>
      <c r="M324" s="69"/>
      <c r="N324" s="69"/>
      <c r="O324" s="69"/>
      <c r="P324" s="69"/>
      <c r="Q324" s="69"/>
      <c r="R324" s="69"/>
      <c r="S324" s="69"/>
      <c r="T324" s="69"/>
      <c r="U324" s="69"/>
      <c r="V324" s="69"/>
      <c r="W324" s="69"/>
      <c r="X324" s="69"/>
      <c r="Y324" s="69"/>
      <c r="Z324" s="69"/>
    </row>
    <row r="325" spans="1:26" ht="15.75" customHeight="1">
      <c r="A325" s="69"/>
      <c r="B325" s="69"/>
      <c r="C325" s="69"/>
      <c r="D325" s="69"/>
      <c r="E325" s="69"/>
      <c r="F325" s="69"/>
      <c r="G325" s="69"/>
      <c r="H325" s="69"/>
      <c r="I325" s="69"/>
      <c r="J325" s="69"/>
      <c r="K325" s="69"/>
      <c r="L325" s="69"/>
      <c r="M325" s="69"/>
      <c r="N325" s="69"/>
      <c r="O325" s="69"/>
      <c r="P325" s="69"/>
      <c r="Q325" s="69"/>
      <c r="R325" s="69"/>
      <c r="S325" s="69"/>
      <c r="T325" s="69"/>
      <c r="U325" s="69"/>
      <c r="V325" s="69"/>
      <c r="W325" s="69"/>
      <c r="X325" s="69"/>
      <c r="Y325" s="69"/>
      <c r="Z325" s="69"/>
    </row>
    <row r="326" spans="1:26" ht="15.75" customHeight="1">
      <c r="A326" s="69"/>
      <c r="B326" s="69"/>
      <c r="C326" s="69"/>
      <c r="D326" s="69"/>
      <c r="E326" s="69"/>
      <c r="F326" s="69"/>
      <c r="G326" s="69"/>
      <c r="H326" s="69"/>
      <c r="I326" s="69"/>
      <c r="J326" s="69"/>
      <c r="K326" s="69"/>
      <c r="L326" s="69"/>
      <c r="M326" s="69"/>
      <c r="N326" s="69"/>
      <c r="O326" s="69"/>
      <c r="P326" s="69"/>
      <c r="Q326" s="69"/>
      <c r="R326" s="69"/>
      <c r="S326" s="69"/>
      <c r="T326" s="69"/>
      <c r="U326" s="69"/>
      <c r="V326" s="69"/>
      <c r="W326" s="69"/>
      <c r="X326" s="69"/>
      <c r="Y326" s="69"/>
      <c r="Z326" s="69"/>
    </row>
    <row r="327" spans="1:26" ht="15.75" customHeight="1">
      <c r="A327" s="69"/>
      <c r="B327" s="69"/>
      <c r="C327" s="69"/>
      <c r="D327" s="69"/>
      <c r="E327" s="69"/>
      <c r="F327" s="69"/>
      <c r="G327" s="69"/>
      <c r="H327" s="69"/>
      <c r="I327" s="69"/>
      <c r="J327" s="69"/>
      <c r="K327" s="69"/>
      <c r="L327" s="69"/>
      <c r="M327" s="69"/>
      <c r="N327" s="69"/>
      <c r="O327" s="69"/>
      <c r="P327" s="69"/>
      <c r="Q327" s="69"/>
      <c r="R327" s="69"/>
      <c r="S327" s="69"/>
      <c r="T327" s="69"/>
      <c r="U327" s="69"/>
      <c r="V327" s="69"/>
      <c r="W327" s="69"/>
      <c r="X327" s="69"/>
      <c r="Y327" s="69"/>
      <c r="Z327" s="69"/>
    </row>
    <row r="328" spans="1:26" ht="15.75" customHeight="1">
      <c r="A328" s="69"/>
      <c r="B328" s="69"/>
      <c r="C328" s="69"/>
      <c r="D328" s="69"/>
      <c r="E328" s="69"/>
      <c r="F328" s="69"/>
      <c r="G328" s="69"/>
      <c r="H328" s="69"/>
      <c r="I328" s="69"/>
      <c r="J328" s="69"/>
      <c r="K328" s="69"/>
      <c r="L328" s="69"/>
      <c r="M328" s="69"/>
      <c r="N328" s="69"/>
      <c r="O328" s="69"/>
      <c r="P328" s="69"/>
      <c r="Q328" s="69"/>
      <c r="R328" s="69"/>
      <c r="S328" s="69"/>
      <c r="T328" s="69"/>
      <c r="U328" s="69"/>
      <c r="V328" s="69"/>
      <c r="W328" s="69"/>
      <c r="X328" s="69"/>
      <c r="Y328" s="69"/>
      <c r="Z328" s="69"/>
    </row>
    <row r="329" spans="1:26" ht="15.75" customHeight="1">
      <c r="A329" s="69"/>
      <c r="B329" s="69"/>
      <c r="C329" s="69"/>
      <c r="D329" s="69"/>
      <c r="E329" s="69"/>
      <c r="F329" s="69"/>
      <c r="G329" s="69"/>
      <c r="H329" s="69"/>
      <c r="I329" s="69"/>
      <c r="J329" s="69"/>
      <c r="K329" s="69"/>
      <c r="L329" s="69"/>
      <c r="M329" s="69"/>
      <c r="N329" s="69"/>
      <c r="O329" s="69"/>
      <c r="P329" s="69"/>
      <c r="Q329" s="69"/>
      <c r="R329" s="69"/>
      <c r="S329" s="69"/>
      <c r="T329" s="69"/>
      <c r="U329" s="69"/>
      <c r="V329" s="69"/>
      <c r="W329" s="69"/>
      <c r="X329" s="69"/>
      <c r="Y329" s="69"/>
      <c r="Z329" s="69"/>
    </row>
    <row r="330" spans="1:26" ht="15.75" customHeight="1">
      <c r="A330" s="69"/>
      <c r="B330" s="69"/>
      <c r="C330" s="69"/>
      <c r="D330" s="69"/>
      <c r="E330" s="69"/>
      <c r="F330" s="69"/>
      <c r="G330" s="69"/>
      <c r="H330" s="69"/>
      <c r="I330" s="69"/>
      <c r="J330" s="69"/>
      <c r="K330" s="69"/>
      <c r="L330" s="69"/>
      <c r="M330" s="69"/>
      <c r="N330" s="69"/>
      <c r="O330" s="69"/>
      <c r="P330" s="69"/>
      <c r="Q330" s="69"/>
      <c r="R330" s="69"/>
      <c r="S330" s="69"/>
      <c r="T330" s="69"/>
      <c r="U330" s="69"/>
      <c r="V330" s="69"/>
      <c r="W330" s="69"/>
      <c r="X330" s="69"/>
      <c r="Y330" s="69"/>
      <c r="Z330" s="69"/>
    </row>
    <row r="331" spans="1:26" ht="15.75" customHeight="1">
      <c r="A331" s="69"/>
      <c r="B331" s="69"/>
      <c r="C331" s="69"/>
      <c r="D331" s="69"/>
      <c r="E331" s="69"/>
      <c r="F331" s="69"/>
      <c r="G331" s="69"/>
      <c r="H331" s="69"/>
      <c r="I331" s="69"/>
      <c r="J331" s="69"/>
      <c r="K331" s="69"/>
      <c r="L331" s="69"/>
      <c r="M331" s="69"/>
      <c r="N331" s="69"/>
      <c r="O331" s="69"/>
      <c r="P331" s="69"/>
      <c r="Q331" s="69"/>
      <c r="R331" s="69"/>
      <c r="S331" s="69"/>
      <c r="T331" s="69"/>
      <c r="U331" s="69"/>
      <c r="V331" s="69"/>
      <c r="W331" s="69"/>
      <c r="X331" s="69"/>
      <c r="Y331" s="69"/>
      <c r="Z331" s="69"/>
    </row>
    <row r="332" spans="1:26" ht="15.75" customHeight="1">
      <c r="A332" s="69"/>
      <c r="B332" s="69"/>
      <c r="C332" s="69"/>
      <c r="D332" s="69"/>
      <c r="E332" s="69"/>
      <c r="F332" s="69"/>
      <c r="G332" s="69"/>
      <c r="H332" s="69"/>
      <c r="I332" s="69"/>
      <c r="J332" s="69"/>
      <c r="K332" s="69"/>
      <c r="L332" s="69"/>
      <c r="M332" s="69"/>
      <c r="N332" s="69"/>
      <c r="O332" s="69"/>
      <c r="P332" s="69"/>
      <c r="Q332" s="69"/>
      <c r="R332" s="69"/>
      <c r="S332" s="69"/>
      <c r="T332" s="69"/>
      <c r="U332" s="69"/>
      <c r="V332" s="69"/>
      <c r="W332" s="69"/>
      <c r="X332" s="69"/>
      <c r="Y332" s="69"/>
      <c r="Z332" s="69"/>
    </row>
    <row r="333" spans="1:26" ht="15.75" customHeight="1">
      <c r="A333" s="69"/>
      <c r="B333" s="69"/>
      <c r="C333" s="69"/>
      <c r="D333" s="69"/>
      <c r="E333" s="69"/>
      <c r="F333" s="69"/>
      <c r="G333" s="69"/>
      <c r="H333" s="69"/>
      <c r="I333" s="69"/>
      <c r="J333" s="69"/>
      <c r="K333" s="69"/>
      <c r="L333" s="69"/>
      <c r="M333" s="69"/>
      <c r="N333" s="69"/>
      <c r="O333" s="69"/>
      <c r="P333" s="69"/>
      <c r="Q333" s="69"/>
      <c r="R333" s="69"/>
      <c r="S333" s="69"/>
      <c r="T333" s="69"/>
      <c r="U333" s="69"/>
      <c r="V333" s="69"/>
      <c r="W333" s="69"/>
      <c r="X333" s="69"/>
      <c r="Y333" s="69"/>
      <c r="Z333" s="69"/>
    </row>
    <row r="334" spans="1:26" ht="15.75" customHeight="1">
      <c r="A334" s="69"/>
      <c r="B334" s="69"/>
      <c r="C334" s="69"/>
      <c r="D334" s="69"/>
      <c r="E334" s="69"/>
      <c r="F334" s="69"/>
      <c r="G334" s="69"/>
      <c r="H334" s="69"/>
      <c r="I334" s="69"/>
      <c r="J334" s="69"/>
      <c r="K334" s="69"/>
      <c r="L334" s="69"/>
      <c r="M334" s="69"/>
      <c r="N334" s="69"/>
      <c r="O334" s="69"/>
      <c r="P334" s="69"/>
      <c r="Q334" s="69"/>
      <c r="R334" s="69"/>
      <c r="S334" s="69"/>
      <c r="T334" s="69"/>
      <c r="U334" s="69"/>
      <c r="V334" s="69"/>
      <c r="W334" s="69"/>
      <c r="X334" s="69"/>
      <c r="Y334" s="69"/>
      <c r="Z334" s="69"/>
    </row>
    <row r="335" spans="1:26" ht="15.75" customHeight="1">
      <c r="A335" s="69"/>
      <c r="B335" s="69"/>
      <c r="C335" s="69"/>
      <c r="D335" s="69"/>
      <c r="E335" s="69"/>
      <c r="F335" s="69"/>
      <c r="G335" s="69"/>
      <c r="H335" s="69"/>
      <c r="I335" s="69"/>
      <c r="J335" s="69"/>
      <c r="K335" s="69"/>
      <c r="L335" s="69"/>
      <c r="M335" s="69"/>
      <c r="N335" s="69"/>
      <c r="O335" s="69"/>
      <c r="P335" s="69"/>
      <c r="Q335" s="69"/>
      <c r="R335" s="69"/>
      <c r="S335" s="69"/>
      <c r="T335" s="69"/>
      <c r="U335" s="69"/>
      <c r="V335" s="69"/>
      <c r="W335" s="69"/>
      <c r="X335" s="69"/>
      <c r="Y335" s="69"/>
      <c r="Z335" s="69"/>
    </row>
    <row r="336" spans="1:26" ht="15.75" customHeight="1">
      <c r="A336" s="69"/>
      <c r="B336" s="69"/>
      <c r="C336" s="69"/>
      <c r="D336" s="69"/>
      <c r="E336" s="69"/>
      <c r="F336" s="69"/>
      <c r="G336" s="69"/>
      <c r="H336" s="69"/>
      <c r="I336" s="69"/>
      <c r="J336" s="69"/>
      <c r="K336" s="69"/>
      <c r="L336" s="69"/>
      <c r="M336" s="69"/>
      <c r="N336" s="69"/>
      <c r="O336" s="69"/>
      <c r="P336" s="69"/>
      <c r="Q336" s="69"/>
      <c r="R336" s="69"/>
      <c r="S336" s="69"/>
      <c r="T336" s="69"/>
      <c r="U336" s="69"/>
      <c r="V336" s="69"/>
      <c r="W336" s="69"/>
      <c r="X336" s="69"/>
      <c r="Y336" s="69"/>
      <c r="Z336" s="69"/>
    </row>
    <row r="337" spans="1:26" ht="15.75" customHeight="1">
      <c r="A337" s="69"/>
      <c r="B337" s="69"/>
      <c r="C337" s="69"/>
      <c r="D337" s="69"/>
      <c r="E337" s="69"/>
      <c r="F337" s="69"/>
      <c r="G337" s="69"/>
      <c r="H337" s="69"/>
      <c r="I337" s="69"/>
      <c r="J337" s="69"/>
      <c r="K337" s="69"/>
      <c r="L337" s="69"/>
      <c r="M337" s="69"/>
      <c r="N337" s="69"/>
      <c r="O337" s="69"/>
      <c r="P337" s="69"/>
      <c r="Q337" s="69"/>
      <c r="R337" s="69"/>
      <c r="S337" s="69"/>
      <c r="T337" s="69"/>
      <c r="U337" s="69"/>
      <c r="V337" s="69"/>
      <c r="W337" s="69"/>
      <c r="X337" s="69"/>
      <c r="Y337" s="69"/>
      <c r="Z337" s="69"/>
    </row>
    <row r="338" spans="1:26" ht="15.75" customHeight="1">
      <c r="A338" s="69"/>
      <c r="B338" s="69"/>
      <c r="C338" s="69"/>
      <c r="D338" s="69"/>
      <c r="E338" s="69"/>
      <c r="F338" s="69"/>
      <c r="G338" s="69"/>
      <c r="H338" s="69"/>
      <c r="I338" s="69"/>
      <c r="J338" s="69"/>
      <c r="K338" s="69"/>
      <c r="L338" s="69"/>
      <c r="M338" s="69"/>
      <c r="N338" s="69"/>
      <c r="O338" s="69"/>
      <c r="P338" s="69"/>
      <c r="Q338" s="69"/>
      <c r="R338" s="69"/>
      <c r="S338" s="69"/>
      <c r="T338" s="69"/>
      <c r="U338" s="69"/>
      <c r="V338" s="69"/>
      <c r="W338" s="69"/>
      <c r="X338" s="69"/>
      <c r="Y338" s="69"/>
      <c r="Z338" s="69"/>
    </row>
    <row r="339" spans="1:26" ht="15.75" customHeight="1">
      <c r="A339" s="69"/>
      <c r="B339" s="69"/>
      <c r="C339" s="69"/>
      <c r="D339" s="69"/>
      <c r="E339" s="69"/>
      <c r="F339" s="69"/>
      <c r="G339" s="69"/>
      <c r="H339" s="69"/>
      <c r="I339" s="69"/>
      <c r="J339" s="69"/>
      <c r="K339" s="69"/>
      <c r="L339" s="69"/>
      <c r="M339" s="69"/>
      <c r="N339" s="69"/>
      <c r="O339" s="69"/>
      <c r="P339" s="69"/>
      <c r="Q339" s="69"/>
      <c r="R339" s="69"/>
      <c r="S339" s="69"/>
      <c r="T339" s="69"/>
      <c r="U339" s="69"/>
      <c r="V339" s="69"/>
      <c r="W339" s="69"/>
      <c r="X339" s="69"/>
      <c r="Y339" s="69"/>
      <c r="Z339" s="69"/>
    </row>
    <row r="340" spans="1:26" ht="15.75" customHeight="1">
      <c r="A340" s="69"/>
      <c r="B340" s="69"/>
      <c r="C340" s="69"/>
      <c r="D340" s="69"/>
      <c r="E340" s="69"/>
      <c r="F340" s="69"/>
      <c r="G340" s="69"/>
      <c r="H340" s="69"/>
      <c r="I340" s="69"/>
      <c r="J340" s="69"/>
      <c r="K340" s="69"/>
      <c r="L340" s="69"/>
      <c r="M340" s="69"/>
      <c r="N340" s="69"/>
      <c r="O340" s="69"/>
      <c r="P340" s="69"/>
      <c r="Q340" s="69"/>
      <c r="R340" s="69"/>
      <c r="S340" s="69"/>
      <c r="T340" s="69"/>
      <c r="U340" s="69"/>
      <c r="V340" s="69"/>
      <c r="W340" s="69"/>
      <c r="X340" s="69"/>
      <c r="Y340" s="69"/>
      <c r="Z340" s="69"/>
    </row>
    <row r="341" spans="1:26" ht="15.75" customHeight="1">
      <c r="A341" s="69"/>
      <c r="B341" s="69"/>
      <c r="C341" s="69"/>
      <c r="D341" s="69"/>
      <c r="E341" s="69"/>
      <c r="F341" s="69"/>
      <c r="G341" s="69"/>
      <c r="H341" s="69"/>
      <c r="I341" s="69"/>
      <c r="J341" s="69"/>
      <c r="K341" s="69"/>
      <c r="L341" s="69"/>
      <c r="M341" s="69"/>
      <c r="N341" s="69"/>
      <c r="O341" s="69"/>
      <c r="P341" s="69"/>
      <c r="Q341" s="69"/>
      <c r="R341" s="69"/>
      <c r="S341" s="69"/>
      <c r="T341" s="69"/>
      <c r="U341" s="69"/>
      <c r="V341" s="69"/>
      <c r="W341" s="69"/>
      <c r="X341" s="69"/>
      <c r="Y341" s="69"/>
      <c r="Z341" s="69"/>
    </row>
    <row r="342" spans="1:26" ht="15.75" customHeight="1">
      <c r="A342" s="69"/>
      <c r="B342" s="69"/>
      <c r="C342" s="69"/>
      <c r="D342" s="69"/>
      <c r="E342" s="69"/>
      <c r="F342" s="69"/>
      <c r="G342" s="69"/>
      <c r="H342" s="69"/>
      <c r="I342" s="69"/>
      <c r="J342" s="69"/>
      <c r="K342" s="69"/>
      <c r="L342" s="69"/>
      <c r="M342" s="69"/>
      <c r="N342" s="69"/>
      <c r="O342" s="69"/>
      <c r="P342" s="69"/>
      <c r="Q342" s="69"/>
      <c r="R342" s="69"/>
      <c r="S342" s="69"/>
      <c r="T342" s="69"/>
      <c r="U342" s="69"/>
      <c r="V342" s="69"/>
      <c r="W342" s="69"/>
      <c r="X342" s="69"/>
      <c r="Y342" s="69"/>
      <c r="Z342" s="69"/>
    </row>
    <row r="343" spans="1:26" ht="15.75" customHeight="1">
      <c r="A343" s="69"/>
      <c r="B343" s="69"/>
      <c r="C343" s="69"/>
      <c r="D343" s="69"/>
      <c r="E343" s="69"/>
      <c r="F343" s="69"/>
      <c r="G343" s="69"/>
      <c r="H343" s="69"/>
      <c r="I343" s="69"/>
      <c r="J343" s="69"/>
      <c r="K343" s="69"/>
      <c r="L343" s="69"/>
      <c r="M343" s="69"/>
      <c r="N343" s="69"/>
      <c r="O343" s="69"/>
      <c r="P343" s="69"/>
      <c r="Q343" s="69"/>
      <c r="R343" s="69"/>
      <c r="S343" s="69"/>
      <c r="T343" s="69"/>
      <c r="U343" s="69"/>
      <c r="V343" s="69"/>
      <c r="W343" s="69"/>
      <c r="X343" s="69"/>
      <c r="Y343" s="69"/>
      <c r="Z343" s="69"/>
    </row>
    <row r="344" spans="1:26" ht="15.75" customHeight="1">
      <c r="A344" s="69"/>
      <c r="B344" s="69"/>
      <c r="C344" s="69"/>
      <c r="D344" s="69"/>
      <c r="E344" s="69"/>
      <c r="F344" s="69"/>
      <c r="G344" s="69"/>
      <c r="H344" s="69"/>
      <c r="I344" s="69"/>
      <c r="J344" s="69"/>
      <c r="K344" s="69"/>
      <c r="L344" s="69"/>
      <c r="M344" s="69"/>
      <c r="N344" s="69"/>
      <c r="O344" s="69"/>
      <c r="P344" s="69"/>
      <c r="Q344" s="69"/>
      <c r="R344" s="69"/>
      <c r="S344" s="69"/>
      <c r="T344" s="69"/>
      <c r="U344" s="69"/>
      <c r="V344" s="69"/>
      <c r="W344" s="69"/>
      <c r="X344" s="69"/>
      <c r="Y344" s="69"/>
      <c r="Z344" s="69"/>
    </row>
    <row r="345" spans="1:26" ht="15.75" customHeight="1">
      <c r="A345" s="69"/>
      <c r="B345" s="69"/>
      <c r="C345" s="69"/>
      <c r="D345" s="69"/>
      <c r="E345" s="69"/>
      <c r="F345" s="69"/>
      <c r="G345" s="69"/>
      <c r="H345" s="69"/>
      <c r="I345" s="69"/>
      <c r="J345" s="69"/>
      <c r="K345" s="69"/>
      <c r="L345" s="69"/>
      <c r="M345" s="69"/>
      <c r="N345" s="69"/>
      <c r="O345" s="69"/>
      <c r="P345" s="69"/>
      <c r="Q345" s="69"/>
      <c r="R345" s="69"/>
      <c r="S345" s="69"/>
      <c r="T345" s="69"/>
      <c r="U345" s="69"/>
      <c r="V345" s="69"/>
      <c r="W345" s="69"/>
      <c r="X345" s="69"/>
      <c r="Y345" s="69"/>
      <c r="Z345" s="69"/>
    </row>
    <row r="346" spans="1:26" ht="15.75" customHeight="1">
      <c r="A346" s="69"/>
      <c r="B346" s="69"/>
      <c r="C346" s="69"/>
      <c r="D346" s="69"/>
      <c r="E346" s="69"/>
      <c r="F346" s="69"/>
      <c r="G346" s="69"/>
      <c r="H346" s="69"/>
      <c r="I346" s="69"/>
      <c r="J346" s="69"/>
      <c r="K346" s="69"/>
      <c r="L346" s="69"/>
      <c r="M346" s="69"/>
      <c r="N346" s="69"/>
      <c r="O346" s="69"/>
      <c r="P346" s="69"/>
      <c r="Q346" s="69"/>
      <c r="R346" s="69"/>
      <c r="S346" s="69"/>
      <c r="T346" s="69"/>
      <c r="U346" s="69"/>
      <c r="V346" s="69"/>
      <c r="W346" s="69"/>
      <c r="X346" s="69"/>
      <c r="Y346" s="69"/>
      <c r="Z346" s="69"/>
    </row>
    <row r="347" spans="1:26" ht="15.75" customHeight="1">
      <c r="A347" s="69"/>
      <c r="B347" s="69"/>
      <c r="C347" s="69"/>
      <c r="D347" s="69"/>
      <c r="E347" s="69"/>
      <c r="F347" s="69"/>
      <c r="G347" s="69"/>
      <c r="H347" s="69"/>
      <c r="I347" s="69"/>
      <c r="J347" s="69"/>
      <c r="K347" s="69"/>
      <c r="L347" s="69"/>
      <c r="M347" s="69"/>
      <c r="N347" s="69"/>
      <c r="O347" s="69"/>
      <c r="P347" s="69"/>
      <c r="Q347" s="69"/>
      <c r="R347" s="69"/>
      <c r="S347" s="69"/>
      <c r="T347" s="69"/>
      <c r="U347" s="69"/>
      <c r="V347" s="69"/>
      <c r="W347" s="69"/>
      <c r="X347" s="69"/>
      <c r="Y347" s="69"/>
      <c r="Z347" s="69"/>
    </row>
    <row r="348" spans="1:26" ht="15.75" customHeight="1">
      <c r="A348" s="69"/>
      <c r="B348" s="69"/>
      <c r="C348" s="69"/>
      <c r="D348" s="69"/>
      <c r="E348" s="69"/>
      <c r="F348" s="69"/>
      <c r="G348" s="69"/>
      <c r="H348" s="69"/>
      <c r="I348" s="69"/>
      <c r="J348" s="69"/>
      <c r="K348" s="69"/>
      <c r="L348" s="69"/>
      <c r="M348" s="69"/>
      <c r="N348" s="69"/>
      <c r="O348" s="69"/>
      <c r="P348" s="69"/>
      <c r="Q348" s="69"/>
      <c r="R348" s="69"/>
      <c r="S348" s="69"/>
      <c r="T348" s="69"/>
      <c r="U348" s="69"/>
      <c r="V348" s="69"/>
      <c r="W348" s="69"/>
      <c r="X348" s="69"/>
      <c r="Y348" s="69"/>
      <c r="Z348" s="69"/>
    </row>
    <row r="349" spans="1:26" ht="15.75" customHeight="1">
      <c r="A349" s="69"/>
      <c r="B349" s="69"/>
      <c r="C349" s="69"/>
      <c r="D349" s="69"/>
      <c r="E349" s="69"/>
      <c r="F349" s="69"/>
      <c r="G349" s="69"/>
      <c r="H349" s="69"/>
      <c r="I349" s="69"/>
      <c r="J349" s="69"/>
      <c r="K349" s="69"/>
      <c r="L349" s="69"/>
      <c r="M349" s="69"/>
      <c r="N349" s="69"/>
      <c r="O349" s="69"/>
      <c r="P349" s="69"/>
      <c r="Q349" s="69"/>
      <c r="R349" s="69"/>
      <c r="S349" s="69"/>
      <c r="T349" s="69"/>
      <c r="U349" s="69"/>
      <c r="V349" s="69"/>
      <c r="W349" s="69"/>
      <c r="X349" s="69"/>
      <c r="Y349" s="69"/>
      <c r="Z349" s="69"/>
    </row>
    <row r="350" spans="1:26" ht="15.75" customHeight="1">
      <c r="A350" s="69"/>
      <c r="B350" s="69"/>
      <c r="C350" s="69"/>
      <c r="D350" s="69"/>
      <c r="E350" s="69"/>
      <c r="F350" s="69"/>
      <c r="G350" s="69"/>
      <c r="H350" s="69"/>
      <c r="I350" s="69"/>
      <c r="J350" s="69"/>
      <c r="K350" s="69"/>
      <c r="L350" s="69"/>
      <c r="M350" s="69"/>
      <c r="N350" s="69"/>
      <c r="O350" s="69"/>
      <c r="P350" s="69"/>
      <c r="Q350" s="69"/>
      <c r="R350" s="69"/>
      <c r="S350" s="69"/>
      <c r="T350" s="69"/>
      <c r="U350" s="69"/>
      <c r="V350" s="69"/>
      <c r="W350" s="69"/>
      <c r="X350" s="69"/>
      <c r="Y350" s="69"/>
      <c r="Z350" s="69"/>
    </row>
    <row r="351" spans="1:26" ht="15.75" customHeight="1">
      <c r="A351" s="69"/>
      <c r="B351" s="69"/>
      <c r="C351" s="69"/>
      <c r="D351" s="69"/>
      <c r="E351" s="69"/>
      <c r="F351" s="69"/>
      <c r="G351" s="69"/>
      <c r="H351" s="69"/>
      <c r="I351" s="69"/>
      <c r="J351" s="69"/>
      <c r="K351" s="69"/>
      <c r="L351" s="69"/>
      <c r="M351" s="69"/>
      <c r="N351" s="69"/>
      <c r="O351" s="69"/>
      <c r="P351" s="69"/>
      <c r="Q351" s="69"/>
      <c r="R351" s="69"/>
      <c r="S351" s="69"/>
      <c r="T351" s="69"/>
      <c r="U351" s="69"/>
      <c r="V351" s="69"/>
      <c r="W351" s="69"/>
      <c r="X351" s="69"/>
      <c r="Y351" s="69"/>
      <c r="Z351" s="69"/>
    </row>
    <row r="352" spans="1:26" ht="15.75" customHeight="1">
      <c r="A352" s="69"/>
      <c r="B352" s="69"/>
      <c r="C352" s="69"/>
      <c r="D352" s="69"/>
      <c r="E352" s="69"/>
      <c r="F352" s="69"/>
      <c r="G352" s="69"/>
      <c r="H352" s="69"/>
      <c r="I352" s="69"/>
      <c r="J352" s="69"/>
      <c r="K352" s="69"/>
      <c r="L352" s="69"/>
      <c r="M352" s="69"/>
      <c r="N352" s="69"/>
      <c r="O352" s="69"/>
      <c r="P352" s="69"/>
      <c r="Q352" s="69"/>
      <c r="R352" s="69"/>
      <c r="S352" s="69"/>
      <c r="T352" s="69"/>
      <c r="U352" s="69"/>
      <c r="V352" s="69"/>
      <c r="W352" s="69"/>
      <c r="X352" s="69"/>
      <c r="Y352" s="69"/>
      <c r="Z352" s="69"/>
    </row>
    <row r="353" spans="1:26" ht="15.75" customHeight="1">
      <c r="A353" s="69"/>
      <c r="B353" s="69"/>
      <c r="C353" s="69"/>
      <c r="D353" s="69"/>
      <c r="E353" s="69"/>
      <c r="F353" s="69"/>
      <c r="G353" s="69"/>
      <c r="H353" s="69"/>
      <c r="I353" s="69"/>
      <c r="J353" s="69"/>
      <c r="K353" s="69"/>
      <c r="L353" s="69"/>
      <c r="M353" s="69"/>
      <c r="N353" s="69"/>
      <c r="O353" s="69"/>
      <c r="P353" s="69"/>
      <c r="Q353" s="69"/>
      <c r="R353" s="69"/>
      <c r="S353" s="69"/>
      <c r="T353" s="69"/>
      <c r="U353" s="69"/>
      <c r="V353" s="69"/>
      <c r="W353" s="69"/>
      <c r="X353" s="69"/>
      <c r="Y353" s="69"/>
      <c r="Z353" s="69"/>
    </row>
    <row r="354" spans="1:26" ht="15.75" customHeight="1">
      <c r="A354" s="69"/>
      <c r="B354" s="69"/>
      <c r="C354" s="69"/>
      <c r="D354" s="69"/>
      <c r="E354" s="69"/>
      <c r="F354" s="69"/>
      <c r="G354" s="69"/>
      <c r="H354" s="69"/>
      <c r="I354" s="69"/>
      <c r="J354" s="69"/>
      <c r="K354" s="69"/>
      <c r="L354" s="69"/>
      <c r="M354" s="69"/>
      <c r="N354" s="69"/>
      <c r="O354" s="69"/>
      <c r="P354" s="69"/>
      <c r="Q354" s="69"/>
      <c r="R354" s="69"/>
      <c r="S354" s="69"/>
      <c r="T354" s="69"/>
      <c r="U354" s="69"/>
      <c r="V354" s="69"/>
      <c r="W354" s="69"/>
      <c r="X354" s="69"/>
      <c r="Y354" s="69"/>
      <c r="Z354" s="69"/>
    </row>
    <row r="355" spans="1:26" ht="15.75" customHeight="1">
      <c r="A355" s="69"/>
      <c r="B355" s="69"/>
      <c r="C355" s="69"/>
      <c r="D355" s="69"/>
      <c r="E355" s="69"/>
      <c r="F355" s="69"/>
      <c r="G355" s="69"/>
      <c r="H355" s="69"/>
      <c r="I355" s="69"/>
      <c r="J355" s="69"/>
      <c r="K355" s="69"/>
      <c r="L355" s="69"/>
      <c r="M355" s="69"/>
      <c r="N355" s="69"/>
      <c r="O355" s="69"/>
      <c r="P355" s="69"/>
      <c r="Q355" s="69"/>
      <c r="R355" s="69"/>
      <c r="S355" s="69"/>
      <c r="T355" s="69"/>
      <c r="U355" s="69"/>
      <c r="V355" s="69"/>
      <c r="W355" s="69"/>
      <c r="X355" s="69"/>
      <c r="Y355" s="69"/>
      <c r="Z355" s="69"/>
    </row>
    <row r="356" spans="1:26" ht="15.75" customHeight="1">
      <c r="A356" s="69"/>
      <c r="B356" s="69"/>
      <c r="C356" s="69"/>
      <c r="D356" s="69"/>
      <c r="E356" s="69"/>
      <c r="F356" s="69"/>
      <c r="G356" s="69"/>
      <c r="H356" s="69"/>
      <c r="I356" s="69"/>
      <c r="J356" s="69"/>
      <c r="K356" s="69"/>
      <c r="L356" s="69"/>
      <c r="M356" s="69"/>
      <c r="N356" s="69"/>
      <c r="O356" s="69"/>
      <c r="P356" s="69"/>
      <c r="Q356" s="69"/>
      <c r="R356" s="69"/>
      <c r="S356" s="69"/>
      <c r="T356" s="69"/>
      <c r="U356" s="69"/>
      <c r="V356" s="69"/>
      <c r="W356" s="69"/>
      <c r="X356" s="69"/>
      <c r="Y356" s="69"/>
      <c r="Z356" s="69"/>
    </row>
    <row r="357" spans="1:26" ht="15.75" customHeight="1">
      <c r="A357" s="69"/>
      <c r="B357" s="69"/>
      <c r="C357" s="69"/>
      <c r="D357" s="69"/>
      <c r="E357" s="69"/>
      <c r="F357" s="69"/>
      <c r="G357" s="69"/>
      <c r="H357" s="69"/>
      <c r="I357" s="69"/>
      <c r="J357" s="69"/>
      <c r="K357" s="69"/>
      <c r="L357" s="69"/>
      <c r="M357" s="69"/>
      <c r="N357" s="69"/>
      <c r="O357" s="69"/>
      <c r="P357" s="69"/>
      <c r="Q357" s="69"/>
      <c r="R357" s="69"/>
      <c r="S357" s="69"/>
      <c r="T357" s="69"/>
      <c r="U357" s="69"/>
      <c r="V357" s="69"/>
      <c r="W357" s="69"/>
      <c r="X357" s="69"/>
      <c r="Y357" s="69"/>
      <c r="Z357" s="69"/>
    </row>
    <row r="358" spans="1:26" ht="15.75" customHeight="1">
      <c r="A358" s="69"/>
      <c r="B358" s="69"/>
      <c r="C358" s="69"/>
      <c r="D358" s="69"/>
      <c r="E358" s="69"/>
      <c r="F358" s="69"/>
      <c r="G358" s="69"/>
      <c r="H358" s="69"/>
      <c r="I358" s="69"/>
      <c r="J358" s="69"/>
      <c r="K358" s="69"/>
      <c r="L358" s="69"/>
      <c r="M358" s="69"/>
      <c r="N358" s="69"/>
      <c r="O358" s="69"/>
      <c r="P358" s="69"/>
      <c r="Q358" s="69"/>
      <c r="R358" s="69"/>
      <c r="S358" s="69"/>
      <c r="T358" s="69"/>
      <c r="U358" s="69"/>
      <c r="V358" s="69"/>
      <c r="W358" s="69"/>
      <c r="X358" s="69"/>
      <c r="Y358" s="69"/>
      <c r="Z358" s="69"/>
    </row>
    <row r="359" spans="1:26" ht="15.75" customHeight="1">
      <c r="A359" s="69"/>
      <c r="B359" s="69"/>
      <c r="C359" s="69"/>
      <c r="D359" s="69"/>
      <c r="E359" s="69"/>
      <c r="F359" s="69"/>
      <c r="G359" s="69"/>
      <c r="H359" s="69"/>
      <c r="I359" s="69"/>
      <c r="J359" s="69"/>
      <c r="K359" s="69"/>
      <c r="L359" s="69"/>
      <c r="M359" s="69"/>
      <c r="N359" s="69"/>
      <c r="O359" s="69"/>
      <c r="P359" s="69"/>
      <c r="Q359" s="69"/>
      <c r="R359" s="69"/>
      <c r="S359" s="69"/>
      <c r="T359" s="69"/>
      <c r="U359" s="69"/>
      <c r="V359" s="69"/>
      <c r="W359" s="69"/>
      <c r="X359" s="69"/>
      <c r="Y359" s="69"/>
      <c r="Z359" s="69"/>
    </row>
    <row r="360" spans="1:26" ht="15.75" customHeight="1">
      <c r="A360" s="69"/>
      <c r="B360" s="69"/>
      <c r="C360" s="69"/>
      <c r="D360" s="69"/>
      <c r="E360" s="69"/>
      <c r="F360" s="69"/>
      <c r="G360" s="69"/>
      <c r="H360" s="69"/>
      <c r="I360" s="69"/>
      <c r="J360" s="69"/>
      <c r="K360" s="69"/>
      <c r="L360" s="69"/>
      <c r="M360" s="69"/>
      <c r="N360" s="69"/>
      <c r="O360" s="69"/>
      <c r="P360" s="69"/>
      <c r="Q360" s="69"/>
      <c r="R360" s="69"/>
      <c r="S360" s="69"/>
      <c r="T360" s="69"/>
      <c r="U360" s="69"/>
      <c r="V360" s="69"/>
      <c r="W360" s="69"/>
      <c r="X360" s="69"/>
      <c r="Y360" s="69"/>
      <c r="Z360" s="69"/>
    </row>
    <row r="361" spans="1:26" ht="15.75" customHeight="1">
      <c r="A361" s="69"/>
      <c r="B361" s="69"/>
      <c r="C361" s="69"/>
      <c r="D361" s="69"/>
      <c r="E361" s="69"/>
      <c r="F361" s="69"/>
      <c r="G361" s="69"/>
      <c r="H361" s="69"/>
      <c r="I361" s="69"/>
      <c r="J361" s="69"/>
      <c r="K361" s="69"/>
      <c r="L361" s="69"/>
      <c r="M361" s="69"/>
      <c r="N361" s="69"/>
      <c r="O361" s="69"/>
      <c r="P361" s="69"/>
      <c r="Q361" s="69"/>
      <c r="R361" s="69"/>
      <c r="S361" s="69"/>
      <c r="T361" s="69"/>
      <c r="U361" s="69"/>
      <c r="V361" s="69"/>
      <c r="W361" s="69"/>
      <c r="X361" s="69"/>
      <c r="Y361" s="69"/>
      <c r="Z361" s="69"/>
    </row>
    <row r="362" spans="1:26" ht="15.75" customHeight="1">
      <c r="A362" s="69"/>
      <c r="B362" s="69"/>
      <c r="C362" s="69"/>
      <c r="D362" s="69"/>
      <c r="E362" s="69"/>
      <c r="F362" s="69"/>
      <c r="G362" s="69"/>
      <c r="H362" s="69"/>
      <c r="I362" s="69"/>
      <c r="J362" s="69"/>
      <c r="K362" s="69"/>
      <c r="L362" s="69"/>
      <c r="M362" s="69"/>
      <c r="N362" s="69"/>
      <c r="O362" s="69"/>
      <c r="P362" s="69"/>
      <c r="Q362" s="69"/>
      <c r="R362" s="69"/>
      <c r="S362" s="69"/>
      <c r="T362" s="69"/>
      <c r="U362" s="69"/>
      <c r="V362" s="69"/>
      <c r="W362" s="69"/>
      <c r="X362" s="69"/>
      <c r="Y362" s="69"/>
      <c r="Z362" s="69"/>
    </row>
    <row r="363" spans="1:26" ht="15.75" customHeight="1">
      <c r="A363" s="69"/>
      <c r="B363" s="69"/>
      <c r="C363" s="69"/>
      <c r="D363" s="69"/>
      <c r="E363" s="69"/>
      <c r="F363" s="69"/>
      <c r="G363" s="69"/>
      <c r="H363" s="69"/>
      <c r="I363" s="69"/>
      <c r="J363" s="69"/>
      <c r="K363" s="69"/>
      <c r="L363" s="69"/>
      <c r="M363" s="69"/>
      <c r="N363" s="69"/>
      <c r="O363" s="69"/>
      <c r="P363" s="69"/>
      <c r="Q363" s="69"/>
      <c r="R363" s="69"/>
      <c r="S363" s="69"/>
      <c r="T363" s="69"/>
      <c r="U363" s="69"/>
      <c r="V363" s="69"/>
      <c r="W363" s="69"/>
      <c r="X363" s="69"/>
      <c r="Y363" s="69"/>
      <c r="Z363" s="69"/>
    </row>
    <row r="364" spans="1:26" ht="15.75" customHeight="1">
      <c r="A364" s="69"/>
      <c r="B364" s="69"/>
      <c r="C364" s="69"/>
      <c r="D364" s="69"/>
      <c r="E364" s="69"/>
      <c r="F364" s="69"/>
      <c r="G364" s="69"/>
      <c r="H364" s="69"/>
      <c r="I364" s="69"/>
      <c r="J364" s="69"/>
      <c r="K364" s="69"/>
      <c r="L364" s="69"/>
      <c r="M364" s="69"/>
      <c r="N364" s="69"/>
      <c r="O364" s="69"/>
      <c r="P364" s="69"/>
      <c r="Q364" s="69"/>
      <c r="R364" s="69"/>
      <c r="S364" s="69"/>
      <c r="T364" s="69"/>
      <c r="U364" s="69"/>
      <c r="V364" s="69"/>
      <c r="W364" s="69"/>
      <c r="X364" s="69"/>
      <c r="Y364" s="69"/>
      <c r="Z364" s="69"/>
    </row>
    <row r="365" spans="1:26" ht="15.75" customHeight="1">
      <c r="A365" s="69"/>
      <c r="B365" s="69"/>
      <c r="C365" s="69"/>
      <c r="D365" s="69"/>
      <c r="E365" s="69"/>
      <c r="F365" s="69"/>
      <c r="G365" s="69"/>
      <c r="H365" s="69"/>
      <c r="I365" s="69"/>
      <c r="J365" s="69"/>
      <c r="K365" s="69"/>
      <c r="L365" s="69"/>
      <c r="M365" s="69"/>
      <c r="N365" s="69"/>
      <c r="O365" s="69"/>
      <c r="P365" s="69"/>
      <c r="Q365" s="69"/>
      <c r="R365" s="69"/>
      <c r="S365" s="69"/>
      <c r="T365" s="69"/>
      <c r="U365" s="69"/>
      <c r="V365" s="69"/>
      <c r="W365" s="69"/>
      <c r="X365" s="69"/>
      <c r="Y365" s="69"/>
      <c r="Z365" s="69"/>
    </row>
    <row r="366" spans="1:26" ht="15.75" customHeight="1">
      <c r="A366" s="69"/>
      <c r="B366" s="69"/>
      <c r="C366" s="69"/>
      <c r="D366" s="69"/>
      <c r="E366" s="69"/>
      <c r="F366" s="69"/>
      <c r="G366" s="69"/>
      <c r="H366" s="69"/>
      <c r="I366" s="69"/>
      <c r="J366" s="69"/>
      <c r="K366" s="69"/>
      <c r="L366" s="69"/>
      <c r="M366" s="69"/>
      <c r="N366" s="69"/>
      <c r="O366" s="69"/>
      <c r="P366" s="69"/>
      <c r="Q366" s="69"/>
      <c r="R366" s="69"/>
      <c r="S366" s="69"/>
      <c r="T366" s="69"/>
      <c r="U366" s="69"/>
      <c r="V366" s="69"/>
      <c r="W366" s="69"/>
      <c r="X366" s="69"/>
      <c r="Y366" s="69"/>
      <c r="Z366" s="69"/>
    </row>
    <row r="367" spans="1:26" ht="15.75" customHeight="1">
      <c r="A367" s="69"/>
      <c r="B367" s="69"/>
      <c r="C367" s="69"/>
      <c r="D367" s="69"/>
      <c r="E367" s="69"/>
      <c r="F367" s="69"/>
      <c r="G367" s="69"/>
      <c r="H367" s="69"/>
      <c r="I367" s="69"/>
      <c r="J367" s="69"/>
      <c r="K367" s="69"/>
      <c r="L367" s="69"/>
      <c r="M367" s="69"/>
      <c r="N367" s="69"/>
      <c r="O367" s="69"/>
      <c r="P367" s="69"/>
      <c r="Q367" s="69"/>
      <c r="R367" s="69"/>
      <c r="S367" s="69"/>
      <c r="T367" s="69"/>
      <c r="U367" s="69"/>
      <c r="V367" s="69"/>
      <c r="W367" s="69"/>
      <c r="X367" s="69"/>
      <c r="Y367" s="69"/>
      <c r="Z367" s="69"/>
    </row>
    <row r="368" spans="1:26" ht="15.75" customHeight="1">
      <c r="A368" s="69"/>
      <c r="B368" s="69"/>
      <c r="C368" s="69"/>
      <c r="D368" s="69"/>
      <c r="E368" s="69"/>
      <c r="F368" s="69"/>
      <c r="G368" s="69"/>
      <c r="H368" s="69"/>
      <c r="I368" s="69"/>
      <c r="J368" s="69"/>
      <c r="K368" s="69"/>
      <c r="L368" s="69"/>
      <c r="M368" s="69"/>
      <c r="N368" s="69"/>
      <c r="O368" s="69"/>
      <c r="P368" s="69"/>
      <c r="Q368" s="69"/>
      <c r="R368" s="69"/>
      <c r="S368" s="69"/>
      <c r="T368" s="69"/>
      <c r="U368" s="69"/>
      <c r="V368" s="69"/>
      <c r="W368" s="69"/>
      <c r="X368" s="69"/>
      <c r="Y368" s="69"/>
      <c r="Z368" s="69"/>
    </row>
    <row r="369" spans="1:26" ht="15.75" customHeight="1">
      <c r="A369" s="69"/>
      <c r="B369" s="69"/>
      <c r="C369" s="69"/>
      <c r="D369" s="69"/>
      <c r="E369" s="69"/>
      <c r="F369" s="69"/>
      <c r="G369" s="69"/>
      <c r="H369" s="69"/>
      <c r="I369" s="69"/>
      <c r="J369" s="69"/>
      <c r="K369" s="69"/>
      <c r="L369" s="69"/>
      <c r="M369" s="69"/>
      <c r="N369" s="69"/>
      <c r="O369" s="69"/>
      <c r="P369" s="69"/>
      <c r="Q369" s="69"/>
      <c r="R369" s="69"/>
      <c r="S369" s="69"/>
      <c r="T369" s="69"/>
      <c r="U369" s="69"/>
      <c r="V369" s="69"/>
      <c r="W369" s="69"/>
      <c r="X369" s="69"/>
      <c r="Y369" s="69"/>
      <c r="Z369" s="69"/>
    </row>
    <row r="370" spans="1:26" ht="15.75" customHeight="1">
      <c r="A370" s="69"/>
      <c r="B370" s="69"/>
      <c r="C370" s="69"/>
      <c r="D370" s="69"/>
      <c r="E370" s="69"/>
      <c r="F370" s="69"/>
      <c r="G370" s="69"/>
      <c r="H370" s="69"/>
      <c r="I370" s="69"/>
      <c r="J370" s="69"/>
      <c r="K370" s="69"/>
      <c r="L370" s="69"/>
      <c r="M370" s="69"/>
      <c r="N370" s="69"/>
      <c r="O370" s="69"/>
      <c r="P370" s="69"/>
      <c r="Q370" s="69"/>
      <c r="R370" s="69"/>
      <c r="S370" s="69"/>
      <c r="T370" s="69"/>
      <c r="U370" s="69"/>
      <c r="V370" s="69"/>
      <c r="W370" s="69"/>
      <c r="X370" s="69"/>
      <c r="Y370" s="69"/>
      <c r="Z370" s="69"/>
    </row>
    <row r="371" spans="1:26" ht="15.75" customHeight="1">
      <c r="A371" s="69"/>
      <c r="B371" s="69"/>
      <c r="C371" s="69"/>
      <c r="D371" s="69"/>
      <c r="E371" s="69"/>
      <c r="F371" s="69"/>
      <c r="G371" s="69"/>
      <c r="H371" s="69"/>
      <c r="I371" s="69"/>
      <c r="J371" s="69"/>
      <c r="K371" s="69"/>
      <c r="L371" s="69"/>
      <c r="M371" s="69"/>
      <c r="N371" s="69"/>
      <c r="O371" s="69"/>
      <c r="P371" s="69"/>
      <c r="Q371" s="69"/>
      <c r="R371" s="69"/>
      <c r="S371" s="69"/>
      <c r="T371" s="69"/>
      <c r="U371" s="69"/>
      <c r="V371" s="69"/>
      <c r="W371" s="69"/>
      <c r="X371" s="69"/>
      <c r="Y371" s="69"/>
      <c r="Z371" s="69"/>
    </row>
    <row r="372" spans="1:26" ht="15.75" customHeight="1">
      <c r="A372" s="69"/>
      <c r="B372" s="69"/>
      <c r="C372" s="69"/>
      <c r="D372" s="69"/>
      <c r="E372" s="69"/>
      <c r="F372" s="69"/>
      <c r="G372" s="69"/>
      <c r="H372" s="69"/>
      <c r="I372" s="69"/>
      <c r="J372" s="69"/>
      <c r="K372" s="69"/>
      <c r="L372" s="69"/>
      <c r="M372" s="69"/>
      <c r="N372" s="69"/>
      <c r="O372" s="69"/>
      <c r="P372" s="69"/>
      <c r="Q372" s="69"/>
      <c r="R372" s="69"/>
      <c r="S372" s="69"/>
      <c r="T372" s="69"/>
      <c r="U372" s="69"/>
      <c r="V372" s="69"/>
      <c r="W372" s="69"/>
      <c r="X372" s="69"/>
      <c r="Y372" s="69"/>
      <c r="Z372" s="69"/>
    </row>
    <row r="373" spans="1:26" ht="15.75" customHeight="1">
      <c r="A373" s="69"/>
      <c r="B373" s="69"/>
      <c r="C373" s="69"/>
      <c r="D373" s="69"/>
      <c r="E373" s="69"/>
      <c r="F373" s="69"/>
      <c r="G373" s="69"/>
      <c r="H373" s="69"/>
      <c r="I373" s="69"/>
      <c r="J373" s="69"/>
      <c r="K373" s="69"/>
      <c r="L373" s="69"/>
      <c r="M373" s="69"/>
      <c r="N373" s="69"/>
      <c r="O373" s="69"/>
      <c r="P373" s="69"/>
      <c r="Q373" s="69"/>
      <c r="R373" s="69"/>
      <c r="S373" s="69"/>
      <c r="T373" s="69"/>
      <c r="U373" s="69"/>
      <c r="V373" s="69"/>
      <c r="W373" s="69"/>
      <c r="X373" s="69"/>
      <c r="Y373" s="69"/>
      <c r="Z373" s="69"/>
    </row>
    <row r="374" spans="1:26" ht="15.75" customHeight="1">
      <c r="A374" s="69"/>
      <c r="B374" s="69"/>
      <c r="C374" s="69"/>
      <c r="D374" s="69"/>
      <c r="E374" s="69"/>
      <c r="F374" s="69"/>
      <c r="G374" s="69"/>
      <c r="H374" s="69"/>
      <c r="I374" s="69"/>
      <c r="J374" s="69"/>
      <c r="K374" s="69"/>
      <c r="L374" s="69"/>
      <c r="M374" s="69"/>
      <c r="N374" s="69"/>
      <c r="O374" s="69"/>
      <c r="P374" s="69"/>
      <c r="Q374" s="69"/>
      <c r="R374" s="69"/>
      <c r="S374" s="69"/>
      <c r="T374" s="69"/>
      <c r="U374" s="69"/>
      <c r="V374" s="69"/>
      <c r="W374" s="69"/>
      <c r="X374" s="69"/>
      <c r="Y374" s="69"/>
      <c r="Z374" s="69"/>
    </row>
    <row r="375" spans="1:26" ht="15.75" customHeight="1">
      <c r="A375" s="69"/>
      <c r="B375" s="69"/>
      <c r="C375" s="69"/>
      <c r="D375" s="69"/>
      <c r="E375" s="69"/>
      <c r="F375" s="69"/>
      <c r="G375" s="69"/>
      <c r="H375" s="69"/>
      <c r="I375" s="69"/>
      <c r="J375" s="69"/>
      <c r="K375" s="69"/>
      <c r="L375" s="69"/>
      <c r="M375" s="69"/>
      <c r="N375" s="69"/>
      <c r="O375" s="69"/>
      <c r="P375" s="69"/>
      <c r="Q375" s="69"/>
      <c r="R375" s="69"/>
      <c r="S375" s="69"/>
      <c r="T375" s="69"/>
      <c r="U375" s="69"/>
      <c r="V375" s="69"/>
      <c r="W375" s="69"/>
      <c r="X375" s="69"/>
      <c r="Y375" s="69"/>
      <c r="Z375" s="69"/>
    </row>
    <row r="376" spans="1:26" ht="15.75" customHeight="1">
      <c r="A376" s="69"/>
      <c r="B376" s="69"/>
      <c r="C376" s="69"/>
      <c r="D376" s="69"/>
      <c r="E376" s="69"/>
      <c r="F376" s="69"/>
      <c r="G376" s="69"/>
      <c r="H376" s="69"/>
      <c r="I376" s="69"/>
      <c r="J376" s="69"/>
      <c r="K376" s="69"/>
      <c r="L376" s="69"/>
      <c r="M376" s="69"/>
      <c r="N376" s="69"/>
      <c r="O376" s="69"/>
      <c r="P376" s="69"/>
      <c r="Q376" s="69"/>
      <c r="R376" s="69"/>
      <c r="S376" s="69"/>
      <c r="T376" s="69"/>
      <c r="U376" s="69"/>
      <c r="V376" s="69"/>
      <c r="W376" s="69"/>
      <c r="X376" s="69"/>
      <c r="Y376" s="69"/>
      <c r="Z376" s="69"/>
    </row>
    <row r="377" spans="1:26" ht="15.75" customHeight="1">
      <c r="A377" s="69"/>
      <c r="B377" s="69"/>
      <c r="C377" s="69"/>
      <c r="D377" s="69"/>
      <c r="E377" s="69"/>
      <c r="F377" s="69"/>
      <c r="G377" s="69"/>
      <c r="H377" s="69"/>
      <c r="I377" s="69"/>
      <c r="J377" s="69"/>
      <c r="K377" s="69"/>
      <c r="L377" s="69"/>
      <c r="M377" s="69"/>
      <c r="N377" s="69"/>
      <c r="O377" s="69"/>
      <c r="P377" s="69"/>
      <c r="Q377" s="69"/>
      <c r="R377" s="69"/>
      <c r="S377" s="69"/>
      <c r="T377" s="69"/>
      <c r="U377" s="69"/>
      <c r="V377" s="69"/>
      <c r="W377" s="69"/>
      <c r="X377" s="69"/>
      <c r="Y377" s="69"/>
      <c r="Z377" s="69"/>
    </row>
    <row r="378" spans="1:26" ht="15.75" customHeight="1">
      <c r="A378" s="69"/>
      <c r="B378" s="69"/>
      <c r="C378" s="69"/>
      <c r="D378" s="69"/>
      <c r="E378" s="69"/>
      <c r="F378" s="69"/>
      <c r="G378" s="69"/>
      <c r="H378" s="69"/>
      <c r="I378" s="69"/>
      <c r="J378" s="69"/>
      <c r="K378" s="69"/>
      <c r="L378" s="69"/>
      <c r="M378" s="69"/>
      <c r="N378" s="69"/>
      <c r="O378" s="69"/>
      <c r="P378" s="69"/>
      <c r="Q378" s="69"/>
      <c r="R378" s="69"/>
      <c r="S378" s="69"/>
      <c r="T378" s="69"/>
      <c r="U378" s="69"/>
      <c r="V378" s="69"/>
      <c r="W378" s="69"/>
      <c r="X378" s="69"/>
      <c r="Y378" s="69"/>
      <c r="Z378" s="69"/>
    </row>
    <row r="379" spans="1:26" ht="15.75" customHeight="1">
      <c r="A379" s="69"/>
      <c r="B379" s="69"/>
      <c r="C379" s="69"/>
      <c r="D379" s="69"/>
      <c r="E379" s="69"/>
      <c r="F379" s="69"/>
      <c r="G379" s="69"/>
      <c r="H379" s="69"/>
      <c r="I379" s="69"/>
      <c r="J379" s="69"/>
      <c r="K379" s="69"/>
      <c r="L379" s="69"/>
      <c r="M379" s="69"/>
      <c r="N379" s="69"/>
      <c r="O379" s="69"/>
      <c r="P379" s="69"/>
      <c r="Q379" s="69"/>
      <c r="R379" s="69"/>
      <c r="S379" s="69"/>
      <c r="T379" s="69"/>
      <c r="U379" s="69"/>
      <c r="V379" s="69"/>
      <c r="W379" s="69"/>
      <c r="X379" s="69"/>
      <c r="Y379" s="69"/>
      <c r="Z379" s="69"/>
    </row>
    <row r="380" spans="1:26" ht="15.75" customHeight="1">
      <c r="A380" s="69"/>
      <c r="B380" s="69"/>
      <c r="C380" s="69"/>
      <c r="D380" s="69"/>
      <c r="E380" s="69"/>
      <c r="F380" s="69"/>
      <c r="G380" s="69"/>
      <c r="H380" s="69"/>
      <c r="I380" s="69"/>
      <c r="J380" s="69"/>
      <c r="K380" s="69"/>
      <c r="L380" s="69"/>
      <c r="M380" s="69"/>
      <c r="N380" s="69"/>
      <c r="O380" s="69"/>
      <c r="P380" s="69"/>
      <c r="Q380" s="69"/>
      <c r="R380" s="69"/>
      <c r="S380" s="69"/>
      <c r="T380" s="69"/>
      <c r="U380" s="69"/>
      <c r="V380" s="69"/>
      <c r="W380" s="69"/>
      <c r="X380" s="69"/>
      <c r="Y380" s="69"/>
      <c r="Z380" s="69"/>
    </row>
    <row r="381" spans="1:26" ht="15.75" customHeight="1">
      <c r="A381" s="69"/>
      <c r="B381" s="69"/>
      <c r="C381" s="69"/>
      <c r="D381" s="69"/>
      <c r="E381" s="69"/>
      <c r="F381" s="69"/>
      <c r="G381" s="69"/>
      <c r="H381" s="69"/>
      <c r="I381" s="69"/>
      <c r="J381" s="69"/>
      <c r="K381" s="69"/>
      <c r="L381" s="69"/>
      <c r="M381" s="69"/>
      <c r="N381" s="69"/>
      <c r="O381" s="69"/>
      <c r="P381" s="69"/>
      <c r="Q381" s="69"/>
      <c r="R381" s="69"/>
      <c r="S381" s="69"/>
      <c r="T381" s="69"/>
      <c r="U381" s="69"/>
      <c r="V381" s="69"/>
      <c r="W381" s="69"/>
      <c r="X381" s="69"/>
      <c r="Y381" s="69"/>
      <c r="Z381" s="69"/>
    </row>
    <row r="382" spans="1:26" ht="15.75" customHeight="1">
      <c r="A382" s="69"/>
      <c r="B382" s="69"/>
      <c r="C382" s="69"/>
      <c r="D382" s="69"/>
      <c r="E382" s="69"/>
      <c r="F382" s="69"/>
      <c r="G382" s="69"/>
      <c r="H382" s="69"/>
      <c r="I382" s="69"/>
      <c r="J382" s="69"/>
      <c r="K382" s="69"/>
      <c r="L382" s="69"/>
      <c r="M382" s="69"/>
      <c r="N382" s="69"/>
      <c r="O382" s="69"/>
      <c r="P382" s="69"/>
      <c r="Q382" s="69"/>
      <c r="R382" s="69"/>
      <c r="S382" s="69"/>
      <c r="T382" s="69"/>
      <c r="U382" s="69"/>
      <c r="V382" s="69"/>
      <c r="W382" s="69"/>
      <c r="X382" s="69"/>
      <c r="Y382" s="69"/>
      <c r="Z382" s="69"/>
    </row>
    <row r="383" spans="1:26" ht="15.75" customHeight="1">
      <c r="A383" s="69"/>
      <c r="B383" s="69"/>
      <c r="C383" s="69"/>
      <c r="D383" s="69"/>
      <c r="E383" s="69"/>
      <c r="F383" s="69"/>
      <c r="G383" s="69"/>
      <c r="H383" s="69"/>
      <c r="I383" s="69"/>
      <c r="J383" s="69"/>
      <c r="K383" s="69"/>
      <c r="L383" s="69"/>
      <c r="M383" s="69"/>
      <c r="N383" s="69"/>
      <c r="O383" s="69"/>
      <c r="P383" s="69"/>
      <c r="Q383" s="69"/>
      <c r="R383" s="69"/>
      <c r="S383" s="69"/>
      <c r="T383" s="69"/>
      <c r="U383" s="69"/>
      <c r="V383" s="69"/>
      <c r="W383" s="69"/>
      <c r="X383" s="69"/>
      <c r="Y383" s="69"/>
      <c r="Z383" s="69"/>
    </row>
    <row r="384" spans="1:26" ht="15.75" customHeight="1">
      <c r="A384" s="69"/>
      <c r="B384" s="69"/>
      <c r="C384" s="69"/>
      <c r="D384" s="69"/>
      <c r="E384" s="69"/>
      <c r="F384" s="69"/>
      <c r="G384" s="69"/>
      <c r="H384" s="69"/>
      <c r="I384" s="69"/>
      <c r="J384" s="69"/>
      <c r="K384" s="69"/>
      <c r="L384" s="69"/>
      <c r="M384" s="69"/>
      <c r="N384" s="69"/>
      <c r="O384" s="69"/>
      <c r="P384" s="69"/>
      <c r="Q384" s="69"/>
      <c r="R384" s="69"/>
      <c r="S384" s="69"/>
      <c r="T384" s="69"/>
      <c r="U384" s="69"/>
      <c r="V384" s="69"/>
      <c r="W384" s="69"/>
      <c r="X384" s="69"/>
      <c r="Y384" s="69"/>
      <c r="Z384" s="69"/>
    </row>
    <row r="385" spans="1:26" ht="15.75" customHeight="1">
      <c r="A385" s="69"/>
      <c r="B385" s="69"/>
      <c r="C385" s="69"/>
      <c r="D385" s="69"/>
      <c r="E385" s="69"/>
      <c r="F385" s="69"/>
      <c r="G385" s="69"/>
      <c r="H385" s="69"/>
      <c r="I385" s="69"/>
      <c r="J385" s="69"/>
      <c r="K385" s="69"/>
      <c r="L385" s="69"/>
      <c r="M385" s="69"/>
      <c r="N385" s="69"/>
      <c r="O385" s="69"/>
      <c r="P385" s="69"/>
      <c r="Q385" s="69"/>
      <c r="R385" s="69"/>
      <c r="S385" s="69"/>
      <c r="T385" s="69"/>
      <c r="U385" s="69"/>
      <c r="V385" s="69"/>
      <c r="W385" s="69"/>
      <c r="X385" s="69"/>
      <c r="Y385" s="69"/>
      <c r="Z385" s="69"/>
    </row>
    <row r="386" spans="1:26" ht="15.75" customHeight="1">
      <c r="A386" s="69"/>
      <c r="B386" s="69"/>
      <c r="C386" s="69"/>
      <c r="D386" s="69"/>
      <c r="E386" s="69"/>
      <c r="F386" s="69"/>
      <c r="G386" s="69"/>
      <c r="H386" s="69"/>
      <c r="I386" s="69"/>
      <c r="J386" s="69"/>
      <c r="K386" s="69"/>
      <c r="L386" s="69"/>
      <c r="M386" s="69"/>
      <c r="N386" s="69"/>
      <c r="O386" s="69"/>
      <c r="P386" s="69"/>
      <c r="Q386" s="69"/>
      <c r="R386" s="69"/>
      <c r="S386" s="69"/>
      <c r="T386" s="69"/>
      <c r="U386" s="69"/>
      <c r="V386" s="69"/>
      <c r="W386" s="69"/>
      <c r="X386" s="69"/>
      <c r="Y386" s="69"/>
      <c r="Z386" s="69"/>
    </row>
    <row r="387" spans="1:26" ht="15.75" customHeight="1">
      <c r="A387" s="69"/>
      <c r="B387" s="69"/>
      <c r="C387" s="69"/>
      <c r="D387" s="69"/>
      <c r="E387" s="69"/>
      <c r="F387" s="69"/>
      <c r="G387" s="69"/>
      <c r="H387" s="69"/>
      <c r="I387" s="69"/>
      <c r="J387" s="69"/>
      <c r="K387" s="69"/>
      <c r="L387" s="69"/>
      <c r="M387" s="69"/>
      <c r="N387" s="69"/>
      <c r="O387" s="69"/>
      <c r="P387" s="69"/>
      <c r="Q387" s="69"/>
      <c r="R387" s="69"/>
      <c r="S387" s="69"/>
      <c r="T387" s="69"/>
      <c r="U387" s="69"/>
      <c r="V387" s="69"/>
      <c r="W387" s="69"/>
      <c r="X387" s="69"/>
      <c r="Y387" s="69"/>
      <c r="Z387" s="69"/>
    </row>
    <row r="388" spans="1:26" ht="15.75" customHeight="1">
      <c r="A388" s="69"/>
      <c r="B388" s="69"/>
      <c r="C388" s="69"/>
      <c r="D388" s="69"/>
      <c r="E388" s="69"/>
      <c r="F388" s="69"/>
      <c r="G388" s="69"/>
      <c r="H388" s="69"/>
      <c r="I388" s="69"/>
      <c r="J388" s="69"/>
      <c r="K388" s="69"/>
      <c r="L388" s="69"/>
      <c r="M388" s="69"/>
      <c r="N388" s="69"/>
      <c r="O388" s="69"/>
      <c r="P388" s="69"/>
      <c r="Q388" s="69"/>
      <c r="R388" s="69"/>
      <c r="S388" s="69"/>
      <c r="T388" s="69"/>
      <c r="U388" s="69"/>
      <c r="V388" s="69"/>
      <c r="W388" s="69"/>
      <c r="X388" s="69"/>
      <c r="Y388" s="69"/>
      <c r="Z388" s="69"/>
    </row>
    <row r="389" spans="1:26" ht="15.75" customHeight="1">
      <c r="A389" s="69"/>
      <c r="B389" s="69"/>
      <c r="C389" s="69"/>
      <c r="D389" s="69"/>
      <c r="E389" s="69"/>
      <c r="F389" s="69"/>
      <c r="G389" s="69"/>
      <c r="H389" s="69"/>
      <c r="I389" s="69"/>
      <c r="J389" s="69"/>
      <c r="K389" s="69"/>
      <c r="L389" s="69"/>
      <c r="M389" s="69"/>
      <c r="N389" s="69"/>
      <c r="O389" s="69"/>
      <c r="P389" s="69"/>
      <c r="Q389" s="69"/>
      <c r="R389" s="69"/>
      <c r="S389" s="69"/>
      <c r="T389" s="69"/>
      <c r="U389" s="69"/>
      <c r="V389" s="69"/>
      <c r="W389" s="69"/>
      <c r="X389" s="69"/>
      <c r="Y389" s="69"/>
      <c r="Z389" s="69"/>
    </row>
    <row r="390" spans="1:26" ht="15.75" customHeight="1">
      <c r="A390" s="69"/>
      <c r="B390" s="69"/>
      <c r="C390" s="69"/>
      <c r="D390" s="69"/>
      <c r="E390" s="69"/>
      <c r="F390" s="69"/>
      <c r="G390" s="69"/>
      <c r="H390" s="69"/>
      <c r="I390" s="69"/>
      <c r="J390" s="69"/>
      <c r="K390" s="69"/>
      <c r="L390" s="69"/>
      <c r="M390" s="69"/>
      <c r="N390" s="69"/>
      <c r="O390" s="69"/>
      <c r="P390" s="69"/>
      <c r="Q390" s="69"/>
      <c r="R390" s="69"/>
      <c r="S390" s="69"/>
      <c r="T390" s="69"/>
      <c r="U390" s="69"/>
      <c r="V390" s="69"/>
      <c r="W390" s="69"/>
      <c r="X390" s="69"/>
      <c r="Y390" s="69"/>
      <c r="Z390" s="69"/>
    </row>
    <row r="391" spans="1:26" ht="15.75" customHeight="1">
      <c r="A391" s="69"/>
      <c r="B391" s="69"/>
      <c r="C391" s="69"/>
      <c r="D391" s="69"/>
      <c r="E391" s="69"/>
      <c r="F391" s="69"/>
      <c r="G391" s="69"/>
      <c r="H391" s="69"/>
      <c r="I391" s="69"/>
      <c r="J391" s="69"/>
      <c r="K391" s="69"/>
      <c r="L391" s="69"/>
      <c r="M391" s="69"/>
      <c r="N391" s="69"/>
      <c r="O391" s="69"/>
      <c r="P391" s="69"/>
      <c r="Q391" s="69"/>
      <c r="R391" s="69"/>
      <c r="S391" s="69"/>
      <c r="T391" s="69"/>
      <c r="U391" s="69"/>
      <c r="V391" s="69"/>
      <c r="W391" s="69"/>
      <c r="X391" s="69"/>
      <c r="Y391" s="69"/>
      <c r="Z391" s="69"/>
    </row>
    <row r="392" spans="1:26" ht="15.75" customHeight="1">
      <c r="A392" s="69"/>
      <c r="B392" s="69"/>
      <c r="C392" s="69"/>
      <c r="D392" s="69"/>
      <c r="E392" s="69"/>
      <c r="F392" s="69"/>
      <c r="G392" s="69"/>
      <c r="H392" s="69"/>
      <c r="I392" s="69"/>
      <c r="J392" s="69"/>
      <c r="K392" s="69"/>
      <c r="L392" s="69"/>
      <c r="M392" s="69"/>
      <c r="N392" s="69"/>
      <c r="O392" s="69"/>
      <c r="P392" s="69"/>
      <c r="Q392" s="69"/>
      <c r="R392" s="69"/>
      <c r="S392" s="69"/>
      <c r="T392" s="69"/>
      <c r="U392" s="69"/>
      <c r="V392" s="69"/>
      <c r="W392" s="69"/>
      <c r="X392" s="69"/>
      <c r="Y392" s="69"/>
      <c r="Z392" s="69"/>
    </row>
    <row r="393" spans="1:26" ht="15.75" customHeight="1">
      <c r="A393" s="69"/>
      <c r="B393" s="69"/>
      <c r="C393" s="69"/>
      <c r="D393" s="69"/>
      <c r="E393" s="69"/>
      <c r="F393" s="69"/>
      <c r="G393" s="69"/>
      <c r="H393" s="69"/>
      <c r="I393" s="69"/>
      <c r="J393" s="69"/>
      <c r="K393" s="69"/>
      <c r="L393" s="69"/>
      <c r="M393" s="69"/>
      <c r="N393" s="69"/>
      <c r="O393" s="69"/>
      <c r="P393" s="69"/>
      <c r="Q393" s="69"/>
      <c r="R393" s="69"/>
      <c r="S393" s="69"/>
      <c r="T393" s="69"/>
      <c r="U393" s="69"/>
      <c r="V393" s="69"/>
      <c r="W393" s="69"/>
      <c r="X393" s="69"/>
      <c r="Y393" s="69"/>
      <c r="Z393" s="69"/>
    </row>
    <row r="394" spans="1:26" ht="15.75" customHeight="1">
      <c r="A394" s="69"/>
      <c r="B394" s="69"/>
      <c r="C394" s="69"/>
      <c r="D394" s="69"/>
      <c r="E394" s="69"/>
      <c r="F394" s="69"/>
      <c r="G394" s="69"/>
      <c r="H394" s="69"/>
      <c r="I394" s="69"/>
      <c r="J394" s="69"/>
      <c r="K394" s="69"/>
      <c r="L394" s="69"/>
      <c r="M394" s="69"/>
      <c r="N394" s="69"/>
      <c r="O394" s="69"/>
      <c r="P394" s="69"/>
      <c r="Q394" s="69"/>
      <c r="R394" s="69"/>
      <c r="S394" s="69"/>
      <c r="T394" s="69"/>
      <c r="U394" s="69"/>
      <c r="V394" s="69"/>
      <c r="W394" s="69"/>
      <c r="X394" s="69"/>
      <c r="Y394" s="69"/>
      <c r="Z394" s="69"/>
    </row>
    <row r="395" spans="1:26" ht="15.75" customHeight="1">
      <c r="A395" s="69"/>
      <c r="B395" s="69"/>
      <c r="C395" s="69"/>
      <c r="D395" s="69"/>
      <c r="E395" s="69"/>
      <c r="F395" s="69"/>
      <c r="G395" s="69"/>
      <c r="H395" s="69"/>
      <c r="I395" s="69"/>
      <c r="J395" s="69"/>
      <c r="K395" s="69"/>
      <c r="L395" s="69"/>
      <c r="M395" s="69"/>
      <c r="N395" s="69"/>
      <c r="O395" s="69"/>
      <c r="P395" s="69"/>
      <c r="Q395" s="69"/>
      <c r="R395" s="69"/>
      <c r="S395" s="69"/>
      <c r="T395" s="69"/>
      <c r="U395" s="69"/>
      <c r="V395" s="69"/>
      <c r="W395" s="69"/>
      <c r="X395" s="69"/>
      <c r="Y395" s="69"/>
      <c r="Z395" s="69"/>
    </row>
    <row r="396" spans="1:26" ht="15.75" customHeight="1">
      <c r="A396" s="69"/>
      <c r="B396" s="69"/>
      <c r="C396" s="69"/>
      <c r="D396" s="69"/>
      <c r="E396" s="69"/>
      <c r="F396" s="69"/>
      <c r="G396" s="69"/>
      <c r="H396" s="69"/>
      <c r="I396" s="69"/>
      <c r="J396" s="69"/>
      <c r="K396" s="69"/>
      <c r="L396" s="69"/>
      <c r="M396" s="69"/>
      <c r="N396" s="69"/>
      <c r="O396" s="69"/>
      <c r="P396" s="69"/>
      <c r="Q396" s="69"/>
      <c r="R396" s="69"/>
      <c r="S396" s="69"/>
      <c r="T396" s="69"/>
      <c r="U396" s="69"/>
      <c r="V396" s="69"/>
      <c r="W396" s="69"/>
      <c r="X396" s="69"/>
      <c r="Y396" s="69"/>
      <c r="Z396" s="69"/>
    </row>
    <row r="397" spans="1:26" ht="15.75" customHeight="1">
      <c r="A397" s="69"/>
      <c r="B397" s="69"/>
      <c r="C397" s="69"/>
      <c r="D397" s="69"/>
      <c r="E397" s="69"/>
      <c r="F397" s="69"/>
      <c r="G397" s="69"/>
      <c r="H397" s="69"/>
      <c r="I397" s="69"/>
      <c r="J397" s="69"/>
      <c r="K397" s="69"/>
      <c r="L397" s="69"/>
      <c r="M397" s="69"/>
      <c r="N397" s="69"/>
      <c r="O397" s="69"/>
      <c r="P397" s="69"/>
      <c r="Q397" s="69"/>
      <c r="R397" s="69"/>
      <c r="S397" s="69"/>
      <c r="T397" s="69"/>
      <c r="U397" s="69"/>
      <c r="V397" s="69"/>
      <c r="W397" s="69"/>
      <c r="X397" s="69"/>
      <c r="Y397" s="69"/>
      <c r="Z397" s="69"/>
    </row>
    <row r="398" spans="1:26" ht="15.75" customHeight="1">
      <c r="A398" s="69"/>
      <c r="B398" s="69"/>
      <c r="C398" s="69"/>
      <c r="D398" s="69"/>
      <c r="E398" s="69"/>
      <c r="F398" s="69"/>
      <c r="G398" s="69"/>
      <c r="H398" s="69"/>
      <c r="I398" s="69"/>
      <c r="J398" s="69"/>
      <c r="K398" s="69"/>
      <c r="L398" s="69"/>
      <c r="M398" s="69"/>
      <c r="N398" s="69"/>
      <c r="O398" s="69"/>
      <c r="P398" s="69"/>
      <c r="Q398" s="69"/>
      <c r="R398" s="69"/>
      <c r="S398" s="69"/>
      <c r="T398" s="69"/>
      <c r="U398" s="69"/>
      <c r="V398" s="69"/>
      <c r="W398" s="69"/>
      <c r="X398" s="69"/>
      <c r="Y398" s="69"/>
      <c r="Z398" s="69"/>
    </row>
    <row r="399" spans="1:26" ht="15.75" customHeight="1">
      <c r="A399" s="69"/>
      <c r="B399" s="69"/>
      <c r="C399" s="69"/>
      <c r="D399" s="69"/>
      <c r="E399" s="69"/>
      <c r="F399" s="69"/>
      <c r="G399" s="69"/>
      <c r="H399" s="69"/>
      <c r="I399" s="69"/>
      <c r="J399" s="69"/>
      <c r="K399" s="69"/>
      <c r="L399" s="69"/>
      <c r="M399" s="69"/>
      <c r="N399" s="69"/>
      <c r="O399" s="69"/>
      <c r="P399" s="69"/>
      <c r="Q399" s="69"/>
      <c r="R399" s="69"/>
      <c r="S399" s="69"/>
      <c r="T399" s="69"/>
      <c r="U399" s="69"/>
      <c r="V399" s="69"/>
      <c r="W399" s="69"/>
      <c r="X399" s="69"/>
      <c r="Y399" s="69"/>
      <c r="Z399" s="69"/>
    </row>
    <row r="400" spans="1:26" ht="15.75" customHeight="1">
      <c r="A400" s="69"/>
      <c r="B400" s="69"/>
      <c r="C400" s="69"/>
      <c r="D400" s="69"/>
      <c r="E400" s="69"/>
      <c r="F400" s="69"/>
      <c r="G400" s="69"/>
      <c r="H400" s="69"/>
      <c r="I400" s="69"/>
      <c r="J400" s="69"/>
      <c r="K400" s="69"/>
      <c r="L400" s="69"/>
      <c r="M400" s="69"/>
      <c r="N400" s="69"/>
      <c r="O400" s="69"/>
      <c r="P400" s="69"/>
      <c r="Q400" s="69"/>
      <c r="R400" s="69"/>
      <c r="S400" s="69"/>
      <c r="T400" s="69"/>
      <c r="U400" s="69"/>
      <c r="V400" s="69"/>
      <c r="W400" s="69"/>
      <c r="X400" s="69"/>
      <c r="Y400" s="69"/>
      <c r="Z400" s="69"/>
    </row>
    <row r="401" spans="1:26" ht="15.75" customHeight="1">
      <c r="A401" s="69"/>
      <c r="B401" s="69"/>
      <c r="C401" s="69"/>
      <c r="D401" s="69"/>
      <c r="E401" s="69"/>
      <c r="F401" s="69"/>
      <c r="G401" s="69"/>
      <c r="H401" s="69"/>
      <c r="I401" s="69"/>
      <c r="J401" s="69"/>
      <c r="K401" s="69"/>
      <c r="L401" s="69"/>
      <c r="M401" s="69"/>
      <c r="N401" s="69"/>
      <c r="O401" s="69"/>
      <c r="P401" s="69"/>
      <c r="Q401" s="69"/>
      <c r="R401" s="69"/>
      <c r="S401" s="69"/>
      <c r="T401" s="69"/>
      <c r="U401" s="69"/>
      <c r="V401" s="69"/>
      <c r="W401" s="69"/>
      <c r="X401" s="69"/>
      <c r="Y401" s="69"/>
      <c r="Z401" s="69"/>
    </row>
    <row r="402" spans="1:26" ht="15.75" customHeight="1">
      <c r="A402" s="69"/>
      <c r="B402" s="69"/>
      <c r="C402" s="69"/>
      <c r="D402" s="69"/>
      <c r="E402" s="69"/>
      <c r="F402" s="69"/>
      <c r="G402" s="69"/>
      <c r="H402" s="69"/>
      <c r="I402" s="69"/>
      <c r="J402" s="69"/>
      <c r="K402" s="69"/>
      <c r="L402" s="69"/>
      <c r="M402" s="69"/>
      <c r="N402" s="69"/>
      <c r="O402" s="69"/>
      <c r="P402" s="69"/>
      <c r="Q402" s="69"/>
      <c r="R402" s="69"/>
      <c r="S402" s="69"/>
      <c r="T402" s="69"/>
      <c r="U402" s="69"/>
      <c r="V402" s="69"/>
      <c r="W402" s="69"/>
      <c r="X402" s="69"/>
      <c r="Y402" s="69"/>
      <c r="Z402" s="69"/>
    </row>
    <row r="403" spans="1:26" ht="15.75" customHeight="1">
      <c r="A403" s="69"/>
      <c r="B403" s="69"/>
      <c r="C403" s="69"/>
      <c r="D403" s="69"/>
      <c r="E403" s="69"/>
      <c r="F403" s="69"/>
      <c r="G403" s="69"/>
      <c r="H403" s="69"/>
      <c r="I403" s="69"/>
      <c r="J403" s="69"/>
      <c r="K403" s="69"/>
      <c r="L403" s="69"/>
      <c r="M403" s="69"/>
      <c r="N403" s="69"/>
      <c r="O403" s="69"/>
      <c r="P403" s="69"/>
      <c r="Q403" s="69"/>
      <c r="R403" s="69"/>
      <c r="S403" s="69"/>
      <c r="T403" s="69"/>
      <c r="U403" s="69"/>
      <c r="V403" s="69"/>
      <c r="W403" s="69"/>
      <c r="X403" s="69"/>
      <c r="Y403" s="69"/>
      <c r="Z403" s="69"/>
    </row>
    <row r="404" spans="1:26" ht="15.75" customHeight="1">
      <c r="A404" s="69"/>
      <c r="B404" s="69"/>
      <c r="C404" s="69"/>
      <c r="D404" s="69"/>
      <c r="E404" s="69"/>
      <c r="F404" s="69"/>
      <c r="G404" s="69"/>
      <c r="H404" s="69"/>
      <c r="I404" s="69"/>
      <c r="J404" s="69"/>
      <c r="K404" s="69"/>
      <c r="L404" s="69"/>
      <c r="M404" s="69"/>
      <c r="N404" s="69"/>
      <c r="O404" s="69"/>
      <c r="P404" s="69"/>
      <c r="Q404" s="69"/>
      <c r="R404" s="69"/>
      <c r="S404" s="69"/>
      <c r="T404" s="69"/>
      <c r="U404" s="69"/>
      <c r="V404" s="69"/>
      <c r="W404" s="69"/>
      <c r="X404" s="69"/>
      <c r="Y404" s="69"/>
      <c r="Z404" s="69"/>
    </row>
    <row r="405" spans="1:26" ht="15.75" customHeight="1">
      <c r="A405" s="69"/>
      <c r="B405" s="69"/>
      <c r="C405" s="69"/>
      <c r="D405" s="69"/>
      <c r="E405" s="69"/>
      <c r="F405" s="69"/>
      <c r="G405" s="69"/>
      <c r="H405" s="69"/>
      <c r="I405" s="69"/>
      <c r="J405" s="69"/>
      <c r="K405" s="69"/>
      <c r="L405" s="69"/>
      <c r="M405" s="69"/>
      <c r="N405" s="69"/>
      <c r="O405" s="69"/>
      <c r="P405" s="69"/>
      <c r="Q405" s="69"/>
      <c r="R405" s="69"/>
      <c r="S405" s="69"/>
      <c r="T405" s="69"/>
      <c r="U405" s="69"/>
      <c r="V405" s="69"/>
      <c r="W405" s="69"/>
      <c r="X405" s="69"/>
      <c r="Y405" s="69"/>
      <c r="Z405" s="69"/>
    </row>
    <row r="406" spans="1:26" ht="15.75" customHeight="1">
      <c r="A406" s="69"/>
      <c r="B406" s="69"/>
      <c r="C406" s="69"/>
      <c r="D406" s="69"/>
      <c r="E406" s="69"/>
      <c r="F406" s="69"/>
      <c r="G406" s="69"/>
      <c r="H406" s="69"/>
      <c r="I406" s="69"/>
      <c r="J406" s="69"/>
      <c r="K406" s="69"/>
      <c r="L406" s="69"/>
      <c r="M406" s="69"/>
      <c r="N406" s="69"/>
      <c r="O406" s="69"/>
      <c r="P406" s="69"/>
      <c r="Q406" s="69"/>
      <c r="R406" s="69"/>
      <c r="S406" s="69"/>
      <c r="T406" s="69"/>
      <c r="U406" s="69"/>
      <c r="V406" s="69"/>
      <c r="W406" s="69"/>
      <c r="X406" s="69"/>
      <c r="Y406" s="69"/>
      <c r="Z406" s="69"/>
    </row>
    <row r="407" spans="1:26" ht="15.75" customHeight="1">
      <c r="A407" s="69"/>
      <c r="B407" s="69"/>
      <c r="C407" s="69"/>
      <c r="D407" s="69"/>
      <c r="E407" s="69"/>
      <c r="F407" s="69"/>
      <c r="G407" s="69"/>
      <c r="H407" s="69"/>
      <c r="I407" s="69"/>
      <c r="J407" s="69"/>
      <c r="K407" s="69"/>
      <c r="L407" s="69"/>
      <c r="M407" s="69"/>
      <c r="N407" s="69"/>
      <c r="O407" s="69"/>
      <c r="P407" s="69"/>
      <c r="Q407" s="69"/>
      <c r="R407" s="69"/>
      <c r="S407" s="69"/>
      <c r="T407" s="69"/>
      <c r="U407" s="69"/>
      <c r="V407" s="69"/>
      <c r="W407" s="69"/>
      <c r="X407" s="69"/>
      <c r="Y407" s="69"/>
      <c r="Z407" s="69"/>
    </row>
    <row r="408" spans="1:26" ht="15.75" customHeight="1">
      <c r="A408" s="69"/>
      <c r="B408" s="69"/>
      <c r="C408" s="69"/>
      <c r="D408" s="69"/>
      <c r="E408" s="69"/>
      <c r="F408" s="69"/>
      <c r="G408" s="69"/>
      <c r="H408" s="69"/>
      <c r="I408" s="69"/>
      <c r="J408" s="69"/>
      <c r="K408" s="69"/>
      <c r="L408" s="69"/>
      <c r="M408" s="69"/>
      <c r="N408" s="69"/>
      <c r="O408" s="69"/>
      <c r="P408" s="69"/>
      <c r="Q408" s="69"/>
      <c r="R408" s="69"/>
      <c r="S408" s="69"/>
      <c r="T408" s="69"/>
      <c r="U408" s="69"/>
      <c r="V408" s="69"/>
      <c r="W408" s="69"/>
      <c r="X408" s="69"/>
      <c r="Y408" s="69"/>
      <c r="Z408" s="69"/>
    </row>
    <row r="409" spans="1:26" ht="15.75" customHeight="1">
      <c r="A409" s="69"/>
      <c r="B409" s="69"/>
      <c r="C409" s="69"/>
      <c r="D409" s="69"/>
      <c r="E409" s="69"/>
      <c r="F409" s="69"/>
      <c r="G409" s="69"/>
      <c r="H409" s="69"/>
      <c r="I409" s="69"/>
      <c r="J409" s="69"/>
      <c r="K409" s="69"/>
      <c r="L409" s="69"/>
      <c r="M409" s="69"/>
      <c r="N409" s="69"/>
      <c r="O409" s="69"/>
      <c r="P409" s="69"/>
      <c r="Q409" s="69"/>
      <c r="R409" s="69"/>
      <c r="S409" s="69"/>
      <c r="T409" s="69"/>
      <c r="U409" s="69"/>
      <c r="V409" s="69"/>
      <c r="W409" s="69"/>
      <c r="X409" s="69"/>
      <c r="Y409" s="69"/>
      <c r="Z409" s="69"/>
    </row>
    <row r="410" spans="1:26" ht="15.75" customHeight="1">
      <c r="A410" s="69"/>
      <c r="B410" s="69"/>
      <c r="C410" s="69"/>
      <c r="D410" s="69"/>
      <c r="E410" s="69"/>
      <c r="F410" s="69"/>
      <c r="G410" s="69"/>
      <c r="H410" s="69"/>
      <c r="I410" s="69"/>
      <c r="J410" s="69"/>
      <c r="K410" s="69"/>
      <c r="L410" s="69"/>
      <c r="M410" s="69"/>
      <c r="N410" s="69"/>
      <c r="O410" s="69"/>
      <c r="P410" s="69"/>
      <c r="Q410" s="69"/>
      <c r="R410" s="69"/>
      <c r="S410" s="69"/>
      <c r="T410" s="69"/>
      <c r="U410" s="69"/>
      <c r="V410" s="69"/>
      <c r="W410" s="69"/>
      <c r="X410" s="69"/>
      <c r="Y410" s="69"/>
      <c r="Z410" s="69"/>
    </row>
    <row r="411" spans="1:26" ht="15.75" customHeight="1">
      <c r="A411" s="69"/>
      <c r="B411" s="69"/>
      <c r="C411" s="69"/>
      <c r="D411" s="69"/>
      <c r="E411" s="69"/>
      <c r="F411" s="69"/>
      <c r="G411" s="69"/>
      <c r="H411" s="69"/>
      <c r="I411" s="69"/>
      <c r="J411" s="69"/>
      <c r="K411" s="69"/>
      <c r="L411" s="69"/>
      <c r="M411" s="69"/>
      <c r="N411" s="69"/>
      <c r="O411" s="69"/>
      <c r="P411" s="69"/>
      <c r="Q411" s="69"/>
      <c r="R411" s="69"/>
      <c r="S411" s="69"/>
      <c r="T411" s="69"/>
      <c r="U411" s="69"/>
      <c r="V411" s="69"/>
      <c r="W411" s="69"/>
      <c r="X411" s="69"/>
      <c r="Y411" s="69"/>
      <c r="Z411" s="69"/>
    </row>
    <row r="412" spans="1:26" ht="15.75" customHeight="1">
      <c r="A412" s="69"/>
      <c r="B412" s="69"/>
      <c r="C412" s="69"/>
      <c r="D412" s="69"/>
      <c r="E412" s="69"/>
      <c r="F412" s="69"/>
      <c r="G412" s="69"/>
      <c r="H412" s="69"/>
      <c r="I412" s="69"/>
      <c r="J412" s="69"/>
      <c r="K412" s="69"/>
      <c r="L412" s="69"/>
      <c r="M412" s="69"/>
      <c r="N412" s="69"/>
      <c r="O412" s="69"/>
      <c r="P412" s="69"/>
      <c r="Q412" s="69"/>
      <c r="R412" s="69"/>
      <c r="S412" s="69"/>
      <c r="T412" s="69"/>
      <c r="U412" s="69"/>
      <c r="V412" s="69"/>
      <c r="W412" s="69"/>
      <c r="X412" s="69"/>
      <c r="Y412" s="69"/>
      <c r="Z412" s="69"/>
    </row>
    <row r="413" spans="1:26" ht="15.75" customHeight="1">
      <c r="A413" s="69"/>
      <c r="B413" s="69"/>
      <c r="C413" s="69"/>
      <c r="D413" s="69"/>
      <c r="E413" s="69"/>
      <c r="F413" s="69"/>
      <c r="G413" s="69"/>
      <c r="H413" s="69"/>
      <c r="I413" s="69"/>
      <c r="J413" s="69"/>
      <c r="K413" s="69"/>
      <c r="L413" s="69"/>
      <c r="M413" s="69"/>
      <c r="N413" s="69"/>
      <c r="O413" s="69"/>
      <c r="P413" s="69"/>
      <c r="Q413" s="69"/>
      <c r="R413" s="69"/>
      <c r="S413" s="69"/>
      <c r="T413" s="69"/>
      <c r="U413" s="69"/>
      <c r="V413" s="69"/>
      <c r="W413" s="69"/>
      <c r="X413" s="69"/>
      <c r="Y413" s="69"/>
      <c r="Z413" s="69"/>
    </row>
    <row r="414" spans="1:26" ht="15.75" customHeight="1">
      <c r="A414" s="69"/>
      <c r="B414" s="69"/>
      <c r="C414" s="69"/>
      <c r="D414" s="69"/>
      <c r="E414" s="69"/>
      <c r="F414" s="69"/>
      <c r="G414" s="69"/>
      <c r="H414" s="69"/>
      <c r="I414" s="69"/>
      <c r="J414" s="69"/>
      <c r="K414" s="69"/>
      <c r="L414" s="69"/>
      <c r="M414" s="69"/>
      <c r="N414" s="69"/>
      <c r="O414" s="69"/>
      <c r="P414" s="69"/>
      <c r="Q414" s="69"/>
      <c r="R414" s="69"/>
      <c r="S414" s="69"/>
      <c r="T414" s="69"/>
      <c r="U414" s="69"/>
      <c r="V414" s="69"/>
      <c r="W414" s="69"/>
      <c r="X414" s="69"/>
      <c r="Y414" s="69"/>
      <c r="Z414" s="69"/>
    </row>
    <row r="415" spans="1:26" ht="15.75" customHeight="1">
      <c r="A415" s="69"/>
      <c r="B415" s="69"/>
      <c r="C415" s="69"/>
      <c r="D415" s="69"/>
      <c r="E415" s="69"/>
      <c r="F415" s="69"/>
      <c r="G415" s="69"/>
      <c r="H415" s="69"/>
      <c r="I415" s="69"/>
      <c r="J415" s="69"/>
      <c r="K415" s="69"/>
      <c r="L415" s="69"/>
      <c r="M415" s="69"/>
      <c r="N415" s="69"/>
      <c r="O415" s="69"/>
      <c r="P415" s="69"/>
      <c r="Q415" s="69"/>
      <c r="R415" s="69"/>
      <c r="S415" s="69"/>
      <c r="T415" s="69"/>
      <c r="U415" s="69"/>
      <c r="V415" s="69"/>
      <c r="W415" s="69"/>
      <c r="X415" s="69"/>
      <c r="Y415" s="69"/>
      <c r="Z415" s="69"/>
    </row>
    <row r="416" spans="1:26" ht="15.75" customHeight="1">
      <c r="A416" s="69"/>
      <c r="B416" s="69"/>
      <c r="C416" s="69"/>
      <c r="D416" s="69"/>
      <c r="E416" s="69"/>
      <c r="F416" s="69"/>
      <c r="G416" s="69"/>
      <c r="H416" s="69"/>
      <c r="I416" s="69"/>
      <c r="J416" s="69"/>
      <c r="K416" s="69"/>
      <c r="L416" s="69"/>
      <c r="M416" s="69"/>
      <c r="N416" s="69"/>
      <c r="O416" s="69"/>
      <c r="P416" s="69"/>
      <c r="Q416" s="69"/>
      <c r="R416" s="69"/>
      <c r="S416" s="69"/>
      <c r="T416" s="69"/>
      <c r="U416" s="69"/>
      <c r="V416" s="69"/>
      <c r="W416" s="69"/>
      <c r="X416" s="69"/>
      <c r="Y416" s="69"/>
      <c r="Z416" s="69"/>
    </row>
    <row r="417" spans="1:26" ht="15.75" customHeight="1">
      <c r="A417" s="69"/>
      <c r="B417" s="69"/>
      <c r="C417" s="69"/>
      <c r="D417" s="69"/>
      <c r="E417" s="69"/>
      <c r="F417" s="69"/>
      <c r="G417" s="69"/>
      <c r="H417" s="69"/>
      <c r="I417" s="69"/>
      <c r="J417" s="69"/>
      <c r="K417" s="69"/>
      <c r="L417" s="69"/>
      <c r="M417" s="69"/>
      <c r="N417" s="69"/>
      <c r="O417" s="69"/>
      <c r="P417" s="69"/>
      <c r="Q417" s="69"/>
      <c r="R417" s="69"/>
      <c r="S417" s="69"/>
      <c r="T417" s="69"/>
      <c r="U417" s="69"/>
      <c r="V417" s="69"/>
      <c r="W417" s="69"/>
      <c r="X417" s="69"/>
      <c r="Y417" s="69"/>
      <c r="Z417" s="69"/>
    </row>
    <row r="418" spans="1:26" ht="15.75" customHeight="1">
      <c r="A418" s="69"/>
      <c r="B418" s="69"/>
      <c r="C418" s="69"/>
      <c r="D418" s="69"/>
      <c r="E418" s="69"/>
      <c r="F418" s="69"/>
      <c r="G418" s="69"/>
      <c r="H418" s="69"/>
      <c r="I418" s="69"/>
      <c r="J418" s="69"/>
      <c r="K418" s="69"/>
      <c r="L418" s="69"/>
      <c r="M418" s="69"/>
      <c r="N418" s="69"/>
      <c r="O418" s="69"/>
      <c r="P418" s="69"/>
      <c r="Q418" s="69"/>
      <c r="R418" s="69"/>
      <c r="S418" s="69"/>
      <c r="T418" s="69"/>
      <c r="U418" s="69"/>
      <c r="V418" s="69"/>
      <c r="W418" s="69"/>
      <c r="X418" s="69"/>
      <c r="Y418" s="69"/>
      <c r="Z418" s="69"/>
    </row>
    <row r="419" spans="1:26" ht="15.75" customHeight="1">
      <c r="A419" s="69"/>
      <c r="B419" s="69"/>
      <c r="C419" s="69"/>
      <c r="D419" s="69"/>
      <c r="E419" s="69"/>
      <c r="F419" s="69"/>
      <c r="G419" s="69"/>
      <c r="H419" s="69"/>
      <c r="I419" s="69"/>
      <c r="J419" s="69"/>
      <c r="K419" s="69"/>
      <c r="L419" s="69"/>
      <c r="M419" s="69"/>
      <c r="N419" s="69"/>
      <c r="O419" s="69"/>
      <c r="P419" s="69"/>
      <c r="Q419" s="69"/>
      <c r="R419" s="69"/>
      <c r="S419" s="69"/>
      <c r="T419" s="69"/>
      <c r="U419" s="69"/>
      <c r="V419" s="69"/>
      <c r="W419" s="69"/>
      <c r="X419" s="69"/>
      <c r="Y419" s="69"/>
      <c r="Z419" s="69"/>
    </row>
    <row r="420" spans="1:26" ht="15.75" customHeight="1">
      <c r="A420" s="69"/>
      <c r="B420" s="69"/>
      <c r="C420" s="69"/>
      <c r="D420" s="69"/>
      <c r="E420" s="69"/>
      <c r="F420" s="69"/>
      <c r="G420" s="69"/>
      <c r="H420" s="69"/>
      <c r="I420" s="69"/>
      <c r="J420" s="69"/>
      <c r="K420" s="69"/>
      <c r="L420" s="69"/>
      <c r="M420" s="69"/>
      <c r="N420" s="69"/>
      <c r="O420" s="69"/>
      <c r="P420" s="69"/>
      <c r="Q420" s="69"/>
      <c r="R420" s="69"/>
      <c r="S420" s="69"/>
      <c r="T420" s="69"/>
      <c r="U420" s="69"/>
      <c r="V420" s="69"/>
      <c r="W420" s="69"/>
      <c r="X420" s="69"/>
      <c r="Y420" s="69"/>
      <c r="Z420" s="69"/>
    </row>
    <row r="421" spans="1:26" ht="15.75" customHeight="1">
      <c r="A421" s="69"/>
      <c r="B421" s="69"/>
      <c r="C421" s="69"/>
      <c r="D421" s="69"/>
      <c r="E421" s="69"/>
      <c r="F421" s="69"/>
      <c r="G421" s="69"/>
      <c r="H421" s="69"/>
      <c r="I421" s="69"/>
      <c r="J421" s="69"/>
      <c r="K421" s="69"/>
      <c r="L421" s="69"/>
      <c r="M421" s="69"/>
      <c r="N421" s="69"/>
      <c r="O421" s="69"/>
      <c r="P421" s="69"/>
      <c r="Q421" s="69"/>
      <c r="R421" s="69"/>
      <c r="S421" s="69"/>
      <c r="T421" s="69"/>
      <c r="U421" s="69"/>
      <c r="V421" s="69"/>
      <c r="W421" s="69"/>
      <c r="X421" s="69"/>
      <c r="Y421" s="69"/>
      <c r="Z421" s="69"/>
    </row>
    <row r="422" spans="1:26" ht="15.75" customHeight="1">
      <c r="A422" s="69"/>
      <c r="B422" s="69"/>
      <c r="C422" s="69"/>
      <c r="D422" s="69"/>
      <c r="E422" s="69"/>
      <c r="F422" s="69"/>
      <c r="G422" s="69"/>
      <c r="H422" s="69"/>
      <c r="I422" s="69"/>
      <c r="J422" s="69"/>
      <c r="K422" s="69"/>
      <c r="L422" s="69"/>
      <c r="M422" s="69"/>
      <c r="N422" s="69"/>
      <c r="O422" s="69"/>
      <c r="P422" s="69"/>
      <c r="Q422" s="69"/>
      <c r="R422" s="69"/>
      <c r="S422" s="69"/>
      <c r="T422" s="69"/>
      <c r="U422" s="69"/>
      <c r="V422" s="69"/>
      <c r="W422" s="69"/>
      <c r="X422" s="69"/>
      <c r="Y422" s="69"/>
      <c r="Z422" s="69"/>
    </row>
    <row r="423" spans="1:26" ht="15.75" customHeight="1">
      <c r="A423" s="69"/>
      <c r="B423" s="69"/>
      <c r="C423" s="69"/>
      <c r="D423" s="69"/>
      <c r="E423" s="69"/>
      <c r="F423" s="69"/>
      <c r="G423" s="69"/>
      <c r="H423" s="69"/>
      <c r="I423" s="69"/>
      <c r="J423" s="69"/>
      <c r="K423" s="69"/>
      <c r="L423" s="69"/>
      <c r="M423" s="69"/>
      <c r="N423" s="69"/>
      <c r="O423" s="69"/>
      <c r="P423" s="69"/>
      <c r="Q423" s="69"/>
      <c r="R423" s="69"/>
      <c r="S423" s="69"/>
      <c r="T423" s="69"/>
      <c r="U423" s="69"/>
      <c r="V423" s="69"/>
      <c r="W423" s="69"/>
      <c r="X423" s="69"/>
      <c r="Y423" s="69"/>
      <c r="Z423" s="69"/>
    </row>
    <row r="424" spans="1:26" ht="15.75" customHeight="1">
      <c r="A424" s="69"/>
      <c r="B424" s="69"/>
      <c r="C424" s="69"/>
      <c r="D424" s="69"/>
      <c r="E424" s="69"/>
      <c r="F424" s="69"/>
      <c r="G424" s="69"/>
      <c r="H424" s="69"/>
      <c r="I424" s="69"/>
      <c r="J424" s="69"/>
      <c r="K424" s="69"/>
      <c r="L424" s="69"/>
      <c r="M424" s="69"/>
      <c r="N424" s="69"/>
      <c r="O424" s="69"/>
      <c r="P424" s="69"/>
      <c r="Q424" s="69"/>
      <c r="R424" s="69"/>
      <c r="S424" s="69"/>
      <c r="T424" s="69"/>
      <c r="U424" s="69"/>
      <c r="V424" s="69"/>
      <c r="W424" s="69"/>
      <c r="X424" s="69"/>
      <c r="Y424" s="69"/>
      <c r="Z424" s="69"/>
    </row>
    <row r="425" spans="1:26" ht="15.75" customHeight="1">
      <c r="A425" s="69"/>
      <c r="B425" s="69"/>
      <c r="C425" s="69"/>
      <c r="D425" s="69"/>
      <c r="E425" s="69"/>
      <c r="F425" s="69"/>
      <c r="G425" s="69"/>
      <c r="H425" s="69"/>
      <c r="I425" s="69"/>
      <c r="J425" s="69"/>
      <c r="K425" s="69"/>
      <c r="L425" s="69"/>
      <c r="M425" s="69"/>
      <c r="N425" s="69"/>
      <c r="O425" s="69"/>
      <c r="P425" s="69"/>
      <c r="Q425" s="69"/>
      <c r="R425" s="69"/>
      <c r="S425" s="69"/>
      <c r="T425" s="69"/>
      <c r="U425" s="69"/>
      <c r="V425" s="69"/>
      <c r="W425" s="69"/>
      <c r="X425" s="69"/>
      <c r="Y425" s="69"/>
      <c r="Z425" s="69"/>
    </row>
    <row r="426" spans="1:26" ht="15.75" customHeight="1">
      <c r="A426" s="69"/>
      <c r="B426" s="69"/>
      <c r="C426" s="69"/>
      <c r="D426" s="69"/>
      <c r="E426" s="69"/>
      <c r="F426" s="69"/>
      <c r="G426" s="69"/>
      <c r="H426" s="69"/>
      <c r="I426" s="69"/>
      <c r="J426" s="69"/>
      <c r="K426" s="69"/>
      <c r="L426" s="69"/>
      <c r="M426" s="69"/>
      <c r="N426" s="69"/>
      <c r="O426" s="69"/>
      <c r="P426" s="69"/>
      <c r="Q426" s="69"/>
      <c r="R426" s="69"/>
      <c r="S426" s="69"/>
      <c r="T426" s="69"/>
      <c r="U426" s="69"/>
      <c r="V426" s="69"/>
      <c r="W426" s="69"/>
      <c r="X426" s="69"/>
      <c r="Y426" s="69"/>
      <c r="Z426" s="69"/>
    </row>
    <row r="427" spans="1:26" ht="15.75" customHeight="1">
      <c r="A427" s="69"/>
      <c r="B427" s="69"/>
      <c r="C427" s="69"/>
      <c r="D427" s="69"/>
      <c r="E427" s="69"/>
      <c r="F427" s="69"/>
      <c r="G427" s="69"/>
      <c r="H427" s="69"/>
      <c r="I427" s="69"/>
      <c r="J427" s="69"/>
      <c r="K427" s="69"/>
      <c r="L427" s="69"/>
      <c r="M427" s="69"/>
      <c r="N427" s="69"/>
      <c r="O427" s="69"/>
      <c r="P427" s="69"/>
      <c r="Q427" s="69"/>
      <c r="R427" s="69"/>
      <c r="S427" s="69"/>
      <c r="T427" s="69"/>
      <c r="U427" s="69"/>
      <c r="V427" s="69"/>
      <c r="W427" s="69"/>
      <c r="X427" s="69"/>
      <c r="Y427" s="69"/>
      <c r="Z427" s="69"/>
    </row>
    <row r="428" spans="1:26" ht="15.75" customHeight="1">
      <c r="A428" s="69"/>
      <c r="B428" s="69"/>
      <c r="C428" s="69"/>
      <c r="D428" s="69"/>
      <c r="E428" s="69"/>
      <c r="F428" s="69"/>
      <c r="G428" s="69"/>
      <c r="H428" s="69"/>
      <c r="I428" s="69"/>
      <c r="J428" s="69"/>
      <c r="K428" s="69"/>
      <c r="L428" s="69"/>
      <c r="M428" s="69"/>
      <c r="N428" s="69"/>
      <c r="O428" s="69"/>
      <c r="P428" s="69"/>
      <c r="Q428" s="69"/>
      <c r="R428" s="69"/>
      <c r="S428" s="69"/>
      <c r="T428" s="69"/>
      <c r="U428" s="69"/>
      <c r="V428" s="69"/>
      <c r="W428" s="69"/>
      <c r="X428" s="69"/>
      <c r="Y428" s="69"/>
      <c r="Z428" s="69"/>
    </row>
    <row r="429" spans="1:26" ht="15.75" customHeight="1">
      <c r="A429" s="69"/>
      <c r="B429" s="69"/>
      <c r="C429" s="69"/>
      <c r="D429" s="69"/>
      <c r="E429" s="69"/>
      <c r="F429" s="69"/>
      <c r="G429" s="69"/>
      <c r="H429" s="69"/>
      <c r="I429" s="69"/>
      <c r="J429" s="69"/>
      <c r="K429" s="69"/>
      <c r="L429" s="69"/>
      <c r="M429" s="69"/>
      <c r="N429" s="69"/>
      <c r="O429" s="69"/>
      <c r="P429" s="69"/>
      <c r="Q429" s="69"/>
      <c r="R429" s="69"/>
      <c r="S429" s="69"/>
      <c r="T429" s="69"/>
      <c r="U429" s="69"/>
      <c r="V429" s="69"/>
      <c r="W429" s="69"/>
      <c r="X429" s="69"/>
      <c r="Y429" s="69"/>
      <c r="Z429" s="69"/>
    </row>
    <row r="430" spans="1:26" ht="15.75" customHeight="1">
      <c r="A430" s="69"/>
      <c r="B430" s="69"/>
      <c r="C430" s="69"/>
      <c r="D430" s="69"/>
      <c r="E430" s="69"/>
      <c r="F430" s="69"/>
      <c r="G430" s="69"/>
      <c r="H430" s="69"/>
      <c r="I430" s="69"/>
      <c r="J430" s="69"/>
      <c r="K430" s="69"/>
      <c r="L430" s="69"/>
      <c r="M430" s="69"/>
      <c r="N430" s="69"/>
      <c r="O430" s="69"/>
      <c r="P430" s="69"/>
      <c r="Q430" s="69"/>
      <c r="R430" s="69"/>
      <c r="S430" s="69"/>
      <c r="T430" s="69"/>
      <c r="U430" s="69"/>
      <c r="V430" s="69"/>
      <c r="W430" s="69"/>
      <c r="X430" s="69"/>
      <c r="Y430" s="69"/>
      <c r="Z430" s="69"/>
    </row>
    <row r="431" spans="1:26" ht="15.75" customHeight="1">
      <c r="A431" s="69"/>
      <c r="B431" s="69"/>
      <c r="C431" s="69"/>
      <c r="D431" s="69"/>
      <c r="E431" s="69"/>
      <c r="F431" s="69"/>
      <c r="G431" s="69"/>
      <c r="H431" s="69"/>
      <c r="I431" s="69"/>
      <c r="J431" s="69"/>
      <c r="K431" s="69"/>
      <c r="L431" s="69"/>
      <c r="M431" s="69"/>
      <c r="N431" s="69"/>
      <c r="O431" s="69"/>
      <c r="P431" s="69"/>
      <c r="Q431" s="69"/>
      <c r="R431" s="69"/>
      <c r="S431" s="69"/>
      <c r="T431" s="69"/>
      <c r="U431" s="69"/>
      <c r="V431" s="69"/>
      <c r="W431" s="69"/>
      <c r="X431" s="69"/>
      <c r="Y431" s="69"/>
      <c r="Z431" s="69"/>
    </row>
    <row r="432" spans="1:26" ht="15.75" customHeight="1">
      <c r="A432" s="69"/>
      <c r="B432" s="69"/>
      <c r="C432" s="69"/>
      <c r="D432" s="69"/>
      <c r="E432" s="69"/>
      <c r="F432" s="69"/>
      <c r="G432" s="69"/>
      <c r="H432" s="69"/>
      <c r="I432" s="69"/>
      <c r="J432" s="69"/>
      <c r="K432" s="69"/>
      <c r="L432" s="69"/>
      <c r="M432" s="69"/>
      <c r="N432" s="69"/>
      <c r="O432" s="69"/>
      <c r="P432" s="69"/>
      <c r="Q432" s="69"/>
      <c r="R432" s="69"/>
      <c r="S432" s="69"/>
      <c r="T432" s="69"/>
      <c r="U432" s="69"/>
      <c r="V432" s="69"/>
      <c r="W432" s="69"/>
      <c r="X432" s="69"/>
      <c r="Y432" s="69"/>
      <c r="Z432" s="69"/>
    </row>
    <row r="433" spans="1:26" ht="15.75" customHeight="1">
      <c r="A433" s="69"/>
      <c r="B433" s="69"/>
      <c r="C433" s="69"/>
      <c r="D433" s="69"/>
      <c r="E433" s="69"/>
      <c r="F433" s="69"/>
      <c r="G433" s="69"/>
      <c r="H433" s="69"/>
      <c r="I433" s="69"/>
      <c r="J433" s="69"/>
      <c r="K433" s="69"/>
      <c r="L433" s="69"/>
      <c r="M433" s="69"/>
      <c r="N433" s="69"/>
      <c r="O433" s="69"/>
      <c r="P433" s="69"/>
      <c r="Q433" s="69"/>
      <c r="R433" s="69"/>
      <c r="S433" s="69"/>
      <c r="T433" s="69"/>
      <c r="U433" s="69"/>
      <c r="V433" s="69"/>
      <c r="W433" s="69"/>
      <c r="X433" s="69"/>
      <c r="Y433" s="69"/>
      <c r="Z433" s="69"/>
    </row>
    <row r="434" spans="1:26" ht="15.75" customHeight="1">
      <c r="A434" s="69"/>
      <c r="B434" s="69"/>
      <c r="C434" s="69"/>
      <c r="D434" s="69"/>
      <c r="E434" s="69"/>
      <c r="F434" s="69"/>
      <c r="G434" s="69"/>
      <c r="H434" s="69"/>
      <c r="I434" s="69"/>
      <c r="J434" s="69"/>
      <c r="K434" s="69"/>
      <c r="L434" s="69"/>
      <c r="M434" s="69"/>
      <c r="N434" s="69"/>
      <c r="O434" s="69"/>
      <c r="P434" s="69"/>
      <c r="Q434" s="69"/>
      <c r="R434" s="69"/>
      <c r="S434" s="69"/>
      <c r="T434" s="69"/>
      <c r="U434" s="69"/>
      <c r="V434" s="69"/>
      <c r="W434" s="69"/>
      <c r="X434" s="69"/>
      <c r="Y434" s="69"/>
      <c r="Z434" s="69"/>
    </row>
    <row r="435" spans="1:26" ht="15.75" customHeight="1">
      <c r="A435" s="69"/>
      <c r="B435" s="69"/>
      <c r="C435" s="69"/>
      <c r="D435" s="69"/>
      <c r="E435" s="69"/>
      <c r="F435" s="69"/>
      <c r="G435" s="69"/>
      <c r="H435" s="69"/>
      <c r="I435" s="69"/>
      <c r="J435" s="69"/>
      <c r="K435" s="69"/>
      <c r="L435" s="69"/>
      <c r="M435" s="69"/>
      <c r="N435" s="69"/>
      <c r="O435" s="69"/>
      <c r="P435" s="69"/>
      <c r="Q435" s="69"/>
      <c r="R435" s="69"/>
      <c r="S435" s="69"/>
      <c r="T435" s="69"/>
      <c r="U435" s="69"/>
      <c r="V435" s="69"/>
      <c r="W435" s="69"/>
      <c r="X435" s="69"/>
      <c r="Y435" s="69"/>
      <c r="Z435" s="69"/>
    </row>
    <row r="436" spans="1:26" ht="15.75" customHeight="1">
      <c r="A436" s="69"/>
      <c r="B436" s="69"/>
      <c r="C436" s="69"/>
      <c r="D436" s="69"/>
      <c r="E436" s="69"/>
      <c r="F436" s="69"/>
      <c r="G436" s="69"/>
      <c r="H436" s="69"/>
      <c r="I436" s="69"/>
      <c r="J436" s="69"/>
      <c r="K436" s="69"/>
      <c r="L436" s="69"/>
      <c r="M436" s="69"/>
      <c r="N436" s="69"/>
      <c r="O436" s="69"/>
      <c r="P436" s="69"/>
      <c r="Q436" s="69"/>
      <c r="R436" s="69"/>
      <c r="S436" s="69"/>
      <c r="T436" s="69"/>
      <c r="U436" s="69"/>
      <c r="V436" s="69"/>
      <c r="W436" s="69"/>
      <c r="X436" s="69"/>
      <c r="Y436" s="69"/>
      <c r="Z436" s="69"/>
    </row>
    <row r="437" spans="1:26" ht="15.75" customHeight="1">
      <c r="A437" s="69"/>
      <c r="B437" s="69"/>
      <c r="C437" s="69"/>
      <c r="D437" s="69"/>
      <c r="E437" s="69"/>
      <c r="F437" s="69"/>
      <c r="G437" s="69"/>
      <c r="H437" s="69"/>
      <c r="I437" s="69"/>
      <c r="J437" s="69"/>
      <c r="K437" s="69"/>
      <c r="L437" s="69"/>
      <c r="M437" s="69"/>
      <c r="N437" s="69"/>
      <c r="O437" s="69"/>
      <c r="P437" s="69"/>
      <c r="Q437" s="69"/>
      <c r="R437" s="69"/>
      <c r="S437" s="69"/>
      <c r="T437" s="69"/>
      <c r="U437" s="69"/>
      <c r="V437" s="69"/>
      <c r="W437" s="69"/>
      <c r="X437" s="69"/>
      <c r="Y437" s="69"/>
      <c r="Z437" s="69"/>
    </row>
    <row r="438" spans="1:26" ht="15.75" customHeight="1">
      <c r="A438" s="69"/>
      <c r="B438" s="69"/>
      <c r="C438" s="69"/>
      <c r="D438" s="69"/>
      <c r="E438" s="69"/>
      <c r="F438" s="69"/>
      <c r="G438" s="69"/>
      <c r="H438" s="69"/>
      <c r="I438" s="69"/>
      <c r="J438" s="69"/>
      <c r="K438" s="69"/>
      <c r="L438" s="69"/>
      <c r="M438" s="69"/>
      <c r="N438" s="69"/>
      <c r="O438" s="69"/>
      <c r="P438" s="69"/>
      <c r="Q438" s="69"/>
      <c r="R438" s="69"/>
      <c r="S438" s="69"/>
      <c r="T438" s="69"/>
      <c r="U438" s="69"/>
      <c r="V438" s="69"/>
      <c r="W438" s="69"/>
      <c r="X438" s="69"/>
      <c r="Y438" s="69"/>
      <c r="Z438" s="69"/>
    </row>
    <row r="439" spans="1:26" ht="15.75" customHeight="1">
      <c r="A439" s="69"/>
      <c r="B439" s="69"/>
      <c r="C439" s="69"/>
      <c r="D439" s="69"/>
      <c r="E439" s="69"/>
      <c r="F439" s="69"/>
      <c r="G439" s="69"/>
      <c r="H439" s="69"/>
      <c r="I439" s="69"/>
      <c r="J439" s="69"/>
      <c r="K439" s="69"/>
      <c r="L439" s="69"/>
      <c r="M439" s="69"/>
      <c r="N439" s="69"/>
      <c r="O439" s="69"/>
      <c r="P439" s="69"/>
      <c r="Q439" s="69"/>
      <c r="R439" s="69"/>
      <c r="S439" s="69"/>
      <c r="T439" s="69"/>
      <c r="U439" s="69"/>
      <c r="V439" s="69"/>
      <c r="W439" s="69"/>
      <c r="X439" s="69"/>
      <c r="Y439" s="69"/>
      <c r="Z439" s="69"/>
    </row>
    <row r="440" spans="1:26" ht="15.75" customHeight="1">
      <c r="A440" s="69"/>
      <c r="B440" s="69"/>
      <c r="C440" s="69"/>
      <c r="D440" s="69"/>
      <c r="E440" s="69"/>
      <c r="F440" s="69"/>
      <c r="G440" s="69"/>
      <c r="H440" s="69"/>
      <c r="I440" s="69"/>
      <c r="J440" s="69"/>
      <c r="K440" s="69"/>
      <c r="L440" s="69"/>
      <c r="M440" s="69"/>
      <c r="N440" s="69"/>
      <c r="O440" s="69"/>
      <c r="P440" s="69"/>
      <c r="Q440" s="69"/>
      <c r="R440" s="69"/>
      <c r="S440" s="69"/>
      <c r="T440" s="69"/>
      <c r="U440" s="69"/>
      <c r="V440" s="69"/>
      <c r="W440" s="69"/>
      <c r="X440" s="69"/>
      <c r="Y440" s="69"/>
      <c r="Z440" s="69"/>
    </row>
    <row r="441" spans="1:26" ht="15.75" customHeight="1">
      <c r="A441" s="69"/>
      <c r="B441" s="69"/>
      <c r="C441" s="69"/>
      <c r="D441" s="69"/>
      <c r="E441" s="69"/>
      <c r="F441" s="69"/>
      <c r="G441" s="69"/>
      <c r="H441" s="69"/>
      <c r="I441" s="69"/>
      <c r="J441" s="69"/>
      <c r="K441" s="69"/>
      <c r="L441" s="69"/>
      <c r="M441" s="69"/>
      <c r="N441" s="69"/>
      <c r="O441" s="69"/>
      <c r="P441" s="69"/>
      <c r="Q441" s="69"/>
      <c r="R441" s="69"/>
      <c r="S441" s="69"/>
      <c r="T441" s="69"/>
      <c r="U441" s="69"/>
      <c r="V441" s="69"/>
      <c r="W441" s="69"/>
      <c r="X441" s="69"/>
      <c r="Y441" s="69"/>
      <c r="Z441" s="69"/>
    </row>
    <row r="442" spans="1:26" ht="15.75" customHeight="1">
      <c r="A442" s="69"/>
      <c r="B442" s="69"/>
      <c r="C442" s="69"/>
      <c r="D442" s="69"/>
      <c r="E442" s="69"/>
      <c r="F442" s="69"/>
      <c r="G442" s="69"/>
      <c r="H442" s="69"/>
      <c r="I442" s="69"/>
      <c r="J442" s="69"/>
      <c r="K442" s="69"/>
      <c r="L442" s="69"/>
      <c r="M442" s="69"/>
      <c r="N442" s="69"/>
      <c r="O442" s="69"/>
      <c r="P442" s="69"/>
      <c r="Q442" s="69"/>
      <c r="R442" s="69"/>
      <c r="S442" s="69"/>
      <c r="T442" s="69"/>
      <c r="U442" s="69"/>
      <c r="V442" s="69"/>
      <c r="W442" s="69"/>
      <c r="X442" s="69"/>
      <c r="Y442" s="69"/>
      <c r="Z442" s="69"/>
    </row>
    <row r="443" spans="1:26" ht="15.75" customHeight="1">
      <c r="A443" s="69"/>
      <c r="B443" s="69"/>
      <c r="C443" s="69"/>
      <c r="D443" s="69"/>
      <c r="E443" s="69"/>
      <c r="F443" s="69"/>
      <c r="G443" s="69"/>
      <c r="H443" s="69"/>
      <c r="I443" s="69"/>
      <c r="J443" s="69"/>
      <c r="K443" s="69"/>
      <c r="L443" s="69"/>
      <c r="M443" s="69"/>
      <c r="N443" s="69"/>
      <c r="O443" s="69"/>
      <c r="P443" s="69"/>
      <c r="Q443" s="69"/>
      <c r="R443" s="69"/>
      <c r="S443" s="69"/>
      <c r="T443" s="69"/>
      <c r="U443" s="69"/>
      <c r="V443" s="69"/>
      <c r="W443" s="69"/>
      <c r="X443" s="69"/>
      <c r="Y443" s="69"/>
      <c r="Z443" s="69"/>
    </row>
    <row r="444" spans="1:26" ht="15.75" customHeight="1">
      <c r="A444" s="69"/>
      <c r="B444" s="69"/>
      <c r="C444" s="69"/>
      <c r="D444" s="69"/>
      <c r="E444" s="69"/>
      <c r="F444" s="69"/>
      <c r="G444" s="69"/>
      <c r="H444" s="69"/>
      <c r="I444" s="69"/>
      <c r="J444" s="69"/>
      <c r="K444" s="69"/>
      <c r="L444" s="69"/>
      <c r="M444" s="69"/>
      <c r="N444" s="69"/>
      <c r="O444" s="69"/>
      <c r="P444" s="69"/>
      <c r="Q444" s="69"/>
      <c r="R444" s="69"/>
      <c r="S444" s="69"/>
      <c r="T444" s="69"/>
      <c r="U444" s="69"/>
      <c r="V444" s="69"/>
      <c r="W444" s="69"/>
      <c r="X444" s="69"/>
      <c r="Y444" s="69"/>
      <c r="Z444" s="69"/>
    </row>
    <row r="445" spans="1:26" ht="15.75" customHeight="1">
      <c r="A445" s="69"/>
      <c r="B445" s="69"/>
      <c r="C445" s="69"/>
      <c r="D445" s="69"/>
      <c r="E445" s="69"/>
      <c r="F445" s="69"/>
      <c r="G445" s="69"/>
      <c r="H445" s="69"/>
      <c r="I445" s="69"/>
      <c r="J445" s="69"/>
      <c r="K445" s="69"/>
      <c r="L445" s="69"/>
      <c r="M445" s="69"/>
      <c r="N445" s="69"/>
      <c r="O445" s="69"/>
      <c r="P445" s="69"/>
      <c r="Q445" s="69"/>
      <c r="R445" s="69"/>
      <c r="S445" s="69"/>
      <c r="T445" s="69"/>
      <c r="U445" s="69"/>
      <c r="V445" s="69"/>
      <c r="W445" s="69"/>
      <c r="X445" s="69"/>
      <c r="Y445" s="69"/>
      <c r="Z445" s="69"/>
    </row>
    <row r="446" spans="1:26" ht="15.75" customHeight="1">
      <c r="A446" s="69"/>
      <c r="B446" s="69"/>
      <c r="C446" s="69"/>
      <c r="D446" s="69"/>
      <c r="E446" s="69"/>
      <c r="F446" s="69"/>
      <c r="G446" s="69"/>
      <c r="H446" s="69"/>
      <c r="I446" s="69"/>
      <c r="J446" s="69"/>
      <c r="K446" s="69"/>
      <c r="L446" s="69"/>
      <c r="M446" s="69"/>
      <c r="N446" s="69"/>
      <c r="O446" s="69"/>
      <c r="P446" s="69"/>
      <c r="Q446" s="69"/>
      <c r="R446" s="69"/>
      <c r="S446" s="69"/>
      <c r="T446" s="69"/>
      <c r="U446" s="69"/>
      <c r="V446" s="69"/>
      <c r="W446" s="69"/>
      <c r="X446" s="69"/>
      <c r="Y446" s="69"/>
      <c r="Z446" s="69"/>
    </row>
    <row r="447" spans="1:26" ht="15.75" customHeight="1">
      <c r="A447" s="69"/>
      <c r="B447" s="69"/>
      <c r="C447" s="69"/>
      <c r="D447" s="69"/>
      <c r="E447" s="69"/>
      <c r="F447" s="69"/>
      <c r="G447" s="69"/>
      <c r="H447" s="69"/>
      <c r="I447" s="69"/>
      <c r="J447" s="69"/>
      <c r="K447" s="69"/>
      <c r="L447" s="69"/>
      <c r="M447" s="69"/>
      <c r="N447" s="69"/>
      <c r="O447" s="69"/>
      <c r="P447" s="69"/>
      <c r="Q447" s="69"/>
      <c r="R447" s="69"/>
      <c r="S447" s="69"/>
      <c r="T447" s="69"/>
      <c r="U447" s="69"/>
      <c r="V447" s="69"/>
      <c r="W447" s="69"/>
      <c r="X447" s="69"/>
      <c r="Y447" s="69"/>
      <c r="Z447" s="69"/>
    </row>
    <row r="448" spans="1:26" ht="15.75" customHeight="1">
      <c r="A448" s="69"/>
      <c r="B448" s="69"/>
      <c r="C448" s="69"/>
      <c r="D448" s="69"/>
      <c r="E448" s="69"/>
      <c r="F448" s="69"/>
      <c r="G448" s="69"/>
      <c r="H448" s="69"/>
      <c r="I448" s="69"/>
      <c r="J448" s="69"/>
      <c r="K448" s="69"/>
      <c r="L448" s="69"/>
      <c r="M448" s="69"/>
      <c r="N448" s="69"/>
      <c r="O448" s="69"/>
      <c r="P448" s="69"/>
      <c r="Q448" s="69"/>
      <c r="R448" s="69"/>
      <c r="S448" s="69"/>
      <c r="T448" s="69"/>
      <c r="U448" s="69"/>
      <c r="V448" s="69"/>
      <c r="W448" s="69"/>
      <c r="X448" s="69"/>
      <c r="Y448" s="69"/>
      <c r="Z448" s="69"/>
    </row>
    <row r="449" spans="1:26" ht="15.75" customHeight="1">
      <c r="A449" s="69"/>
      <c r="B449" s="69"/>
      <c r="C449" s="69"/>
      <c r="D449" s="69"/>
      <c r="E449" s="69"/>
      <c r="F449" s="69"/>
      <c r="G449" s="69"/>
      <c r="H449" s="69"/>
      <c r="I449" s="69"/>
      <c r="J449" s="69"/>
      <c r="K449" s="69"/>
      <c r="L449" s="69"/>
      <c r="M449" s="69"/>
      <c r="N449" s="69"/>
      <c r="O449" s="69"/>
      <c r="P449" s="69"/>
      <c r="Q449" s="69"/>
      <c r="R449" s="69"/>
      <c r="S449" s="69"/>
      <c r="T449" s="69"/>
      <c r="U449" s="69"/>
      <c r="V449" s="69"/>
      <c r="W449" s="69"/>
      <c r="X449" s="69"/>
      <c r="Y449" s="69"/>
      <c r="Z449" s="69"/>
    </row>
    <row r="450" spans="1:26" ht="15.75" customHeight="1">
      <c r="A450" s="69"/>
      <c r="B450" s="69"/>
      <c r="C450" s="69"/>
      <c r="D450" s="69"/>
      <c r="E450" s="69"/>
      <c r="F450" s="69"/>
      <c r="G450" s="69"/>
      <c r="H450" s="69"/>
      <c r="I450" s="69"/>
      <c r="J450" s="69"/>
      <c r="K450" s="69"/>
      <c r="L450" s="69"/>
      <c r="M450" s="69"/>
      <c r="N450" s="69"/>
      <c r="O450" s="69"/>
      <c r="P450" s="69"/>
      <c r="Q450" s="69"/>
      <c r="R450" s="69"/>
      <c r="S450" s="69"/>
      <c r="T450" s="69"/>
      <c r="U450" s="69"/>
      <c r="V450" s="69"/>
      <c r="W450" s="69"/>
      <c r="X450" s="69"/>
      <c r="Y450" s="69"/>
      <c r="Z450" s="69"/>
    </row>
    <row r="451" spans="1:26" ht="15.75" customHeight="1">
      <c r="A451" s="69"/>
      <c r="B451" s="69"/>
      <c r="C451" s="69"/>
      <c r="D451" s="69"/>
      <c r="E451" s="69"/>
      <c r="F451" s="69"/>
      <c r="G451" s="69"/>
      <c r="H451" s="69"/>
      <c r="I451" s="69"/>
      <c r="J451" s="69"/>
      <c r="K451" s="69"/>
      <c r="L451" s="69"/>
      <c r="M451" s="69"/>
      <c r="N451" s="69"/>
      <c r="O451" s="69"/>
      <c r="P451" s="69"/>
      <c r="Q451" s="69"/>
      <c r="R451" s="69"/>
      <c r="S451" s="69"/>
      <c r="T451" s="69"/>
      <c r="U451" s="69"/>
      <c r="V451" s="69"/>
      <c r="W451" s="69"/>
      <c r="X451" s="69"/>
      <c r="Y451" s="69"/>
      <c r="Z451" s="69"/>
    </row>
    <row r="452" spans="1:26" ht="15.75" customHeight="1">
      <c r="A452" s="69"/>
      <c r="B452" s="69"/>
      <c r="C452" s="69"/>
      <c r="D452" s="69"/>
      <c r="E452" s="69"/>
      <c r="F452" s="69"/>
      <c r="G452" s="69"/>
      <c r="H452" s="69"/>
      <c r="I452" s="69"/>
      <c r="J452" s="69"/>
      <c r="K452" s="69"/>
      <c r="L452" s="69"/>
      <c r="M452" s="69"/>
      <c r="N452" s="69"/>
      <c r="O452" s="69"/>
      <c r="P452" s="69"/>
      <c r="Q452" s="69"/>
      <c r="R452" s="69"/>
      <c r="S452" s="69"/>
      <c r="T452" s="69"/>
      <c r="U452" s="69"/>
      <c r="V452" s="69"/>
      <c r="W452" s="69"/>
      <c r="X452" s="69"/>
      <c r="Y452" s="69"/>
      <c r="Z452" s="69"/>
    </row>
    <row r="453" spans="1:26" ht="15.75" customHeight="1">
      <c r="A453" s="69"/>
      <c r="B453" s="69"/>
      <c r="C453" s="69"/>
      <c r="D453" s="69"/>
      <c r="E453" s="69"/>
      <c r="F453" s="69"/>
      <c r="G453" s="69"/>
      <c r="H453" s="69"/>
      <c r="I453" s="69"/>
      <c r="J453" s="69"/>
      <c r="K453" s="69"/>
      <c r="L453" s="69"/>
      <c r="M453" s="69"/>
      <c r="N453" s="69"/>
      <c r="O453" s="69"/>
      <c r="P453" s="69"/>
      <c r="Q453" s="69"/>
      <c r="R453" s="69"/>
      <c r="S453" s="69"/>
      <c r="T453" s="69"/>
      <c r="U453" s="69"/>
      <c r="V453" s="69"/>
      <c r="W453" s="69"/>
      <c r="X453" s="69"/>
      <c r="Y453" s="69"/>
      <c r="Z453" s="69"/>
    </row>
    <row r="454" spans="1:26" ht="15.75" customHeight="1">
      <c r="A454" s="69"/>
      <c r="B454" s="69"/>
      <c r="C454" s="69"/>
      <c r="D454" s="69"/>
      <c r="E454" s="69"/>
      <c r="F454" s="69"/>
      <c r="G454" s="69"/>
      <c r="H454" s="69"/>
      <c r="I454" s="69"/>
      <c r="J454" s="69"/>
      <c r="K454" s="69"/>
      <c r="L454" s="69"/>
      <c r="M454" s="69"/>
      <c r="N454" s="69"/>
      <c r="O454" s="69"/>
      <c r="P454" s="69"/>
      <c r="Q454" s="69"/>
      <c r="R454" s="69"/>
      <c r="S454" s="69"/>
      <c r="T454" s="69"/>
      <c r="U454" s="69"/>
      <c r="V454" s="69"/>
      <c r="W454" s="69"/>
      <c r="X454" s="69"/>
      <c r="Y454" s="69"/>
      <c r="Z454" s="69"/>
    </row>
    <row r="455" spans="1:26" ht="15.75" customHeight="1">
      <c r="A455" s="69"/>
      <c r="B455" s="69"/>
      <c r="C455" s="69"/>
      <c r="D455" s="69"/>
      <c r="E455" s="69"/>
      <c r="F455" s="69"/>
      <c r="G455" s="69"/>
      <c r="H455" s="69"/>
      <c r="I455" s="69"/>
      <c r="J455" s="69"/>
      <c r="K455" s="69"/>
      <c r="L455" s="69"/>
      <c r="M455" s="69"/>
      <c r="N455" s="69"/>
      <c r="O455" s="69"/>
      <c r="P455" s="69"/>
      <c r="Q455" s="69"/>
      <c r="R455" s="69"/>
      <c r="S455" s="69"/>
      <c r="T455" s="69"/>
      <c r="U455" s="69"/>
      <c r="V455" s="69"/>
      <c r="W455" s="69"/>
      <c r="X455" s="69"/>
      <c r="Y455" s="69"/>
      <c r="Z455" s="69"/>
    </row>
    <row r="456" spans="1:26" ht="15.75" customHeight="1">
      <c r="A456" s="69"/>
      <c r="B456" s="69"/>
      <c r="C456" s="69"/>
      <c r="D456" s="69"/>
      <c r="E456" s="69"/>
      <c r="F456" s="69"/>
      <c r="G456" s="69"/>
      <c r="H456" s="69"/>
      <c r="I456" s="69"/>
      <c r="J456" s="69"/>
      <c r="K456" s="69"/>
      <c r="L456" s="69"/>
      <c r="M456" s="69"/>
      <c r="N456" s="69"/>
      <c r="O456" s="69"/>
      <c r="P456" s="69"/>
      <c r="Q456" s="69"/>
      <c r="R456" s="69"/>
      <c r="S456" s="69"/>
      <c r="T456" s="69"/>
      <c r="U456" s="69"/>
      <c r="V456" s="69"/>
      <c r="W456" s="69"/>
      <c r="X456" s="69"/>
      <c r="Y456" s="69"/>
      <c r="Z456" s="69"/>
    </row>
    <row r="457" spans="1:26" ht="15.75" customHeight="1">
      <c r="A457" s="69"/>
      <c r="B457" s="69"/>
      <c r="C457" s="69"/>
      <c r="D457" s="69"/>
      <c r="E457" s="69"/>
      <c r="F457" s="69"/>
      <c r="G457" s="69"/>
      <c r="H457" s="69"/>
      <c r="I457" s="69"/>
      <c r="J457" s="69"/>
      <c r="K457" s="69"/>
      <c r="L457" s="69"/>
      <c r="M457" s="69"/>
      <c r="N457" s="69"/>
      <c r="O457" s="69"/>
      <c r="P457" s="69"/>
      <c r="Q457" s="69"/>
      <c r="R457" s="69"/>
      <c r="S457" s="69"/>
      <c r="T457" s="69"/>
      <c r="U457" s="69"/>
      <c r="V457" s="69"/>
      <c r="W457" s="69"/>
      <c r="X457" s="69"/>
      <c r="Y457" s="69"/>
      <c r="Z457" s="69"/>
    </row>
    <row r="458" spans="1:26" ht="15.75" customHeight="1">
      <c r="A458" s="69"/>
      <c r="B458" s="69"/>
      <c r="C458" s="69"/>
      <c r="D458" s="69"/>
      <c r="E458" s="69"/>
      <c r="F458" s="69"/>
      <c r="G458" s="69"/>
      <c r="H458" s="69"/>
      <c r="I458" s="69"/>
      <c r="J458" s="69"/>
      <c r="K458" s="69"/>
      <c r="L458" s="69"/>
      <c r="M458" s="69"/>
      <c r="N458" s="69"/>
      <c r="O458" s="69"/>
      <c r="P458" s="69"/>
      <c r="Q458" s="69"/>
      <c r="R458" s="69"/>
      <c r="S458" s="69"/>
      <c r="T458" s="69"/>
      <c r="U458" s="69"/>
      <c r="V458" s="69"/>
      <c r="W458" s="69"/>
      <c r="X458" s="69"/>
      <c r="Y458" s="69"/>
      <c r="Z458" s="69"/>
    </row>
    <row r="459" spans="1:26" ht="15.75" customHeight="1">
      <c r="A459" s="69"/>
      <c r="B459" s="69"/>
      <c r="C459" s="69"/>
      <c r="D459" s="69"/>
      <c r="E459" s="69"/>
      <c r="F459" s="69"/>
      <c r="G459" s="69"/>
      <c r="H459" s="69"/>
      <c r="I459" s="69"/>
      <c r="J459" s="69"/>
      <c r="K459" s="69"/>
      <c r="L459" s="69"/>
      <c r="M459" s="69"/>
      <c r="N459" s="69"/>
      <c r="O459" s="69"/>
      <c r="P459" s="69"/>
      <c r="Q459" s="69"/>
      <c r="R459" s="69"/>
      <c r="S459" s="69"/>
      <c r="T459" s="69"/>
      <c r="U459" s="69"/>
      <c r="V459" s="69"/>
      <c r="W459" s="69"/>
      <c r="X459" s="69"/>
      <c r="Y459" s="69"/>
      <c r="Z459" s="69"/>
    </row>
    <row r="460" spans="1:26" ht="15.75" customHeight="1">
      <c r="A460" s="69"/>
      <c r="B460" s="69"/>
      <c r="C460" s="69"/>
      <c r="D460" s="69"/>
      <c r="E460" s="69"/>
      <c r="F460" s="69"/>
      <c r="G460" s="69"/>
      <c r="H460" s="69"/>
      <c r="I460" s="69"/>
      <c r="J460" s="69"/>
      <c r="K460" s="69"/>
      <c r="L460" s="69"/>
      <c r="M460" s="69"/>
      <c r="N460" s="69"/>
      <c r="O460" s="69"/>
      <c r="P460" s="69"/>
      <c r="Q460" s="69"/>
      <c r="R460" s="69"/>
      <c r="S460" s="69"/>
      <c r="T460" s="69"/>
      <c r="U460" s="69"/>
      <c r="V460" s="69"/>
      <c r="W460" s="69"/>
      <c r="X460" s="69"/>
      <c r="Y460" s="69"/>
      <c r="Z460" s="69"/>
    </row>
    <row r="461" spans="1:26" ht="15.75" customHeight="1">
      <c r="A461" s="69"/>
      <c r="B461" s="69"/>
      <c r="C461" s="69"/>
      <c r="D461" s="69"/>
      <c r="E461" s="69"/>
      <c r="F461" s="69"/>
      <c r="G461" s="69"/>
      <c r="H461" s="69"/>
      <c r="I461" s="69"/>
      <c r="J461" s="69"/>
      <c r="K461" s="69"/>
      <c r="L461" s="69"/>
      <c r="M461" s="69"/>
      <c r="N461" s="69"/>
      <c r="O461" s="69"/>
      <c r="P461" s="69"/>
      <c r="Q461" s="69"/>
      <c r="R461" s="69"/>
      <c r="S461" s="69"/>
      <c r="T461" s="69"/>
      <c r="U461" s="69"/>
      <c r="V461" s="69"/>
      <c r="W461" s="69"/>
      <c r="X461" s="69"/>
      <c r="Y461" s="69"/>
      <c r="Z461" s="69"/>
    </row>
    <row r="462" spans="1:26" ht="15.75" customHeight="1">
      <c r="A462" s="69"/>
      <c r="B462" s="69"/>
      <c r="C462" s="69"/>
      <c r="D462" s="69"/>
      <c r="E462" s="69"/>
      <c r="F462" s="69"/>
      <c r="G462" s="69"/>
      <c r="H462" s="69"/>
      <c r="I462" s="69"/>
      <c r="J462" s="69"/>
      <c r="K462" s="69"/>
      <c r="L462" s="69"/>
      <c r="M462" s="69"/>
      <c r="N462" s="69"/>
      <c r="O462" s="69"/>
      <c r="P462" s="69"/>
      <c r="Q462" s="69"/>
      <c r="R462" s="69"/>
      <c r="S462" s="69"/>
      <c r="T462" s="69"/>
      <c r="U462" s="69"/>
      <c r="V462" s="69"/>
      <c r="W462" s="69"/>
      <c r="X462" s="69"/>
      <c r="Y462" s="69"/>
      <c r="Z462" s="69"/>
    </row>
    <row r="463" spans="1:26" ht="15.75" customHeight="1">
      <c r="A463" s="69"/>
      <c r="B463" s="69"/>
      <c r="C463" s="69"/>
      <c r="D463" s="69"/>
      <c r="E463" s="69"/>
      <c r="F463" s="69"/>
      <c r="G463" s="69"/>
      <c r="H463" s="69"/>
      <c r="I463" s="69"/>
      <c r="J463" s="69"/>
      <c r="K463" s="69"/>
      <c r="L463" s="69"/>
      <c r="M463" s="69"/>
      <c r="N463" s="69"/>
      <c r="O463" s="69"/>
      <c r="P463" s="69"/>
      <c r="Q463" s="69"/>
      <c r="R463" s="69"/>
      <c r="S463" s="69"/>
      <c r="T463" s="69"/>
      <c r="U463" s="69"/>
      <c r="V463" s="69"/>
      <c r="W463" s="69"/>
      <c r="X463" s="69"/>
      <c r="Y463" s="69"/>
      <c r="Z463" s="69"/>
    </row>
    <row r="464" spans="1:26" ht="15.75" customHeight="1">
      <c r="A464" s="69"/>
      <c r="B464" s="69"/>
      <c r="C464" s="69"/>
      <c r="D464" s="69"/>
      <c r="E464" s="69"/>
      <c r="F464" s="69"/>
      <c r="G464" s="69"/>
      <c r="H464" s="69"/>
      <c r="I464" s="69"/>
      <c r="J464" s="69"/>
      <c r="K464" s="69"/>
      <c r="L464" s="69"/>
      <c r="M464" s="69"/>
      <c r="N464" s="69"/>
      <c r="O464" s="69"/>
      <c r="P464" s="69"/>
      <c r="Q464" s="69"/>
      <c r="R464" s="69"/>
      <c r="S464" s="69"/>
      <c r="T464" s="69"/>
      <c r="U464" s="69"/>
      <c r="V464" s="69"/>
      <c r="W464" s="69"/>
      <c r="X464" s="69"/>
      <c r="Y464" s="69"/>
      <c r="Z464" s="69"/>
    </row>
    <row r="465" spans="1:26" ht="15.75" customHeight="1">
      <c r="A465" s="69"/>
      <c r="B465" s="69"/>
      <c r="C465" s="69"/>
      <c r="D465" s="69"/>
      <c r="E465" s="69"/>
      <c r="F465" s="69"/>
      <c r="G465" s="69"/>
      <c r="H465" s="69"/>
      <c r="I465" s="69"/>
      <c r="J465" s="69"/>
      <c r="K465" s="69"/>
      <c r="L465" s="69"/>
      <c r="M465" s="69"/>
      <c r="N465" s="69"/>
      <c r="O465" s="69"/>
      <c r="P465" s="69"/>
      <c r="Q465" s="69"/>
      <c r="R465" s="69"/>
      <c r="S465" s="69"/>
      <c r="T465" s="69"/>
      <c r="U465" s="69"/>
      <c r="V465" s="69"/>
      <c r="W465" s="69"/>
      <c r="X465" s="69"/>
      <c r="Y465" s="69"/>
      <c r="Z465" s="69"/>
    </row>
    <row r="466" spans="1:26" ht="15.75" customHeight="1">
      <c r="A466" s="69"/>
      <c r="B466" s="69"/>
      <c r="C466" s="69"/>
      <c r="D466" s="69"/>
      <c r="E466" s="69"/>
      <c r="F466" s="69"/>
      <c r="G466" s="69"/>
      <c r="H466" s="69"/>
      <c r="I466" s="69"/>
      <c r="J466" s="69"/>
      <c r="K466" s="69"/>
      <c r="L466" s="69"/>
      <c r="M466" s="69"/>
      <c r="N466" s="69"/>
      <c r="O466" s="69"/>
      <c r="P466" s="69"/>
      <c r="Q466" s="69"/>
      <c r="R466" s="69"/>
      <c r="S466" s="69"/>
      <c r="T466" s="69"/>
      <c r="U466" s="69"/>
      <c r="V466" s="69"/>
      <c r="W466" s="69"/>
      <c r="X466" s="69"/>
      <c r="Y466" s="69"/>
      <c r="Z466" s="69"/>
    </row>
    <row r="467" spans="1:26" ht="15.75" customHeight="1">
      <c r="A467" s="69"/>
      <c r="B467" s="69"/>
      <c r="C467" s="69"/>
      <c r="D467" s="69"/>
      <c r="E467" s="69"/>
      <c r="F467" s="69"/>
      <c r="G467" s="69"/>
      <c r="H467" s="69"/>
      <c r="I467" s="69"/>
      <c r="J467" s="69"/>
      <c r="K467" s="69"/>
      <c r="L467" s="69"/>
      <c r="M467" s="69"/>
      <c r="N467" s="69"/>
      <c r="O467" s="69"/>
      <c r="P467" s="69"/>
      <c r="Q467" s="69"/>
      <c r="R467" s="69"/>
      <c r="S467" s="69"/>
      <c r="T467" s="69"/>
      <c r="U467" s="69"/>
      <c r="V467" s="69"/>
      <c r="W467" s="69"/>
      <c r="X467" s="69"/>
      <c r="Y467" s="69"/>
      <c r="Z467" s="69"/>
    </row>
    <row r="468" spans="1:26" ht="15.75" customHeight="1">
      <c r="A468" s="69"/>
      <c r="B468" s="69"/>
      <c r="C468" s="69"/>
      <c r="D468" s="69"/>
      <c r="E468" s="69"/>
      <c r="F468" s="69"/>
      <c r="G468" s="69"/>
      <c r="H468" s="69"/>
      <c r="I468" s="69"/>
      <c r="J468" s="69"/>
      <c r="K468" s="69"/>
      <c r="L468" s="69"/>
      <c r="M468" s="69"/>
      <c r="N468" s="69"/>
      <c r="O468" s="69"/>
      <c r="P468" s="69"/>
      <c r="Q468" s="69"/>
      <c r="R468" s="69"/>
      <c r="S468" s="69"/>
      <c r="T468" s="69"/>
      <c r="U468" s="69"/>
      <c r="V468" s="69"/>
      <c r="W468" s="69"/>
      <c r="X468" s="69"/>
      <c r="Y468" s="69"/>
      <c r="Z468" s="69"/>
    </row>
    <row r="469" spans="1:26" ht="15.75" customHeight="1">
      <c r="A469" s="69"/>
      <c r="B469" s="69"/>
      <c r="C469" s="69"/>
      <c r="D469" s="69"/>
      <c r="E469" s="69"/>
      <c r="F469" s="69"/>
      <c r="G469" s="69"/>
      <c r="H469" s="69"/>
      <c r="I469" s="69"/>
      <c r="J469" s="69"/>
      <c r="K469" s="69"/>
      <c r="L469" s="69"/>
      <c r="M469" s="69"/>
      <c r="N469" s="69"/>
      <c r="O469" s="69"/>
      <c r="P469" s="69"/>
      <c r="Q469" s="69"/>
      <c r="R469" s="69"/>
      <c r="S469" s="69"/>
      <c r="T469" s="69"/>
      <c r="U469" s="69"/>
      <c r="V469" s="69"/>
      <c r="W469" s="69"/>
      <c r="X469" s="69"/>
      <c r="Y469" s="69"/>
      <c r="Z469" s="69"/>
    </row>
    <row r="470" spans="1:26" ht="15.75" customHeight="1">
      <c r="A470" s="69"/>
      <c r="B470" s="69"/>
      <c r="C470" s="69"/>
      <c r="D470" s="69"/>
      <c r="E470" s="69"/>
      <c r="F470" s="69"/>
      <c r="G470" s="69"/>
      <c r="H470" s="69"/>
      <c r="I470" s="69"/>
      <c r="J470" s="69"/>
      <c r="K470" s="69"/>
      <c r="L470" s="69"/>
      <c r="M470" s="69"/>
      <c r="N470" s="69"/>
      <c r="O470" s="69"/>
      <c r="P470" s="69"/>
      <c r="Q470" s="69"/>
      <c r="R470" s="69"/>
      <c r="S470" s="69"/>
      <c r="T470" s="69"/>
      <c r="U470" s="69"/>
      <c r="V470" s="69"/>
      <c r="W470" s="69"/>
      <c r="X470" s="69"/>
      <c r="Y470" s="69"/>
      <c r="Z470" s="69"/>
    </row>
    <row r="471" spans="1:26" ht="15.75" customHeight="1">
      <c r="A471" s="69"/>
      <c r="B471" s="69"/>
      <c r="C471" s="69"/>
      <c r="D471" s="69"/>
      <c r="E471" s="69"/>
      <c r="F471" s="69"/>
      <c r="G471" s="69"/>
      <c r="H471" s="69"/>
      <c r="I471" s="69"/>
      <c r="J471" s="69"/>
      <c r="K471" s="69"/>
      <c r="L471" s="69"/>
      <c r="M471" s="69"/>
      <c r="N471" s="69"/>
      <c r="O471" s="69"/>
      <c r="P471" s="69"/>
      <c r="Q471" s="69"/>
      <c r="R471" s="69"/>
      <c r="S471" s="69"/>
      <c r="T471" s="69"/>
      <c r="U471" s="69"/>
      <c r="V471" s="69"/>
      <c r="W471" s="69"/>
      <c r="X471" s="69"/>
      <c r="Y471" s="69"/>
      <c r="Z471" s="69"/>
    </row>
    <row r="472" spans="1:26" ht="15.75" customHeight="1">
      <c r="A472" s="69"/>
      <c r="B472" s="69"/>
      <c r="C472" s="69"/>
      <c r="D472" s="69"/>
      <c r="E472" s="69"/>
      <c r="F472" s="69"/>
      <c r="G472" s="69"/>
      <c r="H472" s="69"/>
      <c r="I472" s="69"/>
      <c r="J472" s="69"/>
      <c r="K472" s="69"/>
      <c r="L472" s="69"/>
      <c r="M472" s="69"/>
      <c r="N472" s="69"/>
      <c r="O472" s="69"/>
      <c r="P472" s="69"/>
      <c r="Q472" s="69"/>
      <c r="R472" s="69"/>
      <c r="S472" s="69"/>
      <c r="T472" s="69"/>
      <c r="U472" s="69"/>
      <c r="V472" s="69"/>
      <c r="W472" s="69"/>
      <c r="X472" s="69"/>
      <c r="Y472" s="69"/>
      <c r="Z472" s="69"/>
    </row>
    <row r="473" spans="1:26" ht="15.75" customHeight="1">
      <c r="A473" s="69"/>
      <c r="B473" s="69"/>
      <c r="C473" s="69"/>
      <c r="D473" s="69"/>
      <c r="E473" s="69"/>
      <c r="F473" s="69"/>
      <c r="G473" s="69"/>
      <c r="H473" s="69"/>
      <c r="I473" s="69"/>
      <c r="J473" s="69"/>
      <c r="K473" s="69"/>
      <c r="L473" s="69"/>
      <c r="M473" s="69"/>
      <c r="N473" s="69"/>
      <c r="O473" s="69"/>
      <c r="P473" s="69"/>
      <c r="Q473" s="69"/>
      <c r="R473" s="69"/>
      <c r="S473" s="69"/>
      <c r="T473" s="69"/>
      <c r="U473" s="69"/>
      <c r="V473" s="69"/>
      <c r="W473" s="69"/>
      <c r="X473" s="69"/>
      <c r="Y473" s="69"/>
      <c r="Z473" s="69"/>
    </row>
    <row r="474" spans="1:26" ht="15.75" customHeight="1">
      <c r="A474" s="69"/>
      <c r="B474" s="69"/>
      <c r="C474" s="69"/>
      <c r="D474" s="69"/>
      <c r="E474" s="69"/>
      <c r="F474" s="69"/>
      <c r="G474" s="69"/>
      <c r="H474" s="69"/>
      <c r="I474" s="69"/>
      <c r="J474" s="69"/>
      <c r="K474" s="69"/>
      <c r="L474" s="69"/>
      <c r="M474" s="69"/>
      <c r="N474" s="69"/>
      <c r="O474" s="69"/>
      <c r="P474" s="69"/>
      <c r="Q474" s="69"/>
      <c r="R474" s="69"/>
      <c r="S474" s="69"/>
      <c r="T474" s="69"/>
      <c r="U474" s="69"/>
      <c r="V474" s="69"/>
      <c r="W474" s="69"/>
      <c r="X474" s="69"/>
      <c r="Y474" s="69"/>
      <c r="Z474" s="69"/>
    </row>
    <row r="475" spans="1:26" ht="15.75" customHeight="1">
      <c r="A475" s="69"/>
      <c r="B475" s="69"/>
      <c r="C475" s="69"/>
      <c r="D475" s="69"/>
      <c r="E475" s="69"/>
      <c r="F475" s="69"/>
      <c r="G475" s="69"/>
      <c r="H475" s="69"/>
      <c r="I475" s="69"/>
      <c r="J475" s="69"/>
      <c r="K475" s="69"/>
      <c r="L475" s="69"/>
      <c r="M475" s="69"/>
      <c r="N475" s="69"/>
      <c r="O475" s="69"/>
      <c r="P475" s="69"/>
      <c r="Q475" s="69"/>
      <c r="R475" s="69"/>
      <c r="S475" s="69"/>
      <c r="T475" s="69"/>
      <c r="U475" s="69"/>
      <c r="V475" s="69"/>
      <c r="W475" s="69"/>
      <c r="X475" s="69"/>
      <c r="Y475" s="69"/>
      <c r="Z475" s="69"/>
    </row>
    <row r="476" spans="1:26" ht="15.75" customHeight="1">
      <c r="A476" s="69"/>
      <c r="B476" s="69"/>
      <c r="C476" s="69"/>
      <c r="D476" s="69"/>
      <c r="E476" s="69"/>
      <c r="F476" s="69"/>
      <c r="G476" s="69"/>
      <c r="H476" s="69"/>
      <c r="I476" s="69"/>
      <c r="J476" s="69"/>
      <c r="K476" s="69"/>
      <c r="L476" s="69"/>
      <c r="M476" s="69"/>
      <c r="N476" s="69"/>
      <c r="O476" s="69"/>
      <c r="P476" s="69"/>
      <c r="Q476" s="69"/>
      <c r="R476" s="69"/>
      <c r="S476" s="69"/>
      <c r="T476" s="69"/>
      <c r="U476" s="69"/>
      <c r="V476" s="69"/>
      <c r="W476" s="69"/>
      <c r="X476" s="69"/>
      <c r="Y476" s="69"/>
      <c r="Z476" s="69"/>
    </row>
    <row r="477" spans="1:26" ht="15.75" customHeight="1">
      <c r="A477" s="69"/>
      <c r="B477" s="69"/>
      <c r="C477" s="69"/>
      <c r="D477" s="69"/>
      <c r="E477" s="69"/>
      <c r="F477" s="69"/>
      <c r="G477" s="69"/>
      <c r="H477" s="69"/>
      <c r="I477" s="69"/>
      <c r="J477" s="69"/>
      <c r="K477" s="69"/>
      <c r="L477" s="69"/>
      <c r="M477" s="69"/>
      <c r="N477" s="69"/>
      <c r="O477" s="69"/>
      <c r="P477" s="69"/>
      <c r="Q477" s="69"/>
      <c r="R477" s="69"/>
      <c r="S477" s="69"/>
      <c r="T477" s="69"/>
      <c r="U477" s="69"/>
      <c r="V477" s="69"/>
      <c r="W477" s="69"/>
      <c r="X477" s="69"/>
      <c r="Y477" s="69"/>
      <c r="Z477" s="69"/>
    </row>
    <row r="478" spans="1:26" ht="15.75" customHeight="1">
      <c r="A478" s="69"/>
      <c r="B478" s="69"/>
      <c r="C478" s="69"/>
      <c r="D478" s="69"/>
      <c r="E478" s="69"/>
      <c r="F478" s="69"/>
      <c r="G478" s="69"/>
      <c r="H478" s="69"/>
      <c r="I478" s="69"/>
      <c r="J478" s="69"/>
      <c r="K478" s="69"/>
      <c r="L478" s="69"/>
      <c r="M478" s="69"/>
      <c r="N478" s="69"/>
      <c r="O478" s="69"/>
      <c r="P478" s="69"/>
      <c r="Q478" s="69"/>
      <c r="R478" s="69"/>
      <c r="S478" s="69"/>
      <c r="T478" s="69"/>
      <c r="U478" s="69"/>
      <c r="V478" s="69"/>
      <c r="W478" s="69"/>
      <c r="X478" s="69"/>
      <c r="Y478" s="69"/>
      <c r="Z478" s="69"/>
    </row>
    <row r="479" spans="1:26" ht="15.75" customHeight="1">
      <c r="A479" s="69"/>
      <c r="B479" s="69"/>
      <c r="C479" s="69"/>
      <c r="D479" s="69"/>
      <c r="E479" s="69"/>
      <c r="F479" s="69"/>
      <c r="G479" s="69"/>
      <c r="H479" s="69"/>
      <c r="I479" s="69"/>
      <c r="J479" s="69"/>
      <c r="K479" s="69"/>
      <c r="L479" s="69"/>
      <c r="M479" s="69"/>
      <c r="N479" s="69"/>
      <c r="O479" s="69"/>
      <c r="P479" s="69"/>
      <c r="Q479" s="69"/>
      <c r="R479" s="69"/>
      <c r="S479" s="69"/>
      <c r="T479" s="69"/>
      <c r="U479" s="69"/>
      <c r="V479" s="69"/>
      <c r="W479" s="69"/>
      <c r="X479" s="69"/>
      <c r="Y479" s="69"/>
      <c r="Z479" s="69"/>
    </row>
    <row r="480" spans="1:26" ht="15.75" customHeight="1">
      <c r="A480" s="69"/>
      <c r="B480" s="69"/>
      <c r="C480" s="69"/>
      <c r="D480" s="69"/>
      <c r="E480" s="69"/>
      <c r="F480" s="69"/>
      <c r="G480" s="69"/>
      <c r="H480" s="69"/>
      <c r="I480" s="69"/>
      <c r="J480" s="69"/>
      <c r="K480" s="69"/>
      <c r="L480" s="69"/>
      <c r="M480" s="69"/>
      <c r="N480" s="69"/>
      <c r="O480" s="69"/>
      <c r="P480" s="69"/>
      <c r="Q480" s="69"/>
      <c r="R480" s="69"/>
      <c r="S480" s="69"/>
      <c r="T480" s="69"/>
      <c r="U480" s="69"/>
      <c r="V480" s="69"/>
      <c r="W480" s="69"/>
      <c r="X480" s="69"/>
      <c r="Y480" s="69"/>
      <c r="Z480" s="69"/>
    </row>
    <row r="481" spans="1:26" ht="15.75" customHeight="1">
      <c r="A481" s="69"/>
      <c r="B481" s="69"/>
      <c r="C481" s="69"/>
      <c r="D481" s="69"/>
      <c r="E481" s="69"/>
      <c r="F481" s="69"/>
      <c r="G481" s="69"/>
      <c r="H481" s="69"/>
      <c r="I481" s="69"/>
      <c r="J481" s="69"/>
      <c r="K481" s="69"/>
      <c r="L481" s="69"/>
      <c r="M481" s="69"/>
      <c r="N481" s="69"/>
      <c r="O481" s="69"/>
      <c r="P481" s="69"/>
      <c r="Q481" s="69"/>
      <c r="R481" s="69"/>
      <c r="S481" s="69"/>
      <c r="T481" s="69"/>
      <c r="U481" s="69"/>
      <c r="V481" s="69"/>
      <c r="W481" s="69"/>
      <c r="X481" s="69"/>
      <c r="Y481" s="69"/>
      <c r="Z481" s="69"/>
    </row>
    <row r="482" spans="1:26" ht="15.75" customHeight="1">
      <c r="A482" s="69"/>
      <c r="B482" s="69"/>
      <c r="C482" s="69"/>
      <c r="D482" s="69"/>
      <c r="E482" s="69"/>
      <c r="F482" s="69"/>
      <c r="G482" s="69"/>
      <c r="H482" s="69"/>
      <c r="I482" s="69"/>
      <c r="J482" s="69"/>
      <c r="K482" s="69"/>
      <c r="L482" s="69"/>
      <c r="M482" s="69"/>
      <c r="N482" s="69"/>
      <c r="O482" s="69"/>
      <c r="P482" s="69"/>
      <c r="Q482" s="69"/>
      <c r="R482" s="69"/>
      <c r="S482" s="69"/>
      <c r="T482" s="69"/>
      <c r="U482" s="69"/>
      <c r="V482" s="69"/>
      <c r="W482" s="69"/>
      <c r="X482" s="69"/>
      <c r="Y482" s="69"/>
      <c r="Z482" s="69"/>
    </row>
    <row r="483" spans="1:26" ht="15.75" customHeight="1">
      <c r="A483" s="69"/>
      <c r="B483" s="69"/>
      <c r="C483" s="69"/>
      <c r="D483" s="69"/>
      <c r="E483" s="69"/>
      <c r="F483" s="69"/>
      <c r="G483" s="69"/>
      <c r="H483" s="69"/>
      <c r="I483" s="69"/>
      <c r="J483" s="69"/>
      <c r="K483" s="69"/>
      <c r="L483" s="69"/>
      <c r="M483" s="69"/>
      <c r="N483" s="69"/>
      <c r="O483" s="69"/>
      <c r="P483" s="69"/>
      <c r="Q483" s="69"/>
      <c r="R483" s="69"/>
      <c r="S483" s="69"/>
      <c r="T483" s="69"/>
      <c r="U483" s="69"/>
      <c r="V483" s="69"/>
      <c r="W483" s="69"/>
      <c r="X483" s="69"/>
      <c r="Y483" s="69"/>
      <c r="Z483" s="69"/>
    </row>
    <row r="484" spans="1:26" ht="15.75" customHeight="1">
      <c r="A484" s="69"/>
      <c r="B484" s="69"/>
      <c r="C484" s="69"/>
      <c r="D484" s="69"/>
      <c r="E484" s="69"/>
      <c r="F484" s="69"/>
      <c r="G484" s="69"/>
      <c r="H484" s="69"/>
      <c r="I484" s="69"/>
      <c r="J484" s="69"/>
      <c r="K484" s="69"/>
      <c r="L484" s="69"/>
      <c r="M484" s="69"/>
      <c r="N484" s="69"/>
      <c r="O484" s="69"/>
      <c r="P484" s="69"/>
      <c r="Q484" s="69"/>
      <c r="R484" s="69"/>
      <c r="S484" s="69"/>
      <c r="T484" s="69"/>
      <c r="U484" s="69"/>
      <c r="V484" s="69"/>
      <c r="W484" s="69"/>
      <c r="X484" s="69"/>
      <c r="Y484" s="69"/>
      <c r="Z484" s="69"/>
    </row>
    <row r="485" spans="1:26" ht="15.75" customHeight="1">
      <c r="A485" s="69"/>
      <c r="B485" s="69"/>
      <c r="C485" s="69"/>
      <c r="D485" s="69"/>
      <c r="E485" s="69"/>
      <c r="F485" s="69"/>
      <c r="G485" s="69"/>
      <c r="H485" s="69"/>
      <c r="I485" s="69"/>
      <c r="J485" s="69"/>
      <c r="K485" s="69"/>
      <c r="L485" s="69"/>
      <c r="M485" s="69"/>
      <c r="N485" s="69"/>
      <c r="O485" s="69"/>
      <c r="P485" s="69"/>
      <c r="Q485" s="69"/>
      <c r="R485" s="69"/>
      <c r="S485" s="69"/>
      <c r="T485" s="69"/>
      <c r="U485" s="69"/>
      <c r="V485" s="69"/>
      <c r="W485" s="69"/>
      <c r="X485" s="69"/>
      <c r="Y485" s="69"/>
      <c r="Z485" s="69"/>
    </row>
    <row r="486" spans="1:26" ht="15.75" customHeight="1">
      <c r="A486" s="69"/>
      <c r="B486" s="69"/>
      <c r="C486" s="69"/>
      <c r="D486" s="69"/>
      <c r="E486" s="69"/>
      <c r="F486" s="69"/>
      <c r="G486" s="69"/>
      <c r="H486" s="69"/>
      <c r="I486" s="69"/>
      <c r="J486" s="69"/>
      <c r="K486" s="69"/>
      <c r="L486" s="69"/>
      <c r="M486" s="69"/>
      <c r="N486" s="69"/>
      <c r="O486" s="69"/>
      <c r="P486" s="69"/>
      <c r="Q486" s="69"/>
      <c r="R486" s="69"/>
      <c r="S486" s="69"/>
      <c r="T486" s="69"/>
      <c r="U486" s="69"/>
      <c r="V486" s="69"/>
      <c r="W486" s="69"/>
      <c r="X486" s="69"/>
      <c r="Y486" s="69"/>
      <c r="Z486" s="69"/>
    </row>
    <row r="487" spans="1:26" ht="15.75" customHeight="1">
      <c r="A487" s="69"/>
      <c r="B487" s="69"/>
      <c r="C487" s="69"/>
      <c r="D487" s="69"/>
      <c r="E487" s="69"/>
      <c r="F487" s="69"/>
      <c r="G487" s="69"/>
      <c r="H487" s="69"/>
      <c r="I487" s="69"/>
      <c r="J487" s="69"/>
      <c r="K487" s="69"/>
      <c r="L487" s="69"/>
      <c r="M487" s="69"/>
      <c r="N487" s="69"/>
      <c r="O487" s="69"/>
      <c r="P487" s="69"/>
      <c r="Q487" s="69"/>
      <c r="R487" s="69"/>
      <c r="S487" s="69"/>
      <c r="T487" s="69"/>
      <c r="U487" s="69"/>
      <c r="V487" s="69"/>
      <c r="W487" s="69"/>
      <c r="X487" s="69"/>
      <c r="Y487" s="69"/>
      <c r="Z487" s="69"/>
    </row>
    <row r="488" spans="1:26" ht="15.75" customHeight="1">
      <c r="A488" s="69"/>
      <c r="B488" s="69"/>
      <c r="C488" s="69"/>
      <c r="D488" s="69"/>
      <c r="E488" s="69"/>
      <c r="F488" s="69"/>
      <c r="G488" s="69"/>
      <c r="H488" s="69"/>
      <c r="I488" s="69"/>
      <c r="J488" s="69"/>
      <c r="K488" s="69"/>
      <c r="L488" s="69"/>
      <c r="M488" s="69"/>
      <c r="N488" s="69"/>
      <c r="O488" s="69"/>
      <c r="P488" s="69"/>
      <c r="Q488" s="69"/>
      <c r="R488" s="69"/>
      <c r="S488" s="69"/>
      <c r="T488" s="69"/>
      <c r="U488" s="69"/>
      <c r="V488" s="69"/>
      <c r="W488" s="69"/>
      <c r="X488" s="69"/>
      <c r="Y488" s="69"/>
      <c r="Z488" s="69"/>
    </row>
    <row r="489" spans="1:26" ht="15.75" customHeight="1">
      <c r="A489" s="69"/>
      <c r="B489" s="69"/>
      <c r="C489" s="69"/>
      <c r="D489" s="69"/>
      <c r="E489" s="69"/>
      <c r="F489" s="69"/>
      <c r="G489" s="69"/>
      <c r="H489" s="69"/>
      <c r="I489" s="69"/>
      <c r="J489" s="69"/>
      <c r="K489" s="69"/>
      <c r="L489" s="69"/>
      <c r="M489" s="69"/>
      <c r="N489" s="69"/>
      <c r="O489" s="69"/>
      <c r="P489" s="69"/>
      <c r="Q489" s="69"/>
      <c r="R489" s="69"/>
      <c r="S489" s="69"/>
      <c r="T489" s="69"/>
      <c r="U489" s="69"/>
      <c r="V489" s="69"/>
      <c r="W489" s="69"/>
      <c r="X489" s="69"/>
      <c r="Y489" s="69"/>
      <c r="Z489" s="69"/>
    </row>
    <row r="490" spans="1:26" ht="15.75" customHeight="1">
      <c r="A490" s="69"/>
      <c r="B490" s="69"/>
      <c r="C490" s="69"/>
      <c r="D490" s="69"/>
      <c r="E490" s="69"/>
      <c r="F490" s="69"/>
      <c r="G490" s="69"/>
      <c r="H490" s="69"/>
      <c r="I490" s="69"/>
      <c r="J490" s="69"/>
      <c r="K490" s="69"/>
      <c r="L490" s="69"/>
      <c r="M490" s="69"/>
      <c r="N490" s="69"/>
      <c r="O490" s="69"/>
      <c r="P490" s="69"/>
      <c r="Q490" s="69"/>
      <c r="R490" s="69"/>
      <c r="S490" s="69"/>
      <c r="T490" s="69"/>
      <c r="U490" s="69"/>
      <c r="V490" s="69"/>
      <c r="W490" s="69"/>
      <c r="X490" s="69"/>
      <c r="Y490" s="69"/>
      <c r="Z490" s="69"/>
    </row>
    <row r="491" spans="1:26" ht="15.75" customHeight="1">
      <c r="A491" s="69"/>
      <c r="B491" s="69"/>
      <c r="C491" s="69"/>
      <c r="D491" s="69"/>
      <c r="E491" s="69"/>
      <c r="F491" s="69"/>
      <c r="G491" s="69"/>
      <c r="H491" s="69"/>
      <c r="I491" s="69"/>
      <c r="J491" s="69"/>
      <c r="K491" s="69"/>
      <c r="L491" s="69"/>
      <c r="M491" s="69"/>
      <c r="N491" s="69"/>
      <c r="O491" s="69"/>
      <c r="P491" s="69"/>
      <c r="Q491" s="69"/>
      <c r="R491" s="69"/>
      <c r="S491" s="69"/>
      <c r="T491" s="69"/>
      <c r="U491" s="69"/>
      <c r="V491" s="69"/>
      <c r="W491" s="69"/>
      <c r="X491" s="69"/>
      <c r="Y491" s="69"/>
      <c r="Z491" s="69"/>
    </row>
    <row r="492" spans="1:26" ht="15.75" customHeight="1">
      <c r="A492" s="69"/>
      <c r="B492" s="69"/>
      <c r="C492" s="69"/>
      <c r="D492" s="69"/>
      <c r="E492" s="69"/>
      <c r="F492" s="69"/>
      <c r="G492" s="69"/>
      <c r="H492" s="69"/>
      <c r="I492" s="69"/>
      <c r="J492" s="69"/>
      <c r="K492" s="69"/>
      <c r="L492" s="69"/>
      <c r="M492" s="69"/>
      <c r="N492" s="69"/>
      <c r="O492" s="69"/>
      <c r="P492" s="69"/>
      <c r="Q492" s="69"/>
      <c r="R492" s="69"/>
      <c r="S492" s="69"/>
      <c r="T492" s="69"/>
      <c r="U492" s="69"/>
      <c r="V492" s="69"/>
      <c r="W492" s="69"/>
      <c r="X492" s="69"/>
      <c r="Y492" s="69"/>
      <c r="Z492" s="69"/>
    </row>
    <row r="493" spans="1:26" ht="15.75" customHeight="1">
      <c r="A493" s="69"/>
      <c r="B493" s="69"/>
      <c r="C493" s="69"/>
      <c r="D493" s="69"/>
      <c r="E493" s="69"/>
      <c r="F493" s="69"/>
      <c r="G493" s="69"/>
      <c r="H493" s="69"/>
      <c r="I493" s="69"/>
      <c r="J493" s="69"/>
      <c r="K493" s="69"/>
      <c r="L493" s="69"/>
      <c r="M493" s="69"/>
      <c r="N493" s="69"/>
      <c r="O493" s="69"/>
      <c r="P493" s="69"/>
      <c r="Q493" s="69"/>
      <c r="R493" s="69"/>
      <c r="S493" s="69"/>
      <c r="T493" s="69"/>
      <c r="U493" s="69"/>
      <c r="V493" s="69"/>
      <c r="W493" s="69"/>
      <c r="X493" s="69"/>
      <c r="Y493" s="69"/>
      <c r="Z493" s="69"/>
    </row>
    <row r="494" spans="1:26" ht="15.75" customHeight="1">
      <c r="A494" s="69"/>
      <c r="B494" s="69"/>
      <c r="C494" s="69"/>
      <c r="D494" s="69"/>
      <c r="E494" s="69"/>
      <c r="F494" s="69"/>
      <c r="G494" s="69"/>
      <c r="H494" s="69"/>
      <c r="I494" s="69"/>
      <c r="J494" s="69"/>
      <c r="K494" s="69"/>
      <c r="L494" s="69"/>
      <c r="M494" s="69"/>
      <c r="N494" s="69"/>
      <c r="O494" s="69"/>
      <c r="P494" s="69"/>
      <c r="Q494" s="69"/>
      <c r="R494" s="69"/>
      <c r="S494" s="69"/>
      <c r="T494" s="69"/>
      <c r="U494" s="69"/>
      <c r="V494" s="69"/>
      <c r="W494" s="69"/>
      <c r="X494" s="69"/>
      <c r="Y494" s="69"/>
      <c r="Z494" s="69"/>
    </row>
    <row r="495" spans="1:26" ht="15.75" customHeight="1">
      <c r="A495" s="69"/>
      <c r="B495" s="69"/>
      <c r="C495" s="69"/>
      <c r="D495" s="69"/>
      <c r="E495" s="69"/>
      <c r="F495" s="69"/>
      <c r="G495" s="69"/>
      <c r="H495" s="69"/>
      <c r="I495" s="69"/>
      <c r="J495" s="69"/>
      <c r="K495" s="69"/>
      <c r="L495" s="69"/>
      <c r="M495" s="69"/>
      <c r="N495" s="69"/>
      <c r="O495" s="69"/>
      <c r="P495" s="69"/>
      <c r="Q495" s="69"/>
      <c r="R495" s="69"/>
      <c r="S495" s="69"/>
      <c r="T495" s="69"/>
      <c r="U495" s="69"/>
      <c r="V495" s="69"/>
      <c r="W495" s="69"/>
      <c r="X495" s="69"/>
      <c r="Y495" s="69"/>
      <c r="Z495" s="69"/>
    </row>
    <row r="496" spans="1:26" ht="15.75" customHeight="1">
      <c r="A496" s="69"/>
      <c r="B496" s="69"/>
      <c r="C496" s="69"/>
      <c r="D496" s="69"/>
      <c r="E496" s="69"/>
      <c r="F496" s="69"/>
      <c r="G496" s="69"/>
      <c r="H496" s="69"/>
      <c r="I496" s="69"/>
      <c r="J496" s="69"/>
      <c r="K496" s="69"/>
      <c r="L496" s="69"/>
      <c r="M496" s="69"/>
      <c r="N496" s="69"/>
      <c r="O496" s="69"/>
      <c r="P496" s="69"/>
      <c r="Q496" s="69"/>
      <c r="R496" s="69"/>
      <c r="S496" s="69"/>
      <c r="T496" s="69"/>
      <c r="U496" s="69"/>
      <c r="V496" s="69"/>
      <c r="W496" s="69"/>
      <c r="X496" s="69"/>
      <c r="Y496" s="69"/>
      <c r="Z496" s="69"/>
    </row>
    <row r="497" spans="1:26" ht="15.75" customHeight="1">
      <c r="A497" s="69"/>
      <c r="B497" s="69"/>
      <c r="C497" s="69"/>
      <c r="D497" s="69"/>
      <c r="E497" s="69"/>
      <c r="F497" s="69"/>
      <c r="G497" s="69"/>
      <c r="H497" s="69"/>
      <c r="I497" s="69"/>
      <c r="J497" s="69"/>
      <c r="K497" s="69"/>
      <c r="L497" s="69"/>
      <c r="M497" s="69"/>
      <c r="N497" s="69"/>
      <c r="O497" s="69"/>
      <c r="P497" s="69"/>
      <c r="Q497" s="69"/>
      <c r="R497" s="69"/>
      <c r="S497" s="69"/>
      <c r="T497" s="69"/>
      <c r="U497" s="69"/>
      <c r="V497" s="69"/>
      <c r="W497" s="69"/>
      <c r="X497" s="69"/>
      <c r="Y497" s="69"/>
      <c r="Z497" s="69"/>
    </row>
    <row r="498" spans="1:26" ht="15.75" customHeight="1">
      <c r="A498" s="69"/>
      <c r="B498" s="69"/>
      <c r="C498" s="69"/>
      <c r="D498" s="69"/>
      <c r="E498" s="69"/>
      <c r="F498" s="69"/>
      <c r="G498" s="69"/>
      <c r="H498" s="69"/>
      <c r="I498" s="69"/>
      <c r="J498" s="69"/>
      <c r="K498" s="69"/>
      <c r="L498" s="69"/>
      <c r="M498" s="69"/>
      <c r="N498" s="69"/>
      <c r="O498" s="69"/>
      <c r="P498" s="69"/>
      <c r="Q498" s="69"/>
      <c r="R498" s="69"/>
      <c r="S498" s="69"/>
      <c r="T498" s="69"/>
      <c r="U498" s="69"/>
      <c r="V498" s="69"/>
      <c r="W498" s="69"/>
      <c r="X498" s="69"/>
      <c r="Y498" s="69"/>
      <c r="Z498" s="69"/>
    </row>
    <row r="499" spans="1:26" ht="15.75" customHeight="1">
      <c r="A499" s="69"/>
      <c r="B499" s="69"/>
      <c r="C499" s="69"/>
      <c r="D499" s="69"/>
      <c r="E499" s="69"/>
      <c r="F499" s="69"/>
      <c r="G499" s="69"/>
      <c r="H499" s="69"/>
      <c r="I499" s="69"/>
      <c r="J499" s="69"/>
      <c r="K499" s="69"/>
      <c r="L499" s="69"/>
      <c r="M499" s="69"/>
      <c r="N499" s="69"/>
      <c r="O499" s="69"/>
      <c r="P499" s="69"/>
      <c r="Q499" s="69"/>
      <c r="R499" s="69"/>
      <c r="S499" s="69"/>
      <c r="T499" s="69"/>
      <c r="U499" s="69"/>
      <c r="V499" s="69"/>
      <c r="W499" s="69"/>
      <c r="X499" s="69"/>
      <c r="Y499" s="69"/>
      <c r="Z499" s="69"/>
    </row>
    <row r="500" spans="1:26" ht="15.75" customHeight="1">
      <c r="A500" s="69"/>
      <c r="B500" s="69"/>
      <c r="C500" s="69"/>
      <c r="D500" s="69"/>
      <c r="E500" s="69"/>
      <c r="F500" s="69"/>
      <c r="G500" s="69"/>
      <c r="H500" s="69"/>
      <c r="I500" s="69"/>
      <c r="J500" s="69"/>
      <c r="K500" s="69"/>
      <c r="L500" s="69"/>
      <c r="M500" s="69"/>
      <c r="N500" s="69"/>
      <c r="O500" s="69"/>
      <c r="P500" s="69"/>
      <c r="Q500" s="69"/>
      <c r="R500" s="69"/>
      <c r="S500" s="69"/>
      <c r="T500" s="69"/>
      <c r="U500" s="69"/>
      <c r="V500" s="69"/>
      <c r="W500" s="69"/>
      <c r="X500" s="69"/>
      <c r="Y500" s="69"/>
      <c r="Z500" s="69"/>
    </row>
    <row r="501" spans="1:26" ht="15.75" customHeight="1">
      <c r="A501" s="69"/>
      <c r="B501" s="69"/>
      <c r="C501" s="69"/>
      <c r="D501" s="69"/>
      <c r="E501" s="69"/>
      <c r="F501" s="69"/>
      <c r="G501" s="69"/>
      <c r="H501" s="69"/>
      <c r="I501" s="69"/>
      <c r="J501" s="69"/>
      <c r="K501" s="69"/>
      <c r="L501" s="69"/>
      <c r="M501" s="69"/>
      <c r="N501" s="69"/>
      <c r="O501" s="69"/>
      <c r="P501" s="69"/>
      <c r="Q501" s="69"/>
      <c r="R501" s="69"/>
      <c r="S501" s="69"/>
      <c r="T501" s="69"/>
      <c r="U501" s="69"/>
      <c r="V501" s="69"/>
      <c r="W501" s="69"/>
      <c r="X501" s="69"/>
      <c r="Y501" s="69"/>
      <c r="Z501" s="69"/>
    </row>
    <row r="502" spans="1:26" ht="15.75" customHeight="1">
      <c r="A502" s="69"/>
      <c r="B502" s="69"/>
      <c r="C502" s="69"/>
      <c r="D502" s="69"/>
      <c r="E502" s="69"/>
      <c r="F502" s="69"/>
      <c r="G502" s="69"/>
      <c r="H502" s="69"/>
      <c r="I502" s="69"/>
      <c r="J502" s="69"/>
      <c r="K502" s="69"/>
      <c r="L502" s="69"/>
      <c r="M502" s="69"/>
      <c r="N502" s="69"/>
      <c r="O502" s="69"/>
      <c r="P502" s="69"/>
      <c r="Q502" s="69"/>
      <c r="R502" s="69"/>
      <c r="S502" s="69"/>
      <c r="T502" s="69"/>
      <c r="U502" s="69"/>
      <c r="V502" s="69"/>
      <c r="W502" s="69"/>
      <c r="X502" s="69"/>
      <c r="Y502" s="69"/>
      <c r="Z502" s="69"/>
    </row>
    <row r="503" spans="1:26" ht="15.75" customHeight="1">
      <c r="A503" s="69"/>
      <c r="B503" s="69"/>
      <c r="C503" s="69"/>
      <c r="D503" s="69"/>
      <c r="E503" s="69"/>
      <c r="F503" s="69"/>
      <c r="G503" s="69"/>
      <c r="H503" s="69"/>
      <c r="I503" s="69"/>
      <c r="J503" s="69"/>
      <c r="K503" s="69"/>
      <c r="L503" s="69"/>
      <c r="M503" s="69"/>
      <c r="N503" s="69"/>
      <c r="O503" s="69"/>
      <c r="P503" s="69"/>
      <c r="Q503" s="69"/>
      <c r="R503" s="69"/>
      <c r="S503" s="69"/>
      <c r="T503" s="69"/>
      <c r="U503" s="69"/>
      <c r="V503" s="69"/>
      <c r="W503" s="69"/>
      <c r="X503" s="69"/>
      <c r="Y503" s="69"/>
      <c r="Z503" s="69"/>
    </row>
    <row r="504" spans="1:26" ht="15.75" customHeight="1">
      <c r="A504" s="69"/>
      <c r="B504" s="69"/>
      <c r="C504" s="69"/>
      <c r="D504" s="69"/>
      <c r="E504" s="69"/>
      <c r="F504" s="69"/>
      <c r="G504" s="69"/>
      <c r="H504" s="69"/>
      <c r="I504" s="69"/>
      <c r="J504" s="69"/>
      <c r="K504" s="69"/>
      <c r="L504" s="69"/>
      <c r="M504" s="69"/>
      <c r="N504" s="69"/>
      <c r="O504" s="69"/>
      <c r="P504" s="69"/>
      <c r="Q504" s="69"/>
      <c r="R504" s="69"/>
      <c r="S504" s="69"/>
      <c r="T504" s="69"/>
      <c r="U504" s="69"/>
      <c r="V504" s="69"/>
      <c r="W504" s="69"/>
      <c r="X504" s="69"/>
      <c r="Y504" s="69"/>
      <c r="Z504" s="69"/>
    </row>
    <row r="505" spans="1:26" ht="15.75" customHeight="1">
      <c r="A505" s="69"/>
      <c r="B505" s="69"/>
      <c r="C505" s="69"/>
      <c r="D505" s="69"/>
      <c r="E505" s="69"/>
      <c r="F505" s="69"/>
      <c r="G505" s="69"/>
      <c r="H505" s="69"/>
      <c r="I505" s="69"/>
      <c r="J505" s="69"/>
      <c r="K505" s="69"/>
      <c r="L505" s="69"/>
      <c r="M505" s="69"/>
      <c r="N505" s="69"/>
      <c r="O505" s="69"/>
      <c r="P505" s="69"/>
      <c r="Q505" s="69"/>
      <c r="R505" s="69"/>
      <c r="S505" s="69"/>
      <c r="T505" s="69"/>
      <c r="U505" s="69"/>
      <c r="V505" s="69"/>
      <c r="W505" s="69"/>
      <c r="X505" s="69"/>
      <c r="Y505" s="69"/>
      <c r="Z505" s="69"/>
    </row>
    <row r="506" spans="1:26" ht="15.75" customHeight="1">
      <c r="A506" s="69"/>
      <c r="B506" s="69"/>
      <c r="C506" s="69"/>
      <c r="D506" s="69"/>
      <c r="E506" s="69"/>
      <c r="F506" s="69"/>
      <c r="G506" s="69"/>
      <c r="H506" s="69"/>
      <c r="I506" s="69"/>
      <c r="J506" s="69"/>
      <c r="K506" s="69"/>
      <c r="L506" s="69"/>
      <c r="M506" s="69"/>
      <c r="N506" s="69"/>
      <c r="O506" s="69"/>
      <c r="P506" s="69"/>
      <c r="Q506" s="69"/>
      <c r="R506" s="69"/>
      <c r="S506" s="69"/>
      <c r="T506" s="69"/>
      <c r="U506" s="69"/>
      <c r="V506" s="69"/>
      <c r="W506" s="69"/>
      <c r="X506" s="69"/>
      <c r="Y506" s="69"/>
      <c r="Z506" s="69"/>
    </row>
    <row r="507" spans="1:26" ht="15.75" customHeight="1">
      <c r="A507" s="69"/>
      <c r="B507" s="69"/>
      <c r="C507" s="69"/>
      <c r="D507" s="69"/>
      <c r="E507" s="69"/>
      <c r="F507" s="69"/>
      <c r="G507" s="69"/>
      <c r="H507" s="69"/>
      <c r="I507" s="69"/>
      <c r="J507" s="69"/>
      <c r="K507" s="69"/>
      <c r="L507" s="69"/>
      <c r="M507" s="69"/>
      <c r="N507" s="69"/>
      <c r="O507" s="69"/>
      <c r="P507" s="69"/>
      <c r="Q507" s="69"/>
      <c r="R507" s="69"/>
      <c r="S507" s="69"/>
      <c r="T507" s="69"/>
      <c r="U507" s="69"/>
      <c r="V507" s="69"/>
      <c r="W507" s="69"/>
      <c r="X507" s="69"/>
      <c r="Y507" s="69"/>
      <c r="Z507" s="69"/>
    </row>
    <row r="508" spans="1:26" ht="15.75" customHeight="1">
      <c r="A508" s="69"/>
      <c r="B508" s="69"/>
      <c r="C508" s="69"/>
      <c r="D508" s="69"/>
      <c r="E508" s="69"/>
      <c r="F508" s="69"/>
      <c r="G508" s="69"/>
      <c r="H508" s="69"/>
      <c r="I508" s="69"/>
      <c r="J508" s="69"/>
      <c r="K508" s="69"/>
      <c r="L508" s="69"/>
      <c r="M508" s="69"/>
      <c r="N508" s="69"/>
      <c r="O508" s="69"/>
      <c r="P508" s="69"/>
      <c r="Q508" s="69"/>
      <c r="R508" s="69"/>
      <c r="S508" s="69"/>
      <c r="T508" s="69"/>
      <c r="U508" s="69"/>
      <c r="V508" s="69"/>
      <c r="W508" s="69"/>
      <c r="X508" s="69"/>
      <c r="Y508" s="69"/>
      <c r="Z508" s="69"/>
    </row>
    <row r="509" spans="1:26" ht="15.75" customHeight="1">
      <c r="A509" s="69"/>
      <c r="B509" s="69"/>
      <c r="C509" s="69"/>
      <c r="D509" s="69"/>
      <c r="E509" s="69"/>
      <c r="F509" s="69"/>
      <c r="G509" s="69"/>
      <c r="H509" s="69"/>
      <c r="I509" s="69"/>
      <c r="J509" s="69"/>
      <c r="K509" s="69"/>
      <c r="L509" s="69"/>
      <c r="M509" s="69"/>
      <c r="N509" s="69"/>
      <c r="O509" s="69"/>
      <c r="P509" s="69"/>
      <c r="Q509" s="69"/>
      <c r="R509" s="69"/>
      <c r="S509" s="69"/>
      <c r="T509" s="69"/>
      <c r="U509" s="69"/>
      <c r="V509" s="69"/>
      <c r="W509" s="69"/>
      <c r="X509" s="69"/>
      <c r="Y509" s="69"/>
      <c r="Z509" s="69"/>
    </row>
    <row r="510" spans="1:26" ht="15.75" customHeight="1">
      <c r="A510" s="69"/>
      <c r="B510" s="69"/>
      <c r="C510" s="69"/>
      <c r="D510" s="69"/>
      <c r="E510" s="69"/>
      <c r="F510" s="69"/>
      <c r="G510" s="69"/>
      <c r="H510" s="69"/>
      <c r="I510" s="69"/>
      <c r="J510" s="69"/>
      <c r="K510" s="69"/>
      <c r="L510" s="69"/>
      <c r="M510" s="69"/>
      <c r="N510" s="69"/>
      <c r="O510" s="69"/>
      <c r="P510" s="69"/>
      <c r="Q510" s="69"/>
      <c r="R510" s="69"/>
      <c r="S510" s="69"/>
      <c r="T510" s="69"/>
      <c r="U510" s="69"/>
      <c r="V510" s="69"/>
      <c r="W510" s="69"/>
      <c r="X510" s="69"/>
      <c r="Y510" s="69"/>
      <c r="Z510" s="69"/>
    </row>
    <row r="511" spans="1:26" ht="15.75" customHeight="1">
      <c r="A511" s="69"/>
      <c r="B511" s="69"/>
      <c r="C511" s="69"/>
      <c r="D511" s="69"/>
      <c r="E511" s="69"/>
      <c r="F511" s="69"/>
      <c r="G511" s="69"/>
      <c r="H511" s="69"/>
      <c r="I511" s="69"/>
      <c r="J511" s="69"/>
      <c r="K511" s="69"/>
      <c r="L511" s="69"/>
      <c r="M511" s="69"/>
      <c r="N511" s="69"/>
      <c r="O511" s="69"/>
      <c r="P511" s="69"/>
      <c r="Q511" s="69"/>
      <c r="R511" s="69"/>
      <c r="S511" s="69"/>
      <c r="T511" s="69"/>
      <c r="U511" s="69"/>
      <c r="V511" s="69"/>
      <c r="W511" s="69"/>
      <c r="X511" s="69"/>
      <c r="Y511" s="69"/>
      <c r="Z511" s="69"/>
    </row>
    <row r="512" spans="1:26" ht="15.75" customHeight="1">
      <c r="A512" s="69"/>
      <c r="B512" s="69"/>
      <c r="C512" s="69"/>
      <c r="D512" s="69"/>
      <c r="E512" s="69"/>
      <c r="F512" s="69"/>
      <c r="G512" s="69"/>
      <c r="H512" s="69"/>
      <c r="I512" s="69"/>
      <c r="J512" s="69"/>
      <c r="K512" s="69"/>
      <c r="L512" s="69"/>
      <c r="M512" s="69"/>
      <c r="N512" s="69"/>
      <c r="O512" s="69"/>
      <c r="P512" s="69"/>
      <c r="Q512" s="69"/>
      <c r="R512" s="69"/>
      <c r="S512" s="69"/>
      <c r="T512" s="69"/>
      <c r="U512" s="69"/>
      <c r="V512" s="69"/>
      <c r="W512" s="69"/>
      <c r="X512" s="69"/>
      <c r="Y512" s="69"/>
      <c r="Z512" s="69"/>
    </row>
    <row r="513" spans="1:26" ht="15.75" customHeight="1">
      <c r="A513" s="69"/>
      <c r="B513" s="69"/>
      <c r="C513" s="69"/>
      <c r="D513" s="69"/>
      <c r="E513" s="69"/>
      <c r="F513" s="69"/>
      <c r="G513" s="69"/>
      <c r="H513" s="69"/>
      <c r="I513" s="69"/>
      <c r="J513" s="69"/>
      <c r="K513" s="69"/>
      <c r="L513" s="69"/>
      <c r="M513" s="69"/>
      <c r="N513" s="69"/>
      <c r="O513" s="69"/>
      <c r="P513" s="69"/>
      <c r="Q513" s="69"/>
      <c r="R513" s="69"/>
      <c r="S513" s="69"/>
      <c r="T513" s="69"/>
      <c r="U513" s="69"/>
      <c r="V513" s="69"/>
      <c r="W513" s="69"/>
      <c r="X513" s="69"/>
      <c r="Y513" s="69"/>
      <c r="Z513" s="69"/>
    </row>
    <row r="514" spans="1:26" ht="15.75" customHeight="1">
      <c r="A514" s="69"/>
      <c r="B514" s="69"/>
      <c r="C514" s="69"/>
      <c r="D514" s="69"/>
      <c r="E514" s="69"/>
      <c r="F514" s="69"/>
      <c r="G514" s="69"/>
      <c r="H514" s="69"/>
      <c r="I514" s="69"/>
      <c r="J514" s="69"/>
      <c r="K514" s="69"/>
      <c r="L514" s="69"/>
      <c r="M514" s="69"/>
      <c r="N514" s="69"/>
      <c r="O514" s="69"/>
      <c r="P514" s="69"/>
      <c r="Q514" s="69"/>
      <c r="R514" s="69"/>
      <c r="S514" s="69"/>
      <c r="T514" s="69"/>
      <c r="U514" s="69"/>
      <c r="V514" s="69"/>
      <c r="W514" s="69"/>
      <c r="X514" s="69"/>
      <c r="Y514" s="69"/>
      <c r="Z514" s="69"/>
    </row>
    <row r="515" spans="1:26" ht="15.75" customHeight="1">
      <c r="A515" s="69"/>
      <c r="B515" s="69"/>
      <c r="C515" s="69"/>
      <c r="D515" s="69"/>
      <c r="E515" s="69"/>
      <c r="F515" s="69"/>
      <c r="G515" s="69"/>
      <c r="H515" s="69"/>
      <c r="I515" s="69"/>
      <c r="J515" s="69"/>
      <c r="K515" s="69"/>
      <c r="L515" s="69"/>
      <c r="M515" s="69"/>
      <c r="N515" s="69"/>
      <c r="O515" s="69"/>
      <c r="P515" s="69"/>
      <c r="Q515" s="69"/>
      <c r="R515" s="69"/>
      <c r="S515" s="69"/>
      <c r="T515" s="69"/>
      <c r="U515" s="69"/>
      <c r="V515" s="69"/>
      <c r="W515" s="69"/>
      <c r="X515" s="69"/>
      <c r="Y515" s="69"/>
      <c r="Z515" s="69"/>
    </row>
    <row r="516" spans="1:26" ht="15.75" customHeight="1">
      <c r="A516" s="69"/>
      <c r="B516" s="69"/>
      <c r="C516" s="69"/>
      <c r="D516" s="69"/>
      <c r="E516" s="69"/>
      <c r="F516" s="69"/>
      <c r="G516" s="69"/>
      <c r="H516" s="69"/>
      <c r="I516" s="69"/>
      <c r="J516" s="69"/>
      <c r="K516" s="69"/>
      <c r="L516" s="69"/>
      <c r="M516" s="69"/>
      <c r="N516" s="69"/>
      <c r="O516" s="69"/>
      <c r="P516" s="69"/>
      <c r="Q516" s="69"/>
      <c r="R516" s="69"/>
      <c r="S516" s="69"/>
      <c r="T516" s="69"/>
      <c r="U516" s="69"/>
      <c r="V516" s="69"/>
      <c r="W516" s="69"/>
      <c r="X516" s="69"/>
      <c r="Y516" s="69"/>
      <c r="Z516" s="69"/>
    </row>
    <row r="517" spans="1:26" ht="15.75" customHeight="1">
      <c r="A517" s="69"/>
      <c r="B517" s="69"/>
      <c r="C517" s="69"/>
      <c r="D517" s="69"/>
      <c r="E517" s="69"/>
      <c r="F517" s="69"/>
      <c r="G517" s="69"/>
      <c r="H517" s="69"/>
      <c r="I517" s="69"/>
      <c r="J517" s="69"/>
      <c r="K517" s="69"/>
      <c r="L517" s="69"/>
      <c r="M517" s="69"/>
      <c r="N517" s="69"/>
      <c r="O517" s="69"/>
      <c r="P517" s="69"/>
      <c r="Q517" s="69"/>
      <c r="R517" s="69"/>
      <c r="S517" s="69"/>
      <c r="T517" s="69"/>
      <c r="U517" s="69"/>
      <c r="V517" s="69"/>
      <c r="W517" s="69"/>
      <c r="X517" s="69"/>
      <c r="Y517" s="69"/>
      <c r="Z517" s="69"/>
    </row>
    <row r="518" spans="1:26" ht="15.75" customHeight="1">
      <c r="A518" s="69"/>
      <c r="B518" s="69"/>
      <c r="C518" s="69"/>
      <c r="D518" s="69"/>
      <c r="E518" s="69"/>
      <c r="F518" s="69"/>
      <c r="G518" s="69"/>
      <c r="H518" s="69"/>
      <c r="I518" s="69"/>
      <c r="J518" s="69"/>
      <c r="K518" s="69"/>
      <c r="L518" s="69"/>
      <c r="M518" s="69"/>
      <c r="N518" s="69"/>
      <c r="O518" s="69"/>
      <c r="P518" s="69"/>
      <c r="Q518" s="69"/>
      <c r="R518" s="69"/>
      <c r="S518" s="69"/>
      <c r="T518" s="69"/>
      <c r="U518" s="69"/>
      <c r="V518" s="69"/>
      <c r="W518" s="69"/>
      <c r="X518" s="69"/>
      <c r="Y518" s="69"/>
      <c r="Z518" s="69"/>
    </row>
    <row r="519" spans="1:26" ht="15.75" customHeight="1">
      <c r="A519" s="69"/>
      <c r="B519" s="69"/>
      <c r="C519" s="69"/>
      <c r="D519" s="69"/>
      <c r="E519" s="69"/>
      <c r="F519" s="69"/>
      <c r="G519" s="69"/>
      <c r="H519" s="69"/>
      <c r="I519" s="69"/>
      <c r="J519" s="69"/>
      <c r="K519" s="69"/>
      <c r="L519" s="69"/>
      <c r="M519" s="69"/>
      <c r="N519" s="69"/>
      <c r="O519" s="69"/>
      <c r="P519" s="69"/>
      <c r="Q519" s="69"/>
      <c r="R519" s="69"/>
      <c r="S519" s="69"/>
      <c r="T519" s="69"/>
      <c r="U519" s="69"/>
      <c r="V519" s="69"/>
      <c r="W519" s="69"/>
      <c r="X519" s="69"/>
      <c r="Y519" s="69"/>
      <c r="Z519" s="69"/>
    </row>
    <row r="520" spans="1:26" ht="15.75" customHeight="1">
      <c r="A520" s="69"/>
      <c r="B520" s="69"/>
      <c r="C520" s="69"/>
      <c r="D520" s="69"/>
      <c r="E520" s="69"/>
      <c r="F520" s="69"/>
      <c r="G520" s="69"/>
      <c r="H520" s="69"/>
      <c r="I520" s="69"/>
      <c r="J520" s="69"/>
      <c r="K520" s="69"/>
      <c r="L520" s="69"/>
      <c r="M520" s="69"/>
      <c r="N520" s="69"/>
      <c r="O520" s="69"/>
      <c r="P520" s="69"/>
      <c r="Q520" s="69"/>
      <c r="R520" s="69"/>
      <c r="S520" s="69"/>
      <c r="T520" s="69"/>
      <c r="U520" s="69"/>
      <c r="V520" s="69"/>
      <c r="W520" s="69"/>
      <c r="X520" s="69"/>
      <c r="Y520" s="69"/>
      <c r="Z520" s="69"/>
    </row>
    <row r="521" spans="1:26" ht="15.75" customHeight="1">
      <c r="A521" s="69"/>
      <c r="B521" s="69"/>
      <c r="C521" s="69"/>
      <c r="D521" s="69"/>
      <c r="E521" s="69"/>
      <c r="F521" s="69"/>
      <c r="G521" s="69"/>
      <c r="H521" s="69"/>
      <c r="I521" s="69"/>
      <c r="J521" s="69"/>
      <c r="K521" s="69"/>
      <c r="L521" s="69"/>
      <c r="M521" s="69"/>
      <c r="N521" s="69"/>
      <c r="O521" s="69"/>
      <c r="P521" s="69"/>
      <c r="Q521" s="69"/>
      <c r="R521" s="69"/>
      <c r="S521" s="69"/>
      <c r="T521" s="69"/>
      <c r="U521" s="69"/>
      <c r="V521" s="69"/>
      <c r="W521" s="69"/>
      <c r="X521" s="69"/>
      <c r="Y521" s="69"/>
      <c r="Z521" s="69"/>
    </row>
    <row r="522" spans="1:26" ht="15.75" customHeight="1">
      <c r="A522" s="69"/>
      <c r="B522" s="69"/>
      <c r="C522" s="69"/>
      <c r="D522" s="69"/>
      <c r="E522" s="69"/>
      <c r="F522" s="69"/>
      <c r="G522" s="69"/>
      <c r="H522" s="69"/>
      <c r="I522" s="69"/>
      <c r="J522" s="69"/>
      <c r="K522" s="69"/>
      <c r="L522" s="69"/>
      <c r="M522" s="69"/>
      <c r="N522" s="69"/>
      <c r="O522" s="69"/>
      <c r="P522" s="69"/>
      <c r="Q522" s="69"/>
      <c r="R522" s="69"/>
      <c r="S522" s="69"/>
      <c r="T522" s="69"/>
      <c r="U522" s="69"/>
      <c r="V522" s="69"/>
      <c r="W522" s="69"/>
      <c r="X522" s="69"/>
      <c r="Y522" s="69"/>
      <c r="Z522" s="69"/>
    </row>
    <row r="523" spans="1:26" ht="15.75" customHeight="1">
      <c r="A523" s="69"/>
      <c r="B523" s="69"/>
      <c r="C523" s="69"/>
      <c r="D523" s="69"/>
      <c r="E523" s="69"/>
      <c r="F523" s="69"/>
      <c r="G523" s="69"/>
      <c r="H523" s="69"/>
      <c r="I523" s="69"/>
      <c r="J523" s="69"/>
      <c r="K523" s="69"/>
      <c r="L523" s="69"/>
      <c r="M523" s="69"/>
      <c r="N523" s="69"/>
      <c r="O523" s="69"/>
      <c r="P523" s="69"/>
      <c r="Q523" s="69"/>
      <c r="R523" s="69"/>
      <c r="S523" s="69"/>
      <c r="T523" s="69"/>
      <c r="U523" s="69"/>
      <c r="V523" s="69"/>
      <c r="W523" s="69"/>
      <c r="X523" s="69"/>
      <c r="Y523" s="69"/>
      <c r="Z523" s="69"/>
    </row>
    <row r="524" spans="1:26" ht="15.75" customHeight="1">
      <c r="A524" s="69"/>
      <c r="B524" s="69"/>
      <c r="C524" s="69"/>
      <c r="D524" s="69"/>
      <c r="E524" s="69"/>
      <c r="F524" s="69"/>
      <c r="G524" s="69"/>
      <c r="H524" s="69"/>
      <c r="I524" s="69"/>
      <c r="J524" s="69"/>
      <c r="K524" s="69"/>
      <c r="L524" s="69"/>
      <c r="M524" s="69"/>
      <c r="N524" s="69"/>
      <c r="O524" s="69"/>
      <c r="P524" s="69"/>
      <c r="Q524" s="69"/>
      <c r="R524" s="69"/>
      <c r="S524" s="69"/>
      <c r="T524" s="69"/>
      <c r="U524" s="69"/>
      <c r="V524" s="69"/>
      <c r="W524" s="69"/>
      <c r="X524" s="69"/>
      <c r="Y524" s="69"/>
      <c r="Z524" s="69"/>
    </row>
    <row r="525" spans="1:26" ht="15.75" customHeight="1">
      <c r="A525" s="69"/>
      <c r="B525" s="69"/>
      <c r="C525" s="69"/>
      <c r="D525" s="69"/>
      <c r="E525" s="69"/>
      <c r="F525" s="69"/>
      <c r="G525" s="69"/>
      <c r="H525" s="69"/>
      <c r="I525" s="69"/>
      <c r="J525" s="69"/>
      <c r="K525" s="69"/>
      <c r="L525" s="69"/>
      <c r="M525" s="69"/>
      <c r="N525" s="69"/>
      <c r="O525" s="69"/>
      <c r="P525" s="69"/>
      <c r="Q525" s="69"/>
      <c r="R525" s="69"/>
      <c r="S525" s="69"/>
      <c r="T525" s="69"/>
      <c r="U525" s="69"/>
      <c r="V525" s="69"/>
      <c r="W525" s="69"/>
      <c r="X525" s="69"/>
      <c r="Y525" s="69"/>
      <c r="Z525" s="69"/>
    </row>
    <row r="526" spans="1:26" ht="15.75" customHeight="1">
      <c r="A526" s="69"/>
      <c r="B526" s="69"/>
      <c r="C526" s="69"/>
      <c r="D526" s="69"/>
      <c r="E526" s="69"/>
      <c r="F526" s="69"/>
      <c r="G526" s="69"/>
      <c r="H526" s="69"/>
      <c r="I526" s="69"/>
      <c r="J526" s="69"/>
      <c r="K526" s="69"/>
      <c r="L526" s="69"/>
      <c r="M526" s="69"/>
      <c r="N526" s="69"/>
      <c r="O526" s="69"/>
      <c r="P526" s="69"/>
      <c r="Q526" s="69"/>
      <c r="R526" s="69"/>
      <c r="S526" s="69"/>
      <c r="T526" s="69"/>
      <c r="U526" s="69"/>
      <c r="V526" s="69"/>
      <c r="W526" s="69"/>
      <c r="X526" s="69"/>
      <c r="Y526" s="69"/>
      <c r="Z526" s="69"/>
    </row>
    <row r="527" spans="1:26" ht="15.75" customHeight="1">
      <c r="A527" s="69"/>
      <c r="B527" s="69"/>
      <c r="C527" s="69"/>
      <c r="D527" s="69"/>
      <c r="E527" s="69"/>
      <c r="F527" s="69"/>
      <c r="G527" s="69"/>
      <c r="H527" s="69"/>
      <c r="I527" s="69"/>
      <c r="J527" s="69"/>
      <c r="K527" s="69"/>
      <c r="L527" s="69"/>
      <c r="M527" s="69"/>
      <c r="N527" s="69"/>
      <c r="O527" s="69"/>
      <c r="P527" s="69"/>
      <c r="Q527" s="69"/>
      <c r="R527" s="69"/>
      <c r="S527" s="69"/>
      <c r="T527" s="69"/>
      <c r="U527" s="69"/>
      <c r="V527" s="69"/>
      <c r="W527" s="69"/>
      <c r="X527" s="69"/>
      <c r="Y527" s="69"/>
      <c r="Z527" s="69"/>
    </row>
    <row r="528" spans="1:26" ht="15.75" customHeight="1">
      <c r="A528" s="69"/>
      <c r="B528" s="69"/>
      <c r="C528" s="69"/>
      <c r="D528" s="69"/>
      <c r="E528" s="69"/>
      <c r="F528" s="69"/>
      <c r="G528" s="69"/>
      <c r="H528" s="69"/>
      <c r="I528" s="69"/>
      <c r="J528" s="69"/>
      <c r="K528" s="69"/>
      <c r="L528" s="69"/>
      <c r="M528" s="69"/>
      <c r="N528" s="69"/>
      <c r="O528" s="69"/>
      <c r="P528" s="69"/>
      <c r="Q528" s="69"/>
      <c r="R528" s="69"/>
      <c r="S528" s="69"/>
      <c r="T528" s="69"/>
      <c r="U528" s="69"/>
      <c r="V528" s="69"/>
      <c r="W528" s="69"/>
      <c r="X528" s="69"/>
      <c r="Y528" s="69"/>
      <c r="Z528" s="69"/>
    </row>
    <row r="529" spans="1:26" ht="15.75" customHeight="1">
      <c r="A529" s="69"/>
      <c r="B529" s="69"/>
      <c r="C529" s="69"/>
      <c r="D529" s="69"/>
      <c r="E529" s="69"/>
      <c r="F529" s="69"/>
      <c r="G529" s="69"/>
      <c r="H529" s="69"/>
      <c r="I529" s="69"/>
      <c r="J529" s="69"/>
      <c r="K529" s="69"/>
      <c r="L529" s="69"/>
      <c r="M529" s="69"/>
      <c r="N529" s="69"/>
      <c r="O529" s="69"/>
      <c r="P529" s="69"/>
      <c r="Q529" s="69"/>
      <c r="R529" s="69"/>
      <c r="S529" s="69"/>
      <c r="T529" s="69"/>
      <c r="U529" s="69"/>
      <c r="V529" s="69"/>
      <c r="W529" s="69"/>
      <c r="X529" s="69"/>
      <c r="Y529" s="69"/>
      <c r="Z529" s="69"/>
    </row>
    <row r="530" spans="1:26" ht="15.75" customHeight="1">
      <c r="A530" s="69"/>
      <c r="B530" s="69"/>
      <c r="C530" s="69"/>
      <c r="D530" s="69"/>
      <c r="E530" s="69"/>
      <c r="F530" s="69"/>
      <c r="G530" s="69"/>
      <c r="H530" s="69"/>
      <c r="I530" s="69"/>
      <c r="J530" s="69"/>
      <c r="K530" s="69"/>
      <c r="L530" s="69"/>
      <c r="M530" s="69"/>
      <c r="N530" s="69"/>
      <c r="O530" s="69"/>
      <c r="P530" s="69"/>
      <c r="Q530" s="69"/>
      <c r="R530" s="69"/>
      <c r="S530" s="69"/>
      <c r="T530" s="69"/>
      <c r="U530" s="69"/>
      <c r="V530" s="69"/>
      <c r="W530" s="69"/>
      <c r="X530" s="69"/>
      <c r="Y530" s="69"/>
      <c r="Z530" s="69"/>
    </row>
    <row r="531" spans="1:26" ht="15.75" customHeight="1">
      <c r="A531" s="69"/>
      <c r="B531" s="69"/>
      <c r="C531" s="69"/>
      <c r="D531" s="69"/>
      <c r="E531" s="69"/>
      <c r="F531" s="69"/>
      <c r="G531" s="69"/>
      <c r="H531" s="69"/>
      <c r="I531" s="69"/>
      <c r="J531" s="69"/>
      <c r="K531" s="69"/>
      <c r="L531" s="69"/>
      <c r="M531" s="69"/>
      <c r="N531" s="69"/>
      <c r="O531" s="69"/>
      <c r="P531" s="69"/>
      <c r="Q531" s="69"/>
      <c r="R531" s="69"/>
      <c r="S531" s="69"/>
      <c r="T531" s="69"/>
      <c r="U531" s="69"/>
      <c r="V531" s="69"/>
      <c r="W531" s="69"/>
      <c r="X531" s="69"/>
      <c r="Y531" s="69"/>
      <c r="Z531" s="69"/>
    </row>
    <row r="532" spans="1:26" ht="15.75" customHeight="1">
      <c r="A532" s="69"/>
      <c r="B532" s="69"/>
      <c r="C532" s="69"/>
      <c r="D532" s="69"/>
      <c r="E532" s="69"/>
      <c r="F532" s="69"/>
      <c r="G532" s="69"/>
      <c r="H532" s="69"/>
      <c r="I532" s="69"/>
      <c r="J532" s="69"/>
      <c r="K532" s="69"/>
      <c r="L532" s="69"/>
      <c r="M532" s="69"/>
      <c r="N532" s="69"/>
      <c r="O532" s="69"/>
      <c r="P532" s="69"/>
      <c r="Q532" s="69"/>
      <c r="R532" s="69"/>
      <c r="S532" s="69"/>
      <c r="T532" s="69"/>
      <c r="U532" s="69"/>
      <c r="V532" s="69"/>
      <c r="W532" s="69"/>
      <c r="X532" s="69"/>
      <c r="Y532" s="69"/>
      <c r="Z532" s="69"/>
    </row>
    <row r="533" spans="1:26" ht="15.75" customHeight="1">
      <c r="A533" s="69"/>
      <c r="B533" s="69"/>
      <c r="C533" s="69"/>
      <c r="D533" s="69"/>
      <c r="E533" s="69"/>
      <c r="F533" s="69"/>
      <c r="G533" s="69"/>
      <c r="H533" s="69"/>
      <c r="I533" s="69"/>
      <c r="J533" s="69"/>
      <c r="K533" s="69"/>
      <c r="L533" s="69"/>
      <c r="M533" s="69"/>
      <c r="N533" s="69"/>
      <c r="O533" s="69"/>
      <c r="P533" s="69"/>
      <c r="Q533" s="69"/>
      <c r="R533" s="69"/>
      <c r="S533" s="69"/>
      <c r="T533" s="69"/>
      <c r="U533" s="69"/>
      <c r="V533" s="69"/>
      <c r="W533" s="69"/>
      <c r="X533" s="69"/>
      <c r="Y533" s="69"/>
      <c r="Z533" s="69"/>
    </row>
    <row r="534" spans="1:26" ht="15.75" customHeight="1">
      <c r="A534" s="69"/>
      <c r="B534" s="69"/>
      <c r="C534" s="69"/>
      <c r="D534" s="69"/>
      <c r="E534" s="69"/>
      <c r="F534" s="69"/>
      <c r="G534" s="69"/>
      <c r="H534" s="69"/>
      <c r="I534" s="69"/>
      <c r="J534" s="69"/>
      <c r="K534" s="69"/>
      <c r="L534" s="69"/>
      <c r="M534" s="69"/>
      <c r="N534" s="69"/>
      <c r="O534" s="69"/>
      <c r="P534" s="69"/>
      <c r="Q534" s="69"/>
      <c r="R534" s="69"/>
      <c r="S534" s="69"/>
      <c r="T534" s="69"/>
      <c r="U534" s="69"/>
      <c r="V534" s="69"/>
      <c r="W534" s="69"/>
      <c r="X534" s="69"/>
      <c r="Y534" s="69"/>
      <c r="Z534" s="69"/>
    </row>
    <row r="535" spans="1:26" ht="15.75" customHeight="1">
      <c r="A535" s="69"/>
      <c r="B535" s="69"/>
      <c r="C535" s="69"/>
      <c r="D535" s="69"/>
      <c r="E535" s="69"/>
      <c r="F535" s="69"/>
      <c r="G535" s="69"/>
      <c r="H535" s="69"/>
      <c r="I535" s="69"/>
      <c r="J535" s="69"/>
      <c r="K535" s="69"/>
      <c r="L535" s="69"/>
      <c r="M535" s="69"/>
      <c r="N535" s="69"/>
      <c r="O535" s="69"/>
      <c r="P535" s="69"/>
      <c r="Q535" s="69"/>
      <c r="R535" s="69"/>
      <c r="S535" s="69"/>
      <c r="T535" s="69"/>
      <c r="U535" s="69"/>
      <c r="V535" s="69"/>
      <c r="W535" s="69"/>
      <c r="X535" s="69"/>
      <c r="Y535" s="69"/>
      <c r="Z535" s="69"/>
    </row>
    <row r="536" spans="1:26" ht="15.75" customHeight="1">
      <c r="A536" s="69"/>
      <c r="B536" s="69"/>
      <c r="C536" s="69"/>
      <c r="D536" s="69"/>
      <c r="E536" s="69"/>
      <c r="F536" s="69"/>
      <c r="G536" s="69"/>
      <c r="H536" s="69"/>
      <c r="I536" s="69"/>
      <c r="J536" s="69"/>
      <c r="K536" s="69"/>
      <c r="L536" s="69"/>
      <c r="M536" s="69"/>
      <c r="N536" s="69"/>
      <c r="O536" s="69"/>
      <c r="P536" s="69"/>
      <c r="Q536" s="69"/>
      <c r="R536" s="69"/>
      <c r="S536" s="69"/>
      <c r="T536" s="69"/>
      <c r="U536" s="69"/>
      <c r="V536" s="69"/>
      <c r="W536" s="69"/>
      <c r="X536" s="69"/>
      <c r="Y536" s="69"/>
      <c r="Z536" s="69"/>
    </row>
    <row r="537" spans="1:26" ht="15.75" customHeight="1">
      <c r="A537" s="69"/>
      <c r="B537" s="69"/>
      <c r="C537" s="69"/>
      <c r="D537" s="69"/>
      <c r="E537" s="69"/>
      <c r="F537" s="69"/>
      <c r="G537" s="69"/>
      <c r="H537" s="69"/>
      <c r="I537" s="69"/>
      <c r="J537" s="69"/>
      <c r="K537" s="69"/>
      <c r="L537" s="69"/>
      <c r="M537" s="69"/>
      <c r="N537" s="69"/>
      <c r="O537" s="69"/>
      <c r="P537" s="69"/>
      <c r="Q537" s="69"/>
      <c r="R537" s="69"/>
      <c r="S537" s="69"/>
      <c r="T537" s="69"/>
      <c r="U537" s="69"/>
      <c r="V537" s="69"/>
      <c r="W537" s="69"/>
      <c r="X537" s="69"/>
      <c r="Y537" s="69"/>
      <c r="Z537" s="69"/>
    </row>
    <row r="538" spans="1:26" ht="15.75" customHeight="1">
      <c r="A538" s="69"/>
      <c r="B538" s="69"/>
      <c r="C538" s="69"/>
      <c r="D538" s="69"/>
      <c r="E538" s="69"/>
      <c r="F538" s="69"/>
      <c r="G538" s="69"/>
      <c r="H538" s="69"/>
      <c r="I538" s="69"/>
      <c r="J538" s="69"/>
      <c r="K538" s="69"/>
      <c r="L538" s="69"/>
      <c r="M538" s="69"/>
      <c r="N538" s="69"/>
      <c r="O538" s="69"/>
      <c r="P538" s="69"/>
      <c r="Q538" s="69"/>
      <c r="R538" s="69"/>
      <c r="S538" s="69"/>
      <c r="T538" s="69"/>
      <c r="U538" s="69"/>
      <c r="V538" s="69"/>
      <c r="W538" s="69"/>
      <c r="X538" s="69"/>
      <c r="Y538" s="69"/>
      <c r="Z538" s="69"/>
    </row>
    <row r="539" spans="1:26" ht="15.75" customHeight="1">
      <c r="A539" s="69"/>
      <c r="B539" s="69"/>
      <c r="C539" s="69"/>
      <c r="D539" s="69"/>
      <c r="E539" s="69"/>
      <c r="F539" s="69"/>
      <c r="G539" s="69"/>
      <c r="H539" s="69"/>
      <c r="I539" s="69"/>
      <c r="J539" s="69"/>
      <c r="K539" s="69"/>
      <c r="L539" s="69"/>
      <c r="M539" s="69"/>
      <c r="N539" s="69"/>
      <c r="O539" s="69"/>
      <c r="P539" s="69"/>
      <c r="Q539" s="69"/>
      <c r="R539" s="69"/>
      <c r="S539" s="69"/>
      <c r="T539" s="69"/>
      <c r="U539" s="69"/>
      <c r="V539" s="69"/>
      <c r="W539" s="69"/>
      <c r="X539" s="69"/>
      <c r="Y539" s="69"/>
      <c r="Z539" s="69"/>
    </row>
    <row r="540" spans="1:26" ht="15.75" customHeight="1">
      <c r="A540" s="69"/>
      <c r="B540" s="69"/>
      <c r="C540" s="69"/>
      <c r="D540" s="69"/>
      <c r="E540" s="69"/>
      <c r="F540" s="69"/>
      <c r="G540" s="69"/>
      <c r="H540" s="69"/>
      <c r="I540" s="69"/>
      <c r="J540" s="69"/>
      <c r="K540" s="69"/>
      <c r="L540" s="69"/>
      <c r="M540" s="69"/>
      <c r="N540" s="69"/>
      <c r="O540" s="69"/>
      <c r="P540" s="69"/>
      <c r="Q540" s="69"/>
      <c r="R540" s="69"/>
      <c r="S540" s="69"/>
      <c r="T540" s="69"/>
      <c r="U540" s="69"/>
      <c r="V540" s="69"/>
      <c r="W540" s="69"/>
      <c r="X540" s="69"/>
      <c r="Y540" s="69"/>
      <c r="Z540" s="69"/>
    </row>
    <row r="541" spans="1:26" ht="15.75" customHeight="1">
      <c r="A541" s="69"/>
      <c r="B541" s="69"/>
      <c r="C541" s="69"/>
      <c r="D541" s="69"/>
      <c r="E541" s="69"/>
      <c r="F541" s="69"/>
      <c r="G541" s="69"/>
      <c r="H541" s="69"/>
      <c r="I541" s="69"/>
      <c r="J541" s="69"/>
      <c r="K541" s="69"/>
      <c r="L541" s="69"/>
      <c r="M541" s="69"/>
      <c r="N541" s="69"/>
      <c r="O541" s="69"/>
      <c r="P541" s="69"/>
      <c r="Q541" s="69"/>
      <c r="R541" s="69"/>
      <c r="S541" s="69"/>
      <c r="T541" s="69"/>
      <c r="U541" s="69"/>
      <c r="V541" s="69"/>
      <c r="W541" s="69"/>
      <c r="X541" s="69"/>
      <c r="Y541" s="69"/>
      <c r="Z541" s="69"/>
    </row>
    <row r="542" spans="1:26" ht="15.75" customHeight="1">
      <c r="A542" s="69"/>
      <c r="B542" s="69"/>
      <c r="C542" s="69"/>
      <c r="D542" s="69"/>
      <c r="E542" s="69"/>
      <c r="F542" s="69"/>
      <c r="G542" s="69"/>
      <c r="H542" s="69"/>
      <c r="I542" s="69"/>
      <c r="J542" s="69"/>
      <c r="K542" s="69"/>
      <c r="L542" s="69"/>
      <c r="M542" s="69"/>
      <c r="N542" s="69"/>
      <c r="O542" s="69"/>
      <c r="P542" s="69"/>
      <c r="Q542" s="69"/>
      <c r="R542" s="69"/>
      <c r="S542" s="69"/>
      <c r="T542" s="69"/>
      <c r="U542" s="69"/>
      <c r="V542" s="69"/>
      <c r="W542" s="69"/>
      <c r="X542" s="69"/>
      <c r="Y542" s="69"/>
      <c r="Z542" s="69"/>
    </row>
    <row r="543" spans="1:26" ht="15.75" customHeight="1">
      <c r="A543" s="69"/>
      <c r="B543" s="69"/>
      <c r="C543" s="69"/>
      <c r="D543" s="69"/>
      <c r="E543" s="69"/>
      <c r="F543" s="69"/>
      <c r="G543" s="69"/>
      <c r="H543" s="69"/>
      <c r="I543" s="69"/>
      <c r="J543" s="69"/>
      <c r="K543" s="69"/>
      <c r="L543" s="69"/>
      <c r="M543" s="69"/>
      <c r="N543" s="69"/>
      <c r="O543" s="69"/>
      <c r="P543" s="69"/>
      <c r="Q543" s="69"/>
      <c r="R543" s="69"/>
      <c r="S543" s="69"/>
      <c r="T543" s="69"/>
      <c r="U543" s="69"/>
      <c r="V543" s="69"/>
      <c r="W543" s="69"/>
      <c r="X543" s="69"/>
      <c r="Y543" s="69"/>
      <c r="Z543" s="69"/>
    </row>
    <row r="544" spans="1:26" ht="15.75" customHeight="1">
      <c r="A544" s="69"/>
      <c r="B544" s="69"/>
      <c r="C544" s="69"/>
      <c r="D544" s="69"/>
      <c r="E544" s="69"/>
      <c r="F544" s="69"/>
      <c r="G544" s="69"/>
      <c r="H544" s="69"/>
      <c r="I544" s="69"/>
      <c r="J544" s="69"/>
      <c r="K544" s="69"/>
      <c r="L544" s="69"/>
      <c r="M544" s="69"/>
      <c r="N544" s="69"/>
      <c r="O544" s="69"/>
      <c r="P544" s="69"/>
      <c r="Q544" s="69"/>
      <c r="R544" s="69"/>
      <c r="S544" s="69"/>
      <c r="T544" s="69"/>
      <c r="U544" s="69"/>
      <c r="V544" s="69"/>
      <c r="W544" s="69"/>
      <c r="X544" s="69"/>
      <c r="Y544" s="69"/>
      <c r="Z544" s="69"/>
    </row>
    <row r="545" spans="1:26" ht="15.75" customHeight="1">
      <c r="A545" s="69"/>
      <c r="B545" s="69"/>
      <c r="C545" s="69"/>
      <c r="D545" s="69"/>
      <c r="E545" s="69"/>
      <c r="F545" s="69"/>
      <c r="G545" s="69"/>
      <c r="H545" s="69"/>
      <c r="I545" s="69"/>
      <c r="J545" s="69"/>
      <c r="K545" s="69"/>
      <c r="L545" s="69"/>
      <c r="M545" s="69"/>
      <c r="N545" s="69"/>
      <c r="O545" s="69"/>
      <c r="P545" s="69"/>
      <c r="Q545" s="69"/>
      <c r="R545" s="69"/>
      <c r="S545" s="69"/>
      <c r="T545" s="69"/>
      <c r="U545" s="69"/>
      <c r="V545" s="69"/>
      <c r="W545" s="69"/>
      <c r="X545" s="69"/>
      <c r="Y545" s="69"/>
      <c r="Z545" s="69"/>
    </row>
    <row r="546" spans="1:26" ht="15.75" customHeight="1">
      <c r="A546" s="69"/>
      <c r="B546" s="69"/>
      <c r="C546" s="69"/>
      <c r="D546" s="69"/>
      <c r="E546" s="69"/>
      <c r="F546" s="69"/>
      <c r="G546" s="69"/>
      <c r="H546" s="69"/>
      <c r="I546" s="69"/>
      <c r="J546" s="69"/>
      <c r="K546" s="69"/>
      <c r="L546" s="69"/>
      <c r="M546" s="69"/>
      <c r="N546" s="69"/>
      <c r="O546" s="69"/>
      <c r="P546" s="69"/>
      <c r="Q546" s="69"/>
      <c r="R546" s="69"/>
      <c r="S546" s="69"/>
      <c r="T546" s="69"/>
      <c r="U546" s="69"/>
      <c r="V546" s="69"/>
      <c r="W546" s="69"/>
      <c r="X546" s="69"/>
      <c r="Y546" s="69"/>
      <c r="Z546" s="69"/>
    </row>
    <row r="547" spans="1:26" ht="15.75" customHeight="1">
      <c r="A547" s="69"/>
      <c r="B547" s="69"/>
      <c r="C547" s="69"/>
      <c r="D547" s="69"/>
      <c r="E547" s="69"/>
      <c r="F547" s="69"/>
      <c r="G547" s="69"/>
      <c r="H547" s="69"/>
      <c r="I547" s="69"/>
      <c r="J547" s="69"/>
      <c r="K547" s="69"/>
      <c r="L547" s="69"/>
      <c r="M547" s="69"/>
      <c r="N547" s="69"/>
      <c r="O547" s="69"/>
      <c r="P547" s="69"/>
      <c r="Q547" s="69"/>
      <c r="R547" s="69"/>
      <c r="S547" s="69"/>
      <c r="T547" s="69"/>
      <c r="U547" s="69"/>
      <c r="V547" s="69"/>
      <c r="W547" s="69"/>
      <c r="X547" s="69"/>
      <c r="Y547" s="69"/>
      <c r="Z547" s="69"/>
    </row>
    <row r="548" spans="1:26" ht="15.75" customHeight="1">
      <c r="A548" s="69"/>
      <c r="B548" s="69"/>
      <c r="C548" s="69"/>
      <c r="D548" s="69"/>
      <c r="E548" s="69"/>
      <c r="F548" s="69"/>
      <c r="G548" s="69"/>
      <c r="H548" s="69"/>
      <c r="I548" s="69"/>
      <c r="J548" s="69"/>
      <c r="K548" s="69"/>
      <c r="L548" s="69"/>
      <c r="M548" s="69"/>
      <c r="N548" s="69"/>
      <c r="O548" s="69"/>
      <c r="P548" s="69"/>
      <c r="Q548" s="69"/>
      <c r="R548" s="69"/>
      <c r="S548" s="69"/>
      <c r="T548" s="69"/>
      <c r="U548" s="69"/>
      <c r="V548" s="69"/>
      <c r="W548" s="69"/>
      <c r="X548" s="69"/>
      <c r="Y548" s="69"/>
      <c r="Z548" s="69"/>
    </row>
    <row r="549" spans="1:26" ht="15.75" customHeight="1">
      <c r="A549" s="69"/>
      <c r="B549" s="69"/>
      <c r="C549" s="69"/>
      <c r="D549" s="69"/>
      <c r="E549" s="69"/>
      <c r="F549" s="69"/>
      <c r="G549" s="69"/>
      <c r="H549" s="69"/>
      <c r="I549" s="69"/>
      <c r="J549" s="69"/>
      <c r="K549" s="69"/>
      <c r="L549" s="69"/>
      <c r="M549" s="69"/>
      <c r="N549" s="69"/>
      <c r="O549" s="69"/>
      <c r="P549" s="69"/>
      <c r="Q549" s="69"/>
      <c r="R549" s="69"/>
      <c r="S549" s="69"/>
      <c r="T549" s="69"/>
      <c r="U549" s="69"/>
      <c r="V549" s="69"/>
      <c r="W549" s="69"/>
      <c r="X549" s="69"/>
      <c r="Y549" s="69"/>
      <c r="Z549" s="69"/>
    </row>
    <row r="550" spans="1:26" ht="15.75" customHeight="1">
      <c r="A550" s="69"/>
      <c r="B550" s="69"/>
      <c r="C550" s="69"/>
      <c r="D550" s="69"/>
      <c r="E550" s="69"/>
      <c r="F550" s="69"/>
      <c r="G550" s="69"/>
      <c r="H550" s="69"/>
      <c r="I550" s="69"/>
      <c r="J550" s="69"/>
      <c r="K550" s="69"/>
      <c r="L550" s="69"/>
      <c r="M550" s="69"/>
      <c r="N550" s="69"/>
      <c r="O550" s="69"/>
      <c r="P550" s="69"/>
      <c r="Q550" s="69"/>
      <c r="R550" s="69"/>
      <c r="S550" s="69"/>
      <c r="T550" s="69"/>
      <c r="U550" s="69"/>
      <c r="V550" s="69"/>
      <c r="W550" s="69"/>
      <c r="X550" s="69"/>
      <c r="Y550" s="69"/>
      <c r="Z550" s="69"/>
    </row>
    <row r="551" spans="1:26" ht="15.75" customHeight="1">
      <c r="A551" s="69"/>
      <c r="B551" s="69"/>
      <c r="C551" s="69"/>
      <c r="D551" s="69"/>
      <c r="E551" s="69"/>
      <c r="F551" s="69"/>
      <c r="G551" s="69"/>
      <c r="H551" s="69"/>
      <c r="I551" s="69"/>
      <c r="J551" s="69"/>
      <c r="K551" s="69"/>
      <c r="L551" s="69"/>
      <c r="M551" s="69"/>
      <c r="N551" s="69"/>
      <c r="O551" s="69"/>
      <c r="P551" s="69"/>
      <c r="Q551" s="69"/>
      <c r="R551" s="69"/>
      <c r="S551" s="69"/>
      <c r="T551" s="69"/>
      <c r="U551" s="69"/>
      <c r="V551" s="69"/>
      <c r="W551" s="69"/>
      <c r="X551" s="69"/>
      <c r="Y551" s="69"/>
      <c r="Z551" s="69"/>
    </row>
    <row r="552" spans="1:26" ht="15.75" customHeight="1">
      <c r="A552" s="69"/>
      <c r="B552" s="69"/>
      <c r="C552" s="69"/>
      <c r="D552" s="69"/>
      <c r="E552" s="69"/>
      <c r="F552" s="69"/>
      <c r="G552" s="69"/>
      <c r="H552" s="69"/>
      <c r="I552" s="69"/>
      <c r="J552" s="69"/>
      <c r="K552" s="69"/>
      <c r="L552" s="69"/>
      <c r="M552" s="69"/>
      <c r="N552" s="69"/>
      <c r="O552" s="69"/>
      <c r="P552" s="69"/>
      <c r="Q552" s="69"/>
      <c r="R552" s="69"/>
      <c r="S552" s="69"/>
      <c r="T552" s="69"/>
      <c r="U552" s="69"/>
      <c r="V552" s="69"/>
      <c r="W552" s="69"/>
      <c r="X552" s="69"/>
      <c r="Y552" s="69"/>
      <c r="Z552" s="69"/>
    </row>
    <row r="553" spans="1:26" ht="15.75" customHeight="1">
      <c r="A553" s="69"/>
      <c r="B553" s="69"/>
      <c r="C553" s="69"/>
      <c r="D553" s="69"/>
      <c r="E553" s="69"/>
      <c r="F553" s="69"/>
      <c r="G553" s="69"/>
      <c r="H553" s="69"/>
      <c r="I553" s="69"/>
      <c r="J553" s="69"/>
      <c r="K553" s="69"/>
      <c r="L553" s="69"/>
      <c r="M553" s="69"/>
      <c r="N553" s="69"/>
      <c r="O553" s="69"/>
      <c r="P553" s="69"/>
      <c r="Q553" s="69"/>
      <c r="R553" s="69"/>
      <c r="S553" s="69"/>
      <c r="T553" s="69"/>
      <c r="U553" s="69"/>
      <c r="V553" s="69"/>
      <c r="W553" s="69"/>
      <c r="X553" s="69"/>
      <c r="Y553" s="69"/>
      <c r="Z553" s="69"/>
    </row>
    <row r="554" spans="1:26" ht="15.75" customHeight="1">
      <c r="A554" s="69"/>
      <c r="B554" s="69"/>
      <c r="C554" s="69"/>
      <c r="D554" s="69"/>
      <c r="E554" s="69"/>
      <c r="F554" s="69"/>
      <c r="G554" s="69"/>
      <c r="H554" s="69"/>
      <c r="I554" s="69"/>
      <c r="J554" s="69"/>
      <c r="K554" s="69"/>
      <c r="L554" s="69"/>
      <c r="M554" s="69"/>
      <c r="N554" s="69"/>
      <c r="O554" s="69"/>
      <c r="P554" s="69"/>
      <c r="Q554" s="69"/>
      <c r="R554" s="69"/>
      <c r="S554" s="69"/>
      <c r="T554" s="69"/>
      <c r="U554" s="69"/>
      <c r="V554" s="69"/>
      <c r="W554" s="69"/>
      <c r="X554" s="69"/>
      <c r="Y554" s="69"/>
      <c r="Z554" s="69"/>
    </row>
    <row r="555" spans="1:26" ht="15.75" customHeight="1">
      <c r="A555" s="69"/>
      <c r="B555" s="69"/>
      <c r="C555" s="69"/>
      <c r="D555" s="69"/>
      <c r="E555" s="69"/>
      <c r="F555" s="69"/>
      <c r="G555" s="69"/>
      <c r="H555" s="69"/>
      <c r="I555" s="69"/>
      <c r="J555" s="69"/>
      <c r="K555" s="69"/>
      <c r="L555" s="69"/>
      <c r="M555" s="69"/>
      <c r="N555" s="69"/>
      <c r="O555" s="69"/>
      <c r="P555" s="69"/>
      <c r="Q555" s="69"/>
      <c r="R555" s="69"/>
      <c r="S555" s="69"/>
      <c r="T555" s="69"/>
      <c r="U555" s="69"/>
      <c r="V555" s="69"/>
      <c r="W555" s="69"/>
      <c r="X555" s="69"/>
      <c r="Y555" s="69"/>
      <c r="Z555" s="69"/>
    </row>
    <row r="556" spans="1:26" ht="15.75" customHeight="1">
      <c r="A556" s="69"/>
      <c r="B556" s="69"/>
      <c r="C556" s="69"/>
      <c r="D556" s="69"/>
      <c r="E556" s="69"/>
      <c r="F556" s="69"/>
      <c r="G556" s="69"/>
      <c r="H556" s="69"/>
      <c r="I556" s="69"/>
      <c r="J556" s="69"/>
      <c r="K556" s="69"/>
      <c r="L556" s="69"/>
      <c r="M556" s="69"/>
      <c r="N556" s="69"/>
      <c r="O556" s="69"/>
      <c r="P556" s="69"/>
      <c r="Q556" s="69"/>
      <c r="R556" s="69"/>
      <c r="S556" s="69"/>
      <c r="T556" s="69"/>
      <c r="U556" s="69"/>
      <c r="V556" s="69"/>
      <c r="W556" s="69"/>
      <c r="X556" s="69"/>
      <c r="Y556" s="69"/>
      <c r="Z556" s="69"/>
    </row>
    <row r="557" spans="1:26" ht="15.75" customHeight="1">
      <c r="A557" s="69"/>
      <c r="B557" s="69"/>
      <c r="C557" s="69"/>
      <c r="D557" s="69"/>
      <c r="E557" s="69"/>
      <c r="F557" s="69"/>
      <c r="G557" s="69"/>
      <c r="H557" s="69"/>
      <c r="I557" s="69"/>
      <c r="J557" s="69"/>
      <c r="K557" s="69"/>
      <c r="L557" s="69"/>
      <c r="M557" s="69"/>
      <c r="N557" s="69"/>
      <c r="O557" s="69"/>
      <c r="P557" s="69"/>
      <c r="Q557" s="69"/>
      <c r="R557" s="69"/>
      <c r="S557" s="69"/>
      <c r="T557" s="69"/>
      <c r="U557" s="69"/>
      <c r="V557" s="69"/>
      <c r="W557" s="69"/>
      <c r="X557" s="69"/>
      <c r="Y557" s="69"/>
      <c r="Z557" s="69"/>
    </row>
    <row r="558" spans="1:26" ht="15.75" customHeight="1">
      <c r="A558" s="69"/>
      <c r="B558" s="69"/>
      <c r="C558" s="69"/>
      <c r="D558" s="69"/>
      <c r="E558" s="69"/>
      <c r="F558" s="69"/>
      <c r="G558" s="69"/>
      <c r="H558" s="69"/>
      <c r="I558" s="69"/>
      <c r="J558" s="69"/>
      <c r="K558" s="69"/>
      <c r="L558" s="69"/>
      <c r="M558" s="69"/>
      <c r="N558" s="69"/>
      <c r="O558" s="69"/>
      <c r="P558" s="69"/>
      <c r="Q558" s="69"/>
      <c r="R558" s="69"/>
      <c r="S558" s="69"/>
      <c r="T558" s="69"/>
      <c r="U558" s="69"/>
      <c r="V558" s="69"/>
      <c r="W558" s="69"/>
      <c r="X558" s="69"/>
      <c r="Y558" s="69"/>
      <c r="Z558" s="69"/>
    </row>
    <row r="559" spans="1:26" ht="15.75" customHeight="1">
      <c r="A559" s="69"/>
      <c r="B559" s="69"/>
      <c r="C559" s="69"/>
      <c r="D559" s="69"/>
      <c r="E559" s="69"/>
      <c r="F559" s="69"/>
      <c r="G559" s="69"/>
      <c r="H559" s="69"/>
      <c r="I559" s="69"/>
      <c r="J559" s="69"/>
      <c r="K559" s="69"/>
      <c r="L559" s="69"/>
      <c r="M559" s="69"/>
      <c r="N559" s="69"/>
      <c r="O559" s="69"/>
      <c r="P559" s="69"/>
      <c r="Q559" s="69"/>
      <c r="R559" s="69"/>
      <c r="S559" s="69"/>
      <c r="T559" s="69"/>
      <c r="U559" s="69"/>
      <c r="V559" s="69"/>
      <c r="W559" s="69"/>
      <c r="X559" s="69"/>
      <c r="Y559" s="69"/>
      <c r="Z559" s="69"/>
    </row>
    <row r="560" spans="1:26" ht="15.75" customHeight="1">
      <c r="A560" s="69"/>
      <c r="B560" s="69"/>
      <c r="C560" s="69"/>
      <c r="D560" s="69"/>
      <c r="E560" s="69"/>
      <c r="F560" s="69"/>
      <c r="G560" s="69"/>
      <c r="H560" s="69"/>
      <c r="I560" s="69"/>
      <c r="J560" s="69"/>
      <c r="K560" s="69"/>
      <c r="L560" s="69"/>
      <c r="M560" s="69"/>
      <c r="N560" s="69"/>
      <c r="O560" s="69"/>
      <c r="P560" s="69"/>
      <c r="Q560" s="69"/>
      <c r="R560" s="69"/>
      <c r="S560" s="69"/>
      <c r="T560" s="69"/>
      <c r="U560" s="69"/>
      <c r="V560" s="69"/>
      <c r="W560" s="69"/>
      <c r="X560" s="69"/>
      <c r="Y560" s="69"/>
      <c r="Z560" s="69"/>
    </row>
    <row r="561" spans="1:26" ht="15.75" customHeight="1">
      <c r="A561" s="69"/>
      <c r="B561" s="69"/>
      <c r="C561" s="69"/>
      <c r="D561" s="69"/>
      <c r="E561" s="69"/>
      <c r="F561" s="69"/>
      <c r="G561" s="69"/>
      <c r="H561" s="69"/>
      <c r="I561" s="69"/>
      <c r="J561" s="69"/>
      <c r="K561" s="69"/>
      <c r="L561" s="69"/>
      <c r="M561" s="69"/>
      <c r="N561" s="69"/>
      <c r="O561" s="69"/>
      <c r="P561" s="69"/>
      <c r="Q561" s="69"/>
      <c r="R561" s="69"/>
      <c r="S561" s="69"/>
      <c r="T561" s="69"/>
      <c r="U561" s="69"/>
      <c r="V561" s="69"/>
      <c r="W561" s="69"/>
      <c r="X561" s="69"/>
      <c r="Y561" s="69"/>
      <c r="Z561" s="69"/>
    </row>
    <row r="562" spans="1:26" ht="15.75" customHeight="1">
      <c r="A562" s="69"/>
      <c r="B562" s="69"/>
      <c r="C562" s="69"/>
      <c r="D562" s="69"/>
      <c r="E562" s="69"/>
      <c r="F562" s="69"/>
      <c r="G562" s="69"/>
      <c r="H562" s="69"/>
      <c r="I562" s="69"/>
      <c r="J562" s="69"/>
      <c r="K562" s="69"/>
      <c r="L562" s="69"/>
      <c r="M562" s="69"/>
      <c r="N562" s="69"/>
      <c r="O562" s="69"/>
      <c r="P562" s="69"/>
      <c r="Q562" s="69"/>
      <c r="R562" s="69"/>
      <c r="S562" s="69"/>
      <c r="T562" s="69"/>
      <c r="U562" s="69"/>
      <c r="V562" s="69"/>
      <c r="W562" s="69"/>
      <c r="X562" s="69"/>
      <c r="Y562" s="69"/>
      <c r="Z562" s="69"/>
    </row>
    <row r="563" spans="1:26" ht="15.75" customHeight="1">
      <c r="A563" s="69"/>
      <c r="B563" s="69"/>
      <c r="C563" s="69"/>
      <c r="D563" s="69"/>
      <c r="E563" s="69"/>
      <c r="F563" s="69"/>
      <c r="G563" s="69"/>
      <c r="H563" s="69"/>
      <c r="I563" s="69"/>
      <c r="J563" s="69"/>
      <c r="K563" s="69"/>
      <c r="L563" s="69"/>
      <c r="M563" s="69"/>
      <c r="N563" s="69"/>
      <c r="O563" s="69"/>
      <c r="P563" s="69"/>
      <c r="Q563" s="69"/>
      <c r="R563" s="69"/>
      <c r="S563" s="69"/>
      <c r="T563" s="69"/>
      <c r="U563" s="69"/>
      <c r="V563" s="69"/>
      <c r="W563" s="69"/>
      <c r="X563" s="69"/>
      <c r="Y563" s="69"/>
      <c r="Z563" s="69"/>
    </row>
    <row r="564" spans="1:26" ht="15.75" customHeight="1">
      <c r="A564" s="69"/>
      <c r="B564" s="69"/>
      <c r="C564" s="69"/>
      <c r="D564" s="69"/>
      <c r="E564" s="69"/>
      <c r="F564" s="69"/>
      <c r="G564" s="69"/>
      <c r="H564" s="69"/>
      <c r="I564" s="69"/>
      <c r="J564" s="69"/>
      <c r="K564" s="69"/>
      <c r="L564" s="69"/>
      <c r="M564" s="69"/>
      <c r="N564" s="69"/>
      <c r="O564" s="69"/>
      <c r="P564" s="69"/>
      <c r="Q564" s="69"/>
      <c r="R564" s="69"/>
      <c r="S564" s="69"/>
      <c r="T564" s="69"/>
      <c r="U564" s="69"/>
      <c r="V564" s="69"/>
      <c r="W564" s="69"/>
      <c r="X564" s="69"/>
      <c r="Y564" s="69"/>
      <c r="Z564" s="69"/>
    </row>
    <row r="565" spans="1:26" ht="15.75" customHeight="1">
      <c r="A565" s="69"/>
      <c r="B565" s="69"/>
      <c r="C565" s="69"/>
      <c r="D565" s="69"/>
      <c r="E565" s="69"/>
      <c r="F565" s="69"/>
      <c r="G565" s="69"/>
      <c r="H565" s="69"/>
      <c r="I565" s="69"/>
      <c r="J565" s="69"/>
      <c r="K565" s="69"/>
      <c r="L565" s="69"/>
      <c r="M565" s="69"/>
      <c r="N565" s="69"/>
      <c r="O565" s="69"/>
      <c r="P565" s="69"/>
      <c r="Q565" s="69"/>
      <c r="R565" s="69"/>
      <c r="S565" s="69"/>
      <c r="T565" s="69"/>
      <c r="U565" s="69"/>
      <c r="V565" s="69"/>
      <c r="W565" s="69"/>
      <c r="X565" s="69"/>
      <c r="Y565" s="69"/>
      <c r="Z565" s="69"/>
    </row>
    <row r="566" spans="1:26" ht="15.75" customHeight="1">
      <c r="A566" s="69"/>
      <c r="B566" s="69"/>
      <c r="C566" s="69"/>
      <c r="D566" s="69"/>
      <c r="E566" s="69"/>
      <c r="F566" s="69"/>
      <c r="G566" s="69"/>
      <c r="H566" s="69"/>
      <c r="I566" s="69"/>
      <c r="J566" s="69"/>
      <c r="K566" s="69"/>
      <c r="L566" s="69"/>
      <c r="M566" s="69"/>
      <c r="N566" s="69"/>
      <c r="O566" s="69"/>
      <c r="P566" s="69"/>
      <c r="Q566" s="69"/>
      <c r="R566" s="69"/>
      <c r="S566" s="69"/>
      <c r="T566" s="69"/>
      <c r="U566" s="69"/>
      <c r="V566" s="69"/>
      <c r="W566" s="69"/>
      <c r="X566" s="69"/>
      <c r="Y566" s="69"/>
      <c r="Z566" s="69"/>
    </row>
    <row r="567" spans="1:26" ht="15.75" customHeight="1">
      <c r="A567" s="69"/>
      <c r="B567" s="69"/>
      <c r="C567" s="69"/>
      <c r="D567" s="69"/>
      <c r="E567" s="69"/>
      <c r="F567" s="69"/>
      <c r="G567" s="69"/>
      <c r="H567" s="69"/>
      <c r="I567" s="69"/>
      <c r="J567" s="69"/>
      <c r="K567" s="69"/>
      <c r="L567" s="69"/>
      <c r="M567" s="69"/>
      <c r="N567" s="69"/>
      <c r="O567" s="69"/>
      <c r="P567" s="69"/>
      <c r="Q567" s="69"/>
      <c r="R567" s="69"/>
      <c r="S567" s="69"/>
      <c r="T567" s="69"/>
      <c r="U567" s="69"/>
      <c r="V567" s="69"/>
      <c r="W567" s="69"/>
      <c r="X567" s="69"/>
      <c r="Y567" s="69"/>
      <c r="Z567" s="69"/>
    </row>
    <row r="568" spans="1:26" ht="15.75" customHeight="1">
      <c r="A568" s="69"/>
      <c r="B568" s="69"/>
      <c r="C568" s="69"/>
      <c r="D568" s="69"/>
      <c r="E568" s="69"/>
      <c r="F568" s="69"/>
      <c r="G568" s="69"/>
      <c r="H568" s="69"/>
      <c r="I568" s="69"/>
      <c r="J568" s="69"/>
      <c r="K568" s="69"/>
      <c r="L568" s="69"/>
      <c r="M568" s="69"/>
      <c r="N568" s="69"/>
      <c r="O568" s="69"/>
      <c r="P568" s="69"/>
      <c r="Q568" s="69"/>
      <c r="R568" s="69"/>
      <c r="S568" s="69"/>
      <c r="T568" s="69"/>
      <c r="U568" s="69"/>
      <c r="V568" s="69"/>
      <c r="W568" s="69"/>
      <c r="X568" s="69"/>
      <c r="Y568" s="69"/>
      <c r="Z568" s="69"/>
    </row>
    <row r="569" spans="1:26" ht="15.75" customHeight="1">
      <c r="A569" s="69"/>
      <c r="B569" s="69"/>
      <c r="C569" s="69"/>
      <c r="D569" s="69"/>
      <c r="E569" s="69"/>
      <c r="F569" s="69"/>
      <c r="G569" s="69"/>
      <c r="H569" s="69"/>
      <c r="I569" s="69"/>
      <c r="J569" s="69"/>
      <c r="K569" s="69"/>
      <c r="L569" s="69"/>
      <c r="M569" s="69"/>
      <c r="N569" s="69"/>
      <c r="O569" s="69"/>
      <c r="P569" s="69"/>
      <c r="Q569" s="69"/>
      <c r="R569" s="69"/>
      <c r="S569" s="69"/>
      <c r="T569" s="69"/>
      <c r="U569" s="69"/>
      <c r="V569" s="69"/>
      <c r="W569" s="69"/>
      <c r="X569" s="69"/>
      <c r="Y569" s="69"/>
      <c r="Z569" s="69"/>
    </row>
    <row r="570" spans="1:26" ht="15.75" customHeight="1">
      <c r="A570" s="69"/>
      <c r="B570" s="69"/>
      <c r="C570" s="69"/>
      <c r="D570" s="69"/>
      <c r="E570" s="69"/>
      <c r="F570" s="69"/>
      <c r="G570" s="69"/>
      <c r="H570" s="69"/>
      <c r="I570" s="69"/>
      <c r="J570" s="69"/>
      <c r="K570" s="69"/>
      <c r="L570" s="69"/>
      <c r="M570" s="69"/>
      <c r="N570" s="69"/>
      <c r="O570" s="69"/>
      <c r="P570" s="69"/>
      <c r="Q570" s="69"/>
      <c r="R570" s="69"/>
      <c r="S570" s="69"/>
      <c r="T570" s="69"/>
      <c r="U570" s="69"/>
      <c r="V570" s="69"/>
      <c r="W570" s="69"/>
      <c r="X570" s="69"/>
      <c r="Y570" s="69"/>
      <c r="Z570" s="69"/>
    </row>
    <row r="571" spans="1:26" ht="15.75" customHeight="1">
      <c r="A571" s="69"/>
      <c r="B571" s="69"/>
      <c r="C571" s="69"/>
      <c r="D571" s="69"/>
      <c r="E571" s="69"/>
      <c r="F571" s="69"/>
      <c r="G571" s="69"/>
      <c r="H571" s="69"/>
      <c r="I571" s="69"/>
      <c r="J571" s="69"/>
      <c r="K571" s="69"/>
      <c r="L571" s="69"/>
      <c r="M571" s="69"/>
      <c r="N571" s="69"/>
      <c r="O571" s="69"/>
      <c r="P571" s="69"/>
      <c r="Q571" s="69"/>
      <c r="R571" s="69"/>
      <c r="S571" s="69"/>
      <c r="T571" s="69"/>
      <c r="U571" s="69"/>
      <c r="V571" s="69"/>
      <c r="W571" s="69"/>
      <c r="X571" s="69"/>
      <c r="Y571" s="69"/>
      <c r="Z571" s="69"/>
    </row>
    <row r="572" spans="1:26" ht="15.75" customHeight="1">
      <c r="A572" s="69"/>
      <c r="B572" s="69"/>
      <c r="C572" s="69"/>
      <c r="D572" s="69"/>
      <c r="E572" s="69"/>
      <c r="F572" s="69"/>
      <c r="G572" s="69"/>
      <c r="H572" s="69"/>
      <c r="I572" s="69"/>
      <c r="J572" s="69"/>
      <c r="K572" s="69"/>
      <c r="L572" s="69"/>
      <c r="M572" s="69"/>
      <c r="N572" s="69"/>
      <c r="O572" s="69"/>
      <c r="P572" s="69"/>
      <c r="Q572" s="69"/>
      <c r="R572" s="69"/>
      <c r="S572" s="69"/>
      <c r="T572" s="69"/>
      <c r="U572" s="69"/>
      <c r="V572" s="69"/>
      <c r="W572" s="69"/>
      <c r="X572" s="69"/>
      <c r="Y572" s="69"/>
      <c r="Z572" s="69"/>
    </row>
    <row r="573" spans="1:26" ht="15.75" customHeight="1">
      <c r="A573" s="69"/>
      <c r="B573" s="69"/>
      <c r="C573" s="69"/>
      <c r="D573" s="69"/>
      <c r="E573" s="69"/>
      <c r="F573" s="69"/>
      <c r="G573" s="69"/>
      <c r="H573" s="69"/>
      <c r="I573" s="69"/>
      <c r="J573" s="69"/>
      <c r="K573" s="69"/>
      <c r="L573" s="69"/>
      <c r="M573" s="69"/>
      <c r="N573" s="69"/>
      <c r="O573" s="69"/>
      <c r="P573" s="69"/>
      <c r="Q573" s="69"/>
      <c r="R573" s="69"/>
      <c r="S573" s="69"/>
      <c r="T573" s="69"/>
      <c r="U573" s="69"/>
      <c r="V573" s="69"/>
      <c r="W573" s="69"/>
      <c r="X573" s="69"/>
      <c r="Y573" s="69"/>
      <c r="Z573" s="69"/>
    </row>
    <row r="574" spans="1:26" ht="15.75" customHeight="1">
      <c r="A574" s="69"/>
      <c r="B574" s="69"/>
      <c r="C574" s="69"/>
      <c r="D574" s="69"/>
      <c r="E574" s="69"/>
      <c r="F574" s="69"/>
      <c r="G574" s="69"/>
      <c r="H574" s="69"/>
      <c r="I574" s="69"/>
      <c r="J574" s="69"/>
      <c r="K574" s="69"/>
      <c r="L574" s="69"/>
      <c r="M574" s="69"/>
      <c r="N574" s="69"/>
      <c r="O574" s="69"/>
      <c r="P574" s="69"/>
      <c r="Q574" s="69"/>
      <c r="R574" s="69"/>
      <c r="S574" s="69"/>
      <c r="T574" s="69"/>
      <c r="U574" s="69"/>
      <c r="V574" s="69"/>
      <c r="W574" s="69"/>
      <c r="X574" s="69"/>
      <c r="Y574" s="69"/>
      <c r="Z574" s="69"/>
    </row>
    <row r="575" spans="1:26" ht="15.75" customHeight="1">
      <c r="A575" s="69"/>
      <c r="B575" s="69"/>
      <c r="C575" s="69"/>
      <c r="D575" s="69"/>
      <c r="E575" s="69"/>
      <c r="F575" s="69"/>
      <c r="G575" s="69"/>
      <c r="H575" s="69"/>
      <c r="I575" s="69"/>
      <c r="J575" s="69"/>
      <c r="K575" s="69"/>
      <c r="L575" s="69"/>
      <c r="M575" s="69"/>
      <c r="N575" s="69"/>
      <c r="O575" s="69"/>
      <c r="P575" s="69"/>
      <c r="Q575" s="69"/>
      <c r="R575" s="69"/>
      <c r="S575" s="69"/>
      <c r="T575" s="69"/>
      <c r="U575" s="69"/>
      <c r="V575" s="69"/>
      <c r="W575" s="69"/>
      <c r="X575" s="69"/>
      <c r="Y575" s="69"/>
      <c r="Z575" s="69"/>
    </row>
    <row r="576" spans="1:26" ht="15.75" customHeight="1">
      <c r="A576" s="69"/>
      <c r="B576" s="69"/>
      <c r="C576" s="69"/>
      <c r="D576" s="69"/>
      <c r="E576" s="69"/>
      <c r="F576" s="69"/>
      <c r="G576" s="69"/>
      <c r="H576" s="69"/>
      <c r="I576" s="69"/>
      <c r="J576" s="69"/>
      <c r="K576" s="69"/>
      <c r="L576" s="69"/>
      <c r="M576" s="69"/>
      <c r="N576" s="69"/>
      <c r="O576" s="69"/>
      <c r="P576" s="69"/>
      <c r="Q576" s="69"/>
      <c r="R576" s="69"/>
      <c r="S576" s="69"/>
      <c r="T576" s="69"/>
      <c r="U576" s="69"/>
      <c r="V576" s="69"/>
      <c r="W576" s="69"/>
      <c r="X576" s="69"/>
      <c r="Y576" s="69"/>
      <c r="Z576" s="69"/>
    </row>
    <row r="577" spans="1:26" ht="15.75" customHeight="1">
      <c r="A577" s="69"/>
      <c r="B577" s="69"/>
      <c r="C577" s="69"/>
      <c r="D577" s="69"/>
      <c r="E577" s="69"/>
      <c r="F577" s="69"/>
      <c r="G577" s="69"/>
      <c r="H577" s="69"/>
      <c r="I577" s="69"/>
      <c r="J577" s="69"/>
      <c r="K577" s="69"/>
      <c r="L577" s="69"/>
      <c r="M577" s="69"/>
      <c r="N577" s="69"/>
      <c r="O577" s="69"/>
      <c r="P577" s="69"/>
      <c r="Q577" s="69"/>
      <c r="R577" s="69"/>
      <c r="S577" s="69"/>
      <c r="T577" s="69"/>
      <c r="U577" s="69"/>
      <c r="V577" s="69"/>
      <c r="W577" s="69"/>
      <c r="X577" s="69"/>
      <c r="Y577" s="69"/>
      <c r="Z577" s="69"/>
    </row>
    <row r="578" spans="1:26" ht="15.75" customHeight="1">
      <c r="A578" s="69"/>
      <c r="B578" s="69"/>
      <c r="C578" s="69"/>
      <c r="D578" s="69"/>
      <c r="E578" s="69"/>
      <c r="F578" s="69"/>
      <c r="G578" s="69"/>
      <c r="H578" s="69"/>
      <c r="I578" s="69"/>
      <c r="J578" s="69"/>
      <c r="K578" s="69"/>
      <c r="L578" s="69"/>
      <c r="M578" s="69"/>
      <c r="N578" s="69"/>
      <c r="O578" s="69"/>
      <c r="P578" s="69"/>
      <c r="Q578" s="69"/>
      <c r="R578" s="69"/>
      <c r="S578" s="69"/>
      <c r="T578" s="69"/>
      <c r="U578" s="69"/>
      <c r="V578" s="69"/>
      <c r="W578" s="69"/>
      <c r="X578" s="69"/>
      <c r="Y578" s="69"/>
      <c r="Z578" s="69"/>
    </row>
    <row r="579" spans="1:26" ht="15.75" customHeight="1">
      <c r="A579" s="69"/>
      <c r="B579" s="69"/>
      <c r="C579" s="69"/>
      <c r="D579" s="69"/>
      <c r="E579" s="69"/>
      <c r="F579" s="69"/>
      <c r="G579" s="69"/>
      <c r="H579" s="69"/>
      <c r="I579" s="69"/>
      <c r="J579" s="69"/>
      <c r="K579" s="69"/>
      <c r="L579" s="69"/>
      <c r="M579" s="69"/>
      <c r="N579" s="69"/>
      <c r="O579" s="69"/>
      <c r="P579" s="69"/>
      <c r="Q579" s="69"/>
      <c r="R579" s="69"/>
      <c r="S579" s="69"/>
      <c r="T579" s="69"/>
      <c r="U579" s="69"/>
      <c r="V579" s="69"/>
      <c r="W579" s="69"/>
      <c r="X579" s="69"/>
      <c r="Y579" s="69"/>
      <c r="Z579" s="69"/>
    </row>
    <row r="580" spans="1:26" ht="15.75" customHeight="1">
      <c r="A580" s="69"/>
      <c r="B580" s="69"/>
      <c r="C580" s="69"/>
      <c r="D580" s="69"/>
      <c r="E580" s="69"/>
      <c r="F580" s="69"/>
      <c r="G580" s="69"/>
      <c r="H580" s="69"/>
      <c r="I580" s="69"/>
      <c r="J580" s="69"/>
      <c r="K580" s="69"/>
      <c r="L580" s="69"/>
      <c r="M580" s="69"/>
      <c r="N580" s="69"/>
      <c r="O580" s="69"/>
      <c r="P580" s="69"/>
      <c r="Q580" s="69"/>
      <c r="R580" s="69"/>
      <c r="S580" s="69"/>
      <c r="T580" s="69"/>
      <c r="U580" s="69"/>
      <c r="V580" s="69"/>
      <c r="W580" s="69"/>
      <c r="X580" s="69"/>
      <c r="Y580" s="69"/>
      <c r="Z580" s="69"/>
    </row>
    <row r="581" spans="1:26" ht="15.75" customHeight="1">
      <c r="A581" s="69"/>
      <c r="B581" s="69"/>
      <c r="C581" s="69"/>
      <c r="D581" s="69"/>
      <c r="E581" s="69"/>
      <c r="F581" s="69"/>
      <c r="G581" s="69"/>
      <c r="H581" s="69"/>
      <c r="I581" s="69"/>
      <c r="J581" s="69"/>
      <c r="K581" s="69"/>
      <c r="L581" s="69"/>
      <c r="M581" s="69"/>
      <c r="N581" s="69"/>
      <c r="O581" s="69"/>
      <c r="P581" s="69"/>
      <c r="Q581" s="69"/>
      <c r="R581" s="69"/>
      <c r="S581" s="69"/>
      <c r="T581" s="69"/>
      <c r="U581" s="69"/>
      <c r="V581" s="69"/>
      <c r="W581" s="69"/>
      <c r="X581" s="69"/>
      <c r="Y581" s="69"/>
      <c r="Z581" s="69"/>
    </row>
    <row r="582" spans="1:26" ht="15.75" customHeight="1">
      <c r="A582" s="69"/>
      <c r="B582" s="69"/>
      <c r="C582" s="69"/>
      <c r="D582" s="69"/>
      <c r="E582" s="69"/>
      <c r="F582" s="69"/>
      <c r="G582" s="69"/>
      <c r="H582" s="69"/>
      <c r="I582" s="69"/>
      <c r="J582" s="69"/>
      <c r="K582" s="69"/>
      <c r="L582" s="69"/>
      <c r="M582" s="69"/>
      <c r="N582" s="69"/>
      <c r="O582" s="69"/>
      <c r="P582" s="69"/>
      <c r="Q582" s="69"/>
      <c r="R582" s="69"/>
      <c r="S582" s="69"/>
      <c r="T582" s="69"/>
      <c r="U582" s="69"/>
      <c r="V582" s="69"/>
      <c r="W582" s="69"/>
      <c r="X582" s="69"/>
      <c r="Y582" s="69"/>
      <c r="Z582" s="69"/>
    </row>
    <row r="583" spans="1:26" ht="15.75" customHeight="1">
      <c r="A583" s="69"/>
      <c r="B583" s="69"/>
      <c r="C583" s="69"/>
      <c r="D583" s="69"/>
      <c r="E583" s="69"/>
      <c r="F583" s="69"/>
      <c r="G583" s="69"/>
      <c r="H583" s="69"/>
      <c r="I583" s="69"/>
      <c r="J583" s="69"/>
      <c r="K583" s="69"/>
      <c r="L583" s="69"/>
      <c r="M583" s="69"/>
      <c r="N583" s="69"/>
      <c r="O583" s="69"/>
      <c r="P583" s="69"/>
      <c r="Q583" s="69"/>
      <c r="R583" s="69"/>
      <c r="S583" s="69"/>
      <c r="T583" s="69"/>
      <c r="U583" s="69"/>
      <c r="V583" s="69"/>
      <c r="W583" s="69"/>
      <c r="X583" s="69"/>
      <c r="Y583" s="69"/>
      <c r="Z583" s="69"/>
    </row>
    <row r="584" spans="1:26" ht="15.75" customHeight="1">
      <c r="A584" s="69"/>
      <c r="B584" s="69"/>
      <c r="C584" s="69"/>
      <c r="D584" s="69"/>
      <c r="E584" s="69"/>
      <c r="F584" s="69"/>
      <c r="G584" s="69"/>
      <c r="H584" s="69"/>
      <c r="I584" s="69"/>
      <c r="J584" s="69"/>
      <c r="K584" s="69"/>
      <c r="L584" s="69"/>
      <c r="M584" s="69"/>
      <c r="N584" s="69"/>
      <c r="O584" s="69"/>
      <c r="P584" s="69"/>
      <c r="Q584" s="69"/>
      <c r="R584" s="69"/>
      <c r="S584" s="69"/>
      <c r="T584" s="69"/>
      <c r="U584" s="69"/>
      <c r="V584" s="69"/>
      <c r="W584" s="69"/>
      <c r="X584" s="69"/>
      <c r="Y584" s="69"/>
      <c r="Z584" s="69"/>
    </row>
    <row r="585" spans="1:26" ht="15.75" customHeight="1">
      <c r="A585" s="69"/>
      <c r="B585" s="69"/>
      <c r="C585" s="69"/>
      <c r="D585" s="69"/>
      <c r="E585" s="69"/>
      <c r="F585" s="69"/>
      <c r="G585" s="69"/>
      <c r="H585" s="69"/>
      <c r="I585" s="69"/>
      <c r="J585" s="69"/>
      <c r="K585" s="69"/>
      <c r="L585" s="69"/>
      <c r="M585" s="69"/>
      <c r="N585" s="69"/>
      <c r="O585" s="69"/>
      <c r="P585" s="69"/>
      <c r="Q585" s="69"/>
      <c r="R585" s="69"/>
      <c r="S585" s="69"/>
      <c r="T585" s="69"/>
      <c r="U585" s="69"/>
      <c r="V585" s="69"/>
      <c r="W585" s="69"/>
      <c r="X585" s="69"/>
      <c r="Y585" s="69"/>
      <c r="Z585" s="69"/>
    </row>
    <row r="586" spans="1:26" ht="15.75" customHeight="1">
      <c r="A586" s="69"/>
      <c r="B586" s="69"/>
      <c r="C586" s="69"/>
      <c r="D586" s="69"/>
      <c r="E586" s="69"/>
      <c r="F586" s="69"/>
      <c r="G586" s="69"/>
      <c r="H586" s="69"/>
      <c r="I586" s="69"/>
      <c r="J586" s="69"/>
      <c r="K586" s="69"/>
      <c r="L586" s="69"/>
      <c r="M586" s="69"/>
      <c r="N586" s="69"/>
      <c r="O586" s="69"/>
      <c r="P586" s="69"/>
      <c r="Q586" s="69"/>
      <c r="R586" s="69"/>
      <c r="S586" s="69"/>
      <c r="T586" s="69"/>
      <c r="U586" s="69"/>
      <c r="V586" s="69"/>
      <c r="W586" s="69"/>
      <c r="X586" s="69"/>
      <c r="Y586" s="69"/>
      <c r="Z586" s="69"/>
    </row>
    <row r="587" spans="1:26" ht="15.75" customHeight="1">
      <c r="A587" s="69"/>
      <c r="B587" s="69"/>
      <c r="C587" s="69"/>
      <c r="D587" s="69"/>
      <c r="E587" s="69"/>
      <c r="F587" s="69"/>
      <c r="G587" s="69"/>
      <c r="H587" s="69"/>
      <c r="I587" s="69"/>
      <c r="J587" s="69"/>
      <c r="K587" s="69"/>
      <c r="L587" s="69"/>
      <c r="M587" s="69"/>
      <c r="N587" s="69"/>
      <c r="O587" s="69"/>
      <c r="P587" s="69"/>
      <c r="Q587" s="69"/>
      <c r="R587" s="69"/>
      <c r="S587" s="69"/>
      <c r="T587" s="69"/>
      <c r="U587" s="69"/>
      <c r="V587" s="69"/>
      <c r="W587" s="69"/>
      <c r="X587" s="69"/>
      <c r="Y587" s="69"/>
      <c r="Z587" s="69"/>
    </row>
    <row r="588" spans="1:26" ht="15.75" customHeight="1">
      <c r="A588" s="69"/>
      <c r="B588" s="69"/>
      <c r="C588" s="69"/>
      <c r="D588" s="69"/>
      <c r="E588" s="69"/>
      <c r="F588" s="69"/>
      <c r="G588" s="69"/>
      <c r="H588" s="69"/>
      <c r="I588" s="69"/>
      <c r="J588" s="69"/>
      <c r="K588" s="69"/>
      <c r="L588" s="69"/>
      <c r="M588" s="69"/>
      <c r="N588" s="69"/>
      <c r="O588" s="69"/>
      <c r="P588" s="69"/>
      <c r="Q588" s="69"/>
      <c r="R588" s="69"/>
      <c r="S588" s="69"/>
      <c r="T588" s="69"/>
      <c r="U588" s="69"/>
      <c r="V588" s="69"/>
      <c r="W588" s="69"/>
      <c r="X588" s="69"/>
      <c r="Y588" s="69"/>
      <c r="Z588" s="69"/>
    </row>
    <row r="589" spans="1:26" ht="15.75" customHeight="1">
      <c r="A589" s="69"/>
      <c r="B589" s="69"/>
      <c r="C589" s="69"/>
      <c r="D589" s="69"/>
      <c r="E589" s="69"/>
      <c r="F589" s="69"/>
      <c r="G589" s="69"/>
      <c r="H589" s="69"/>
      <c r="I589" s="69"/>
      <c r="J589" s="69"/>
      <c r="K589" s="69"/>
      <c r="L589" s="69"/>
      <c r="M589" s="69"/>
      <c r="N589" s="69"/>
      <c r="O589" s="69"/>
      <c r="P589" s="69"/>
      <c r="Q589" s="69"/>
      <c r="R589" s="69"/>
      <c r="S589" s="69"/>
      <c r="T589" s="69"/>
      <c r="U589" s="69"/>
      <c r="V589" s="69"/>
      <c r="W589" s="69"/>
      <c r="X589" s="69"/>
      <c r="Y589" s="69"/>
      <c r="Z589" s="69"/>
    </row>
    <row r="590" spans="1:26" ht="15.75" customHeight="1">
      <c r="A590" s="69"/>
      <c r="B590" s="69"/>
      <c r="C590" s="69"/>
      <c r="D590" s="69"/>
      <c r="E590" s="69"/>
      <c r="F590" s="69"/>
      <c r="G590" s="69"/>
      <c r="H590" s="69"/>
      <c r="I590" s="69"/>
      <c r="J590" s="69"/>
      <c r="K590" s="69"/>
      <c r="L590" s="69"/>
      <c r="M590" s="69"/>
      <c r="N590" s="69"/>
      <c r="O590" s="69"/>
      <c r="P590" s="69"/>
      <c r="Q590" s="69"/>
      <c r="R590" s="69"/>
      <c r="S590" s="69"/>
      <c r="T590" s="69"/>
      <c r="U590" s="69"/>
      <c r="V590" s="69"/>
      <c r="W590" s="69"/>
      <c r="X590" s="69"/>
      <c r="Y590" s="69"/>
      <c r="Z590" s="69"/>
    </row>
    <row r="591" spans="1:26" ht="15.75" customHeight="1">
      <c r="A591" s="69"/>
      <c r="B591" s="69"/>
      <c r="C591" s="69"/>
      <c r="D591" s="69"/>
      <c r="E591" s="69"/>
      <c r="F591" s="69"/>
      <c r="G591" s="69"/>
      <c r="H591" s="69"/>
      <c r="I591" s="69"/>
      <c r="J591" s="69"/>
      <c r="K591" s="69"/>
      <c r="L591" s="69"/>
      <c r="M591" s="69"/>
      <c r="N591" s="69"/>
      <c r="O591" s="69"/>
      <c r="P591" s="69"/>
      <c r="Q591" s="69"/>
      <c r="R591" s="69"/>
      <c r="S591" s="69"/>
      <c r="T591" s="69"/>
      <c r="U591" s="69"/>
      <c r="V591" s="69"/>
      <c r="W591" s="69"/>
      <c r="X591" s="69"/>
      <c r="Y591" s="69"/>
      <c r="Z591" s="69"/>
    </row>
    <row r="592" spans="1:26" ht="15.75" customHeight="1">
      <c r="A592" s="69"/>
      <c r="B592" s="69"/>
      <c r="C592" s="69"/>
      <c r="D592" s="69"/>
      <c r="E592" s="69"/>
      <c r="F592" s="69"/>
      <c r="G592" s="69"/>
      <c r="H592" s="69"/>
      <c r="I592" s="69"/>
      <c r="J592" s="69"/>
      <c r="K592" s="69"/>
      <c r="L592" s="69"/>
      <c r="M592" s="69"/>
      <c r="N592" s="69"/>
      <c r="O592" s="69"/>
      <c r="P592" s="69"/>
      <c r="Q592" s="69"/>
      <c r="R592" s="69"/>
      <c r="S592" s="69"/>
      <c r="T592" s="69"/>
      <c r="U592" s="69"/>
      <c r="V592" s="69"/>
      <c r="W592" s="69"/>
      <c r="X592" s="69"/>
      <c r="Y592" s="69"/>
      <c r="Z592" s="69"/>
    </row>
    <row r="593" spans="1:26" ht="15.75" customHeight="1">
      <c r="A593" s="69"/>
      <c r="B593" s="69"/>
      <c r="C593" s="69"/>
      <c r="D593" s="69"/>
      <c r="E593" s="69"/>
      <c r="F593" s="69"/>
      <c r="G593" s="69"/>
      <c r="H593" s="69"/>
      <c r="I593" s="69"/>
      <c r="J593" s="69"/>
      <c r="K593" s="69"/>
      <c r="L593" s="69"/>
      <c r="M593" s="69"/>
      <c r="N593" s="69"/>
      <c r="O593" s="69"/>
      <c r="P593" s="69"/>
      <c r="Q593" s="69"/>
      <c r="R593" s="69"/>
      <c r="S593" s="69"/>
      <c r="T593" s="69"/>
      <c r="U593" s="69"/>
      <c r="V593" s="69"/>
      <c r="W593" s="69"/>
      <c r="X593" s="69"/>
      <c r="Y593" s="69"/>
      <c r="Z593" s="69"/>
    </row>
    <row r="594" spans="1:26" ht="15.75" customHeight="1">
      <c r="A594" s="69"/>
      <c r="B594" s="69"/>
      <c r="C594" s="69"/>
      <c r="D594" s="69"/>
      <c r="E594" s="69"/>
      <c r="F594" s="69"/>
      <c r="G594" s="69"/>
      <c r="H594" s="69"/>
      <c r="I594" s="69"/>
      <c r="J594" s="69"/>
      <c r="K594" s="69"/>
      <c r="L594" s="69"/>
      <c r="M594" s="69"/>
      <c r="N594" s="69"/>
      <c r="O594" s="69"/>
      <c r="P594" s="69"/>
      <c r="Q594" s="69"/>
      <c r="R594" s="69"/>
      <c r="S594" s="69"/>
      <c r="T594" s="69"/>
      <c r="U594" s="69"/>
      <c r="V594" s="69"/>
      <c r="W594" s="69"/>
      <c r="X594" s="69"/>
      <c r="Y594" s="69"/>
      <c r="Z594" s="69"/>
    </row>
    <row r="595" spans="1:26" ht="15.75" customHeight="1">
      <c r="A595" s="69"/>
      <c r="B595" s="69"/>
      <c r="C595" s="69"/>
      <c r="D595" s="69"/>
      <c r="E595" s="69"/>
      <c r="F595" s="69"/>
      <c r="G595" s="69"/>
      <c r="H595" s="69"/>
      <c r="I595" s="69"/>
      <c r="J595" s="69"/>
      <c r="K595" s="69"/>
      <c r="L595" s="69"/>
      <c r="M595" s="69"/>
      <c r="N595" s="69"/>
      <c r="O595" s="69"/>
      <c r="P595" s="69"/>
      <c r="Q595" s="69"/>
      <c r="R595" s="69"/>
      <c r="S595" s="69"/>
      <c r="T595" s="69"/>
      <c r="U595" s="69"/>
      <c r="V595" s="69"/>
      <c r="W595" s="69"/>
      <c r="X595" s="69"/>
      <c r="Y595" s="69"/>
      <c r="Z595" s="69"/>
    </row>
    <row r="596" spans="1:26" ht="15.75" customHeight="1">
      <c r="A596" s="69"/>
      <c r="B596" s="69"/>
      <c r="C596" s="69"/>
      <c r="D596" s="69"/>
      <c r="E596" s="69"/>
      <c r="F596" s="69"/>
      <c r="G596" s="69"/>
      <c r="H596" s="69"/>
      <c r="I596" s="69"/>
      <c r="J596" s="69"/>
      <c r="K596" s="69"/>
      <c r="L596" s="69"/>
      <c r="M596" s="69"/>
      <c r="N596" s="69"/>
      <c r="O596" s="69"/>
      <c r="P596" s="69"/>
      <c r="Q596" s="69"/>
      <c r="R596" s="69"/>
      <c r="S596" s="69"/>
      <c r="T596" s="69"/>
      <c r="U596" s="69"/>
      <c r="V596" s="69"/>
      <c r="W596" s="69"/>
      <c r="X596" s="69"/>
      <c r="Y596" s="69"/>
      <c r="Z596" s="69"/>
    </row>
    <row r="597" spans="1:26" ht="15.75" customHeight="1">
      <c r="A597" s="69"/>
      <c r="B597" s="69"/>
      <c r="C597" s="69"/>
      <c r="D597" s="69"/>
      <c r="E597" s="69"/>
      <c r="F597" s="69"/>
      <c r="G597" s="69"/>
      <c r="H597" s="69"/>
      <c r="I597" s="69"/>
      <c r="J597" s="69"/>
      <c r="K597" s="69"/>
      <c r="L597" s="69"/>
      <c r="M597" s="69"/>
      <c r="N597" s="69"/>
      <c r="O597" s="69"/>
      <c r="P597" s="69"/>
      <c r="Q597" s="69"/>
      <c r="R597" s="69"/>
      <c r="S597" s="69"/>
      <c r="T597" s="69"/>
      <c r="U597" s="69"/>
      <c r="V597" s="69"/>
      <c r="W597" s="69"/>
      <c r="X597" s="69"/>
      <c r="Y597" s="69"/>
      <c r="Z597" s="69"/>
    </row>
    <row r="598" spans="1:26" ht="15.75" customHeight="1">
      <c r="A598" s="69"/>
      <c r="B598" s="69"/>
      <c r="C598" s="69"/>
      <c r="D598" s="69"/>
      <c r="E598" s="69"/>
      <c r="F598" s="69"/>
      <c r="G598" s="69"/>
      <c r="H598" s="69"/>
      <c r="I598" s="69"/>
      <c r="J598" s="69"/>
      <c r="K598" s="69"/>
      <c r="L598" s="69"/>
      <c r="M598" s="69"/>
      <c r="N598" s="69"/>
      <c r="O598" s="69"/>
      <c r="P598" s="69"/>
      <c r="Q598" s="69"/>
      <c r="R598" s="69"/>
      <c r="S598" s="69"/>
      <c r="T598" s="69"/>
      <c r="U598" s="69"/>
      <c r="V598" s="69"/>
      <c r="W598" s="69"/>
      <c r="X598" s="69"/>
      <c r="Y598" s="69"/>
      <c r="Z598" s="69"/>
    </row>
    <row r="599" spans="1:26" ht="15.75" customHeight="1">
      <c r="A599" s="69"/>
      <c r="B599" s="69"/>
      <c r="C599" s="69"/>
      <c r="D599" s="69"/>
      <c r="E599" s="69"/>
      <c r="F599" s="69"/>
      <c r="G599" s="69"/>
      <c r="H599" s="69"/>
      <c r="I599" s="69"/>
      <c r="J599" s="69"/>
      <c r="K599" s="69"/>
      <c r="L599" s="69"/>
      <c r="M599" s="69"/>
      <c r="N599" s="69"/>
      <c r="O599" s="69"/>
      <c r="P599" s="69"/>
      <c r="Q599" s="69"/>
      <c r="R599" s="69"/>
      <c r="S599" s="69"/>
      <c r="T599" s="69"/>
      <c r="U599" s="69"/>
      <c r="V599" s="69"/>
      <c r="W599" s="69"/>
      <c r="X599" s="69"/>
      <c r="Y599" s="69"/>
      <c r="Z599" s="69"/>
    </row>
    <row r="600" spans="1:26" ht="15.75" customHeight="1">
      <c r="A600" s="69"/>
      <c r="B600" s="69"/>
      <c r="C600" s="69"/>
      <c r="D600" s="69"/>
      <c r="E600" s="69"/>
      <c r="F600" s="69"/>
      <c r="G600" s="69"/>
      <c r="H600" s="69"/>
      <c r="I600" s="69"/>
      <c r="J600" s="69"/>
      <c r="K600" s="69"/>
      <c r="L600" s="69"/>
      <c r="M600" s="69"/>
      <c r="N600" s="69"/>
      <c r="O600" s="69"/>
      <c r="P600" s="69"/>
      <c r="Q600" s="69"/>
      <c r="R600" s="69"/>
      <c r="S600" s="69"/>
      <c r="T600" s="69"/>
      <c r="U600" s="69"/>
      <c r="V600" s="69"/>
      <c r="W600" s="69"/>
      <c r="X600" s="69"/>
      <c r="Y600" s="69"/>
      <c r="Z600" s="69"/>
    </row>
    <row r="601" spans="1:26" ht="15.75" customHeight="1">
      <c r="A601" s="69"/>
      <c r="B601" s="69"/>
      <c r="C601" s="69"/>
      <c r="D601" s="69"/>
      <c r="E601" s="69"/>
      <c r="F601" s="69"/>
      <c r="G601" s="69"/>
      <c r="H601" s="69"/>
      <c r="I601" s="69"/>
      <c r="J601" s="69"/>
      <c r="K601" s="69"/>
      <c r="L601" s="69"/>
      <c r="M601" s="69"/>
      <c r="N601" s="69"/>
      <c r="O601" s="69"/>
      <c r="P601" s="69"/>
      <c r="Q601" s="69"/>
      <c r="R601" s="69"/>
      <c r="S601" s="69"/>
      <c r="T601" s="69"/>
      <c r="U601" s="69"/>
      <c r="V601" s="69"/>
      <c r="W601" s="69"/>
      <c r="X601" s="69"/>
      <c r="Y601" s="69"/>
      <c r="Z601" s="69"/>
    </row>
    <row r="602" spans="1:26" ht="15.75" customHeight="1">
      <c r="A602" s="69"/>
      <c r="B602" s="69"/>
      <c r="C602" s="69"/>
      <c r="D602" s="69"/>
      <c r="E602" s="69"/>
      <c r="F602" s="69"/>
      <c r="G602" s="69"/>
      <c r="H602" s="69"/>
      <c r="I602" s="69"/>
      <c r="J602" s="69"/>
      <c r="K602" s="69"/>
      <c r="L602" s="69"/>
      <c r="M602" s="69"/>
      <c r="N602" s="69"/>
      <c r="O602" s="69"/>
      <c r="P602" s="69"/>
      <c r="Q602" s="69"/>
      <c r="R602" s="69"/>
      <c r="S602" s="69"/>
      <c r="T602" s="69"/>
      <c r="U602" s="69"/>
      <c r="V602" s="69"/>
      <c r="W602" s="69"/>
      <c r="X602" s="69"/>
      <c r="Y602" s="69"/>
      <c r="Z602" s="69"/>
    </row>
    <row r="603" spans="1:26" ht="15.75" customHeight="1">
      <c r="A603" s="69"/>
      <c r="B603" s="69"/>
      <c r="C603" s="69"/>
      <c r="D603" s="69"/>
      <c r="E603" s="69"/>
      <c r="F603" s="69"/>
      <c r="G603" s="69"/>
      <c r="H603" s="69"/>
      <c r="I603" s="69"/>
      <c r="J603" s="69"/>
      <c r="K603" s="69"/>
      <c r="L603" s="69"/>
      <c r="M603" s="69"/>
      <c r="N603" s="69"/>
      <c r="O603" s="69"/>
      <c r="P603" s="69"/>
      <c r="Q603" s="69"/>
      <c r="R603" s="69"/>
      <c r="S603" s="69"/>
      <c r="T603" s="69"/>
      <c r="U603" s="69"/>
      <c r="V603" s="69"/>
      <c r="W603" s="69"/>
      <c r="X603" s="69"/>
      <c r="Y603" s="69"/>
      <c r="Z603" s="69"/>
    </row>
    <row r="604" spans="1:26" ht="15.75" customHeight="1">
      <c r="A604" s="69"/>
      <c r="B604" s="69"/>
      <c r="C604" s="69"/>
      <c r="D604" s="69"/>
      <c r="E604" s="69"/>
      <c r="F604" s="69"/>
      <c r="G604" s="69"/>
      <c r="H604" s="69"/>
      <c r="I604" s="69"/>
      <c r="J604" s="69"/>
      <c r="K604" s="69"/>
      <c r="L604" s="69"/>
      <c r="M604" s="69"/>
      <c r="N604" s="69"/>
      <c r="O604" s="69"/>
      <c r="P604" s="69"/>
      <c r="Q604" s="69"/>
      <c r="R604" s="69"/>
      <c r="S604" s="69"/>
      <c r="T604" s="69"/>
      <c r="U604" s="69"/>
      <c r="V604" s="69"/>
      <c r="W604" s="69"/>
      <c r="X604" s="69"/>
      <c r="Y604" s="69"/>
      <c r="Z604" s="69"/>
    </row>
    <row r="605" spans="1:26" ht="15.75" customHeight="1">
      <c r="A605" s="69"/>
      <c r="B605" s="69"/>
      <c r="C605" s="69"/>
      <c r="D605" s="69"/>
      <c r="E605" s="69"/>
      <c r="F605" s="69"/>
      <c r="G605" s="69"/>
      <c r="H605" s="69"/>
      <c r="I605" s="69"/>
      <c r="J605" s="69"/>
      <c r="K605" s="69"/>
      <c r="L605" s="69"/>
      <c r="M605" s="69"/>
      <c r="N605" s="69"/>
      <c r="O605" s="69"/>
      <c r="P605" s="69"/>
      <c r="Q605" s="69"/>
      <c r="R605" s="69"/>
      <c r="S605" s="69"/>
      <c r="T605" s="69"/>
      <c r="U605" s="69"/>
      <c r="V605" s="69"/>
      <c r="W605" s="69"/>
      <c r="X605" s="69"/>
      <c r="Y605" s="69"/>
      <c r="Z605" s="69"/>
    </row>
    <row r="606" spans="1:26" ht="15.75" customHeight="1">
      <c r="A606" s="69"/>
      <c r="B606" s="69"/>
      <c r="C606" s="69"/>
      <c r="D606" s="69"/>
      <c r="E606" s="69"/>
      <c r="F606" s="69"/>
      <c r="G606" s="69"/>
      <c r="H606" s="69"/>
      <c r="I606" s="69"/>
      <c r="J606" s="69"/>
      <c r="K606" s="69"/>
      <c r="L606" s="69"/>
      <c r="M606" s="69"/>
      <c r="N606" s="69"/>
      <c r="O606" s="69"/>
      <c r="P606" s="69"/>
      <c r="Q606" s="69"/>
      <c r="R606" s="69"/>
      <c r="S606" s="69"/>
      <c r="T606" s="69"/>
      <c r="U606" s="69"/>
      <c r="V606" s="69"/>
      <c r="W606" s="69"/>
      <c r="X606" s="69"/>
      <c r="Y606" s="69"/>
      <c r="Z606" s="69"/>
    </row>
    <row r="607" spans="1:26" ht="15.75" customHeight="1">
      <c r="A607" s="69"/>
      <c r="B607" s="69"/>
      <c r="C607" s="69"/>
      <c r="D607" s="69"/>
      <c r="E607" s="69"/>
      <c r="F607" s="69"/>
      <c r="G607" s="69"/>
      <c r="H607" s="69"/>
      <c r="I607" s="69"/>
      <c r="J607" s="69"/>
      <c r="K607" s="69"/>
      <c r="L607" s="69"/>
      <c r="M607" s="69"/>
      <c r="N607" s="69"/>
      <c r="O607" s="69"/>
      <c r="P607" s="69"/>
      <c r="Q607" s="69"/>
      <c r="R607" s="69"/>
      <c r="S607" s="69"/>
      <c r="T607" s="69"/>
      <c r="U607" s="69"/>
      <c r="V607" s="69"/>
      <c r="W607" s="69"/>
      <c r="X607" s="69"/>
      <c r="Y607" s="69"/>
      <c r="Z607" s="69"/>
    </row>
    <row r="608" spans="1:26" ht="15.75" customHeight="1">
      <c r="A608" s="69"/>
      <c r="B608" s="69"/>
      <c r="C608" s="69"/>
      <c r="D608" s="69"/>
      <c r="E608" s="69"/>
      <c r="F608" s="69"/>
      <c r="G608" s="69"/>
      <c r="H608" s="69"/>
      <c r="I608" s="69"/>
      <c r="J608" s="69"/>
      <c r="K608" s="69"/>
      <c r="L608" s="69"/>
      <c r="M608" s="69"/>
      <c r="N608" s="69"/>
      <c r="O608" s="69"/>
      <c r="P608" s="69"/>
      <c r="Q608" s="69"/>
      <c r="R608" s="69"/>
      <c r="S608" s="69"/>
      <c r="T608" s="69"/>
      <c r="U608" s="69"/>
      <c r="V608" s="69"/>
      <c r="W608" s="69"/>
      <c r="X608" s="69"/>
      <c r="Y608" s="69"/>
      <c r="Z608" s="69"/>
    </row>
    <row r="609" spans="1:26" ht="15.75" customHeight="1">
      <c r="A609" s="69"/>
      <c r="B609" s="69"/>
      <c r="C609" s="69"/>
      <c r="D609" s="69"/>
      <c r="E609" s="69"/>
      <c r="F609" s="69"/>
      <c r="G609" s="69"/>
      <c r="H609" s="69"/>
      <c r="I609" s="69"/>
      <c r="J609" s="69"/>
      <c r="K609" s="69"/>
      <c r="L609" s="69"/>
      <c r="M609" s="69"/>
      <c r="N609" s="69"/>
      <c r="O609" s="69"/>
      <c r="P609" s="69"/>
      <c r="Q609" s="69"/>
      <c r="R609" s="69"/>
      <c r="S609" s="69"/>
      <c r="T609" s="69"/>
      <c r="U609" s="69"/>
      <c r="V609" s="69"/>
      <c r="W609" s="69"/>
      <c r="X609" s="69"/>
      <c r="Y609" s="69"/>
      <c r="Z609" s="69"/>
    </row>
    <row r="610" spans="1:26" ht="15.75" customHeight="1">
      <c r="A610" s="69"/>
      <c r="B610" s="69"/>
      <c r="C610" s="69"/>
      <c r="D610" s="69"/>
      <c r="E610" s="69"/>
      <c r="F610" s="69"/>
      <c r="G610" s="69"/>
      <c r="H610" s="69"/>
      <c r="I610" s="69"/>
      <c r="J610" s="69"/>
      <c r="K610" s="69"/>
      <c r="L610" s="69"/>
      <c r="M610" s="69"/>
      <c r="N610" s="69"/>
      <c r="O610" s="69"/>
      <c r="P610" s="69"/>
      <c r="Q610" s="69"/>
      <c r="R610" s="69"/>
      <c r="S610" s="69"/>
      <c r="T610" s="69"/>
      <c r="U610" s="69"/>
      <c r="V610" s="69"/>
      <c r="W610" s="69"/>
      <c r="X610" s="69"/>
      <c r="Y610" s="69"/>
      <c r="Z610" s="69"/>
    </row>
    <row r="611" spans="1:26" ht="15.75" customHeight="1">
      <c r="A611" s="69"/>
      <c r="B611" s="69"/>
      <c r="C611" s="69"/>
      <c r="D611" s="69"/>
      <c r="E611" s="69"/>
      <c r="F611" s="69"/>
      <c r="G611" s="69"/>
      <c r="H611" s="69"/>
      <c r="I611" s="69"/>
      <c r="J611" s="69"/>
      <c r="K611" s="69"/>
      <c r="L611" s="69"/>
      <c r="M611" s="69"/>
      <c r="N611" s="69"/>
      <c r="O611" s="69"/>
      <c r="P611" s="69"/>
      <c r="Q611" s="69"/>
      <c r="R611" s="69"/>
      <c r="S611" s="69"/>
      <c r="T611" s="69"/>
      <c r="U611" s="69"/>
      <c r="V611" s="69"/>
      <c r="W611" s="69"/>
      <c r="X611" s="69"/>
      <c r="Y611" s="69"/>
      <c r="Z611" s="69"/>
    </row>
    <row r="612" spans="1:26" ht="15.75" customHeight="1">
      <c r="A612" s="69"/>
      <c r="B612" s="69"/>
      <c r="C612" s="69"/>
      <c r="D612" s="69"/>
      <c r="E612" s="69"/>
      <c r="F612" s="69"/>
      <c r="G612" s="69"/>
      <c r="H612" s="69"/>
      <c r="I612" s="69"/>
      <c r="J612" s="69"/>
      <c r="K612" s="69"/>
      <c r="L612" s="69"/>
      <c r="M612" s="69"/>
      <c r="N612" s="69"/>
      <c r="O612" s="69"/>
      <c r="P612" s="69"/>
      <c r="Q612" s="69"/>
      <c r="R612" s="69"/>
      <c r="S612" s="69"/>
      <c r="T612" s="69"/>
      <c r="U612" s="69"/>
      <c r="V612" s="69"/>
      <c r="W612" s="69"/>
      <c r="X612" s="69"/>
      <c r="Y612" s="69"/>
      <c r="Z612" s="69"/>
    </row>
    <row r="613" spans="1:26" ht="15.75" customHeight="1">
      <c r="A613" s="69"/>
      <c r="B613" s="69"/>
      <c r="C613" s="69"/>
      <c r="D613" s="69"/>
      <c r="E613" s="69"/>
      <c r="F613" s="69"/>
      <c r="G613" s="69"/>
      <c r="H613" s="69"/>
      <c r="I613" s="69"/>
      <c r="J613" s="69"/>
      <c r="K613" s="69"/>
      <c r="L613" s="69"/>
      <c r="M613" s="69"/>
      <c r="N613" s="69"/>
      <c r="O613" s="69"/>
      <c r="P613" s="69"/>
      <c r="Q613" s="69"/>
      <c r="R613" s="69"/>
      <c r="S613" s="69"/>
      <c r="T613" s="69"/>
      <c r="U613" s="69"/>
      <c r="V613" s="69"/>
      <c r="W613" s="69"/>
      <c r="X613" s="69"/>
      <c r="Y613" s="69"/>
      <c r="Z613" s="69"/>
    </row>
    <row r="614" spans="1:26" ht="15.75" customHeight="1">
      <c r="A614" s="69"/>
      <c r="B614" s="69"/>
      <c r="C614" s="69"/>
      <c r="D614" s="69"/>
      <c r="E614" s="69"/>
      <c r="F614" s="69"/>
      <c r="G614" s="69"/>
      <c r="H614" s="69"/>
      <c r="I614" s="69"/>
      <c r="J614" s="69"/>
      <c r="K614" s="69"/>
      <c r="L614" s="69"/>
      <c r="M614" s="69"/>
      <c r="N614" s="69"/>
      <c r="O614" s="69"/>
      <c r="P614" s="69"/>
      <c r="Q614" s="69"/>
      <c r="R614" s="69"/>
      <c r="S614" s="69"/>
      <c r="T614" s="69"/>
      <c r="U614" s="69"/>
      <c r="V614" s="69"/>
      <c r="W614" s="69"/>
      <c r="X614" s="69"/>
      <c r="Y614" s="69"/>
      <c r="Z614" s="69"/>
    </row>
    <row r="615" spans="1:26" ht="15.75" customHeight="1">
      <c r="A615" s="69"/>
      <c r="B615" s="69"/>
      <c r="C615" s="69"/>
      <c r="D615" s="69"/>
      <c r="E615" s="69"/>
      <c r="F615" s="69"/>
      <c r="G615" s="69"/>
      <c r="H615" s="69"/>
      <c r="I615" s="69"/>
      <c r="J615" s="69"/>
      <c r="K615" s="69"/>
      <c r="L615" s="69"/>
      <c r="M615" s="69"/>
      <c r="N615" s="69"/>
      <c r="O615" s="69"/>
      <c r="P615" s="69"/>
      <c r="Q615" s="69"/>
      <c r="R615" s="69"/>
      <c r="S615" s="69"/>
      <c r="T615" s="69"/>
      <c r="U615" s="69"/>
      <c r="V615" s="69"/>
      <c r="W615" s="69"/>
      <c r="X615" s="69"/>
      <c r="Y615" s="69"/>
      <c r="Z615" s="69"/>
    </row>
    <row r="616" spans="1:26" ht="15.75" customHeight="1">
      <c r="A616" s="69"/>
      <c r="B616" s="69"/>
      <c r="C616" s="69"/>
      <c r="D616" s="69"/>
      <c r="E616" s="69"/>
      <c r="F616" s="69"/>
      <c r="G616" s="69"/>
      <c r="H616" s="69"/>
      <c r="I616" s="69"/>
      <c r="J616" s="69"/>
      <c r="K616" s="69"/>
      <c r="L616" s="69"/>
      <c r="M616" s="69"/>
      <c r="N616" s="69"/>
      <c r="O616" s="69"/>
      <c r="P616" s="69"/>
      <c r="Q616" s="69"/>
      <c r="R616" s="69"/>
      <c r="S616" s="69"/>
      <c r="T616" s="69"/>
      <c r="U616" s="69"/>
      <c r="V616" s="69"/>
      <c r="W616" s="69"/>
      <c r="X616" s="69"/>
      <c r="Y616" s="69"/>
      <c r="Z616" s="69"/>
    </row>
    <row r="617" spans="1:26" ht="15.75" customHeight="1">
      <c r="A617" s="69"/>
      <c r="B617" s="69"/>
      <c r="C617" s="69"/>
      <c r="D617" s="69"/>
      <c r="E617" s="69"/>
      <c r="F617" s="69"/>
      <c r="G617" s="69"/>
      <c r="H617" s="69"/>
      <c r="I617" s="69"/>
      <c r="J617" s="69"/>
      <c r="K617" s="69"/>
      <c r="L617" s="69"/>
      <c r="M617" s="69"/>
      <c r="N617" s="69"/>
      <c r="O617" s="69"/>
      <c r="P617" s="69"/>
      <c r="Q617" s="69"/>
      <c r="R617" s="69"/>
      <c r="S617" s="69"/>
      <c r="T617" s="69"/>
      <c r="U617" s="69"/>
      <c r="V617" s="69"/>
      <c r="W617" s="69"/>
      <c r="X617" s="69"/>
      <c r="Y617" s="69"/>
      <c r="Z617" s="69"/>
    </row>
    <row r="618" spans="1:26" ht="15.75" customHeight="1">
      <c r="A618" s="69"/>
      <c r="B618" s="69"/>
      <c r="C618" s="69"/>
      <c r="D618" s="69"/>
      <c r="E618" s="69"/>
      <c r="F618" s="69"/>
      <c r="G618" s="69"/>
      <c r="H618" s="69"/>
      <c r="I618" s="69"/>
      <c r="J618" s="69"/>
      <c r="K618" s="69"/>
      <c r="L618" s="69"/>
      <c r="M618" s="69"/>
      <c r="N618" s="69"/>
      <c r="O618" s="69"/>
      <c r="P618" s="69"/>
      <c r="Q618" s="69"/>
      <c r="R618" s="69"/>
      <c r="S618" s="69"/>
      <c r="T618" s="69"/>
      <c r="U618" s="69"/>
      <c r="V618" s="69"/>
      <c r="W618" s="69"/>
      <c r="X618" s="69"/>
      <c r="Y618" s="69"/>
      <c r="Z618" s="69"/>
    </row>
    <row r="619" spans="1:26" ht="15.75" customHeight="1">
      <c r="A619" s="69"/>
      <c r="B619" s="69"/>
      <c r="C619" s="69"/>
      <c r="D619" s="69"/>
      <c r="E619" s="69"/>
      <c r="F619" s="69"/>
      <c r="G619" s="69"/>
      <c r="H619" s="69"/>
      <c r="I619" s="69"/>
      <c r="J619" s="69"/>
      <c r="K619" s="69"/>
      <c r="L619" s="69"/>
      <c r="M619" s="69"/>
      <c r="N619" s="69"/>
      <c r="O619" s="69"/>
      <c r="P619" s="69"/>
      <c r="Q619" s="69"/>
      <c r="R619" s="69"/>
      <c r="S619" s="69"/>
      <c r="T619" s="69"/>
      <c r="U619" s="69"/>
      <c r="V619" s="69"/>
      <c r="W619" s="69"/>
      <c r="X619" s="69"/>
      <c r="Y619" s="69"/>
      <c r="Z619" s="69"/>
    </row>
    <row r="620" spans="1:26" ht="15.75" customHeight="1">
      <c r="A620" s="69"/>
      <c r="B620" s="69"/>
      <c r="C620" s="69"/>
      <c r="D620" s="69"/>
      <c r="E620" s="69"/>
      <c r="F620" s="69"/>
      <c r="G620" s="69"/>
      <c r="H620" s="69"/>
      <c r="I620" s="69"/>
      <c r="J620" s="69"/>
      <c r="K620" s="69"/>
      <c r="L620" s="69"/>
      <c r="M620" s="69"/>
      <c r="N620" s="69"/>
      <c r="O620" s="69"/>
      <c r="P620" s="69"/>
      <c r="Q620" s="69"/>
      <c r="R620" s="69"/>
      <c r="S620" s="69"/>
      <c r="T620" s="69"/>
      <c r="U620" s="69"/>
      <c r="V620" s="69"/>
      <c r="W620" s="69"/>
      <c r="X620" s="69"/>
      <c r="Y620" s="69"/>
      <c r="Z620" s="69"/>
    </row>
    <row r="621" spans="1:26" ht="15.75" customHeight="1">
      <c r="A621" s="69"/>
      <c r="B621" s="69"/>
      <c r="C621" s="69"/>
      <c r="D621" s="69"/>
      <c r="E621" s="69"/>
      <c r="F621" s="69"/>
      <c r="G621" s="69"/>
      <c r="H621" s="69"/>
      <c r="I621" s="69"/>
      <c r="J621" s="69"/>
      <c r="K621" s="69"/>
      <c r="L621" s="69"/>
      <c r="M621" s="69"/>
      <c r="N621" s="69"/>
      <c r="O621" s="69"/>
      <c r="P621" s="69"/>
      <c r="Q621" s="69"/>
      <c r="R621" s="69"/>
      <c r="S621" s="69"/>
      <c r="T621" s="69"/>
      <c r="U621" s="69"/>
      <c r="V621" s="69"/>
      <c r="W621" s="69"/>
      <c r="X621" s="69"/>
      <c r="Y621" s="69"/>
      <c r="Z621" s="69"/>
    </row>
    <row r="622" spans="1:26" ht="15.75" customHeight="1">
      <c r="A622" s="69"/>
      <c r="B622" s="69"/>
      <c r="C622" s="69"/>
      <c r="D622" s="69"/>
      <c r="E622" s="69"/>
      <c r="F622" s="69"/>
      <c r="G622" s="69"/>
      <c r="H622" s="69"/>
      <c r="I622" s="69"/>
      <c r="J622" s="69"/>
      <c r="K622" s="69"/>
      <c r="L622" s="69"/>
      <c r="M622" s="69"/>
      <c r="N622" s="69"/>
      <c r="O622" s="69"/>
      <c r="P622" s="69"/>
      <c r="Q622" s="69"/>
      <c r="R622" s="69"/>
      <c r="S622" s="69"/>
      <c r="T622" s="69"/>
      <c r="U622" s="69"/>
      <c r="V622" s="69"/>
      <c r="W622" s="69"/>
      <c r="X622" s="69"/>
      <c r="Y622" s="69"/>
      <c r="Z622" s="69"/>
    </row>
    <row r="623" spans="1:26" ht="15.75" customHeight="1">
      <c r="A623" s="69"/>
      <c r="B623" s="69"/>
      <c r="C623" s="69"/>
      <c r="D623" s="69"/>
      <c r="E623" s="69"/>
      <c r="F623" s="69"/>
      <c r="G623" s="69"/>
      <c r="H623" s="69"/>
      <c r="I623" s="69"/>
      <c r="J623" s="69"/>
      <c r="K623" s="69"/>
      <c r="L623" s="69"/>
      <c r="M623" s="69"/>
      <c r="N623" s="69"/>
      <c r="O623" s="69"/>
      <c r="P623" s="69"/>
      <c r="Q623" s="69"/>
      <c r="R623" s="69"/>
      <c r="S623" s="69"/>
      <c r="T623" s="69"/>
      <c r="U623" s="69"/>
      <c r="V623" s="69"/>
      <c r="W623" s="69"/>
      <c r="X623" s="69"/>
      <c r="Y623" s="69"/>
      <c r="Z623" s="69"/>
    </row>
    <row r="624" spans="1:26" ht="15.75" customHeight="1">
      <c r="A624" s="69"/>
      <c r="B624" s="69"/>
      <c r="C624" s="69"/>
      <c r="D624" s="69"/>
      <c r="E624" s="69"/>
      <c r="F624" s="69"/>
      <c r="G624" s="69"/>
      <c r="H624" s="69"/>
      <c r="I624" s="69"/>
      <c r="J624" s="69"/>
      <c r="K624" s="69"/>
      <c r="L624" s="69"/>
      <c r="M624" s="69"/>
      <c r="N624" s="69"/>
      <c r="O624" s="69"/>
      <c r="P624" s="69"/>
      <c r="Q624" s="69"/>
      <c r="R624" s="69"/>
      <c r="S624" s="69"/>
      <c r="T624" s="69"/>
      <c r="U624" s="69"/>
      <c r="V624" s="69"/>
      <c r="W624" s="69"/>
      <c r="X624" s="69"/>
      <c r="Y624" s="69"/>
      <c r="Z624" s="69"/>
    </row>
    <row r="625" spans="1:26" ht="15.75" customHeight="1">
      <c r="A625" s="69"/>
      <c r="B625" s="69"/>
      <c r="C625" s="69"/>
      <c r="D625" s="69"/>
      <c r="E625" s="69"/>
      <c r="F625" s="69"/>
      <c r="G625" s="69"/>
      <c r="H625" s="69"/>
      <c r="I625" s="69"/>
      <c r="J625" s="69"/>
      <c r="K625" s="69"/>
      <c r="L625" s="69"/>
      <c r="M625" s="69"/>
      <c r="N625" s="69"/>
      <c r="O625" s="69"/>
      <c r="P625" s="69"/>
      <c r="Q625" s="69"/>
      <c r="R625" s="69"/>
      <c r="S625" s="69"/>
      <c r="T625" s="69"/>
      <c r="U625" s="69"/>
      <c r="V625" s="69"/>
      <c r="W625" s="69"/>
      <c r="X625" s="69"/>
      <c r="Y625" s="69"/>
      <c r="Z625" s="69"/>
    </row>
    <row r="626" spans="1:26" ht="15.75" customHeight="1">
      <c r="A626" s="69"/>
      <c r="B626" s="69"/>
      <c r="C626" s="69"/>
      <c r="D626" s="69"/>
      <c r="E626" s="69"/>
      <c r="F626" s="69"/>
      <c r="G626" s="69"/>
      <c r="H626" s="69"/>
      <c r="I626" s="69"/>
      <c r="J626" s="69"/>
      <c r="K626" s="69"/>
      <c r="L626" s="69"/>
      <c r="M626" s="69"/>
      <c r="N626" s="69"/>
      <c r="O626" s="69"/>
      <c r="P626" s="69"/>
      <c r="Q626" s="69"/>
      <c r="R626" s="69"/>
      <c r="S626" s="69"/>
      <c r="T626" s="69"/>
      <c r="U626" s="69"/>
      <c r="V626" s="69"/>
      <c r="W626" s="69"/>
      <c r="X626" s="69"/>
      <c r="Y626" s="69"/>
      <c r="Z626" s="69"/>
    </row>
    <row r="627" spans="1:26" ht="15.75" customHeight="1">
      <c r="A627" s="69"/>
      <c r="B627" s="69"/>
      <c r="C627" s="69"/>
      <c r="D627" s="69"/>
      <c r="E627" s="69"/>
      <c r="F627" s="69"/>
      <c r="G627" s="69"/>
      <c r="H627" s="69"/>
      <c r="I627" s="69"/>
      <c r="J627" s="69"/>
      <c r="K627" s="69"/>
      <c r="L627" s="69"/>
      <c r="M627" s="69"/>
      <c r="N627" s="69"/>
      <c r="O627" s="69"/>
      <c r="P627" s="69"/>
      <c r="Q627" s="69"/>
      <c r="R627" s="69"/>
      <c r="S627" s="69"/>
      <c r="T627" s="69"/>
      <c r="U627" s="69"/>
      <c r="V627" s="69"/>
      <c r="W627" s="69"/>
      <c r="X627" s="69"/>
      <c r="Y627" s="69"/>
      <c r="Z627" s="69"/>
    </row>
    <row r="628" spans="1:26" ht="15.75" customHeight="1">
      <c r="A628" s="69"/>
      <c r="B628" s="69"/>
      <c r="C628" s="69"/>
      <c r="D628" s="69"/>
      <c r="E628" s="69"/>
      <c r="F628" s="69"/>
      <c r="G628" s="69"/>
      <c r="H628" s="69"/>
      <c r="I628" s="69"/>
      <c r="J628" s="69"/>
      <c r="K628" s="69"/>
      <c r="L628" s="69"/>
      <c r="M628" s="69"/>
      <c r="N628" s="69"/>
      <c r="O628" s="69"/>
      <c r="P628" s="69"/>
      <c r="Q628" s="69"/>
      <c r="R628" s="69"/>
      <c r="S628" s="69"/>
      <c r="T628" s="69"/>
      <c r="U628" s="69"/>
      <c r="V628" s="69"/>
      <c r="W628" s="69"/>
      <c r="X628" s="69"/>
      <c r="Y628" s="69"/>
      <c r="Z628" s="69"/>
    </row>
    <row r="629" spans="1:26" ht="15.75" customHeight="1">
      <c r="A629" s="69"/>
      <c r="B629" s="69"/>
      <c r="C629" s="69"/>
      <c r="D629" s="69"/>
      <c r="E629" s="69"/>
      <c r="F629" s="69"/>
      <c r="G629" s="69"/>
      <c r="H629" s="69"/>
      <c r="I629" s="69"/>
      <c r="J629" s="69"/>
      <c r="K629" s="69"/>
      <c r="L629" s="69"/>
      <c r="M629" s="69"/>
      <c r="N629" s="69"/>
      <c r="O629" s="69"/>
      <c r="P629" s="69"/>
      <c r="Q629" s="69"/>
      <c r="R629" s="69"/>
      <c r="S629" s="69"/>
      <c r="T629" s="69"/>
      <c r="U629" s="69"/>
      <c r="V629" s="69"/>
      <c r="W629" s="69"/>
      <c r="X629" s="69"/>
      <c r="Y629" s="69"/>
      <c r="Z629" s="69"/>
    </row>
    <row r="630" spans="1:26" ht="15.75" customHeight="1">
      <c r="A630" s="69"/>
      <c r="B630" s="69"/>
      <c r="C630" s="69"/>
      <c r="D630" s="69"/>
      <c r="E630" s="69"/>
      <c r="F630" s="69"/>
      <c r="G630" s="69"/>
      <c r="H630" s="69"/>
      <c r="I630" s="69"/>
      <c r="J630" s="69"/>
      <c r="K630" s="69"/>
      <c r="L630" s="69"/>
      <c r="M630" s="69"/>
      <c r="N630" s="69"/>
      <c r="O630" s="69"/>
      <c r="P630" s="69"/>
      <c r="Q630" s="69"/>
      <c r="R630" s="69"/>
      <c r="S630" s="69"/>
      <c r="T630" s="69"/>
      <c r="U630" s="69"/>
      <c r="V630" s="69"/>
      <c r="W630" s="69"/>
      <c r="X630" s="69"/>
      <c r="Y630" s="69"/>
      <c r="Z630" s="69"/>
    </row>
    <row r="631" spans="1:26" ht="15.75" customHeight="1">
      <c r="A631" s="69"/>
      <c r="B631" s="69"/>
      <c r="C631" s="69"/>
      <c r="D631" s="69"/>
      <c r="E631" s="69"/>
      <c r="F631" s="69"/>
      <c r="G631" s="69"/>
      <c r="H631" s="69"/>
      <c r="I631" s="69"/>
      <c r="J631" s="69"/>
      <c r="K631" s="69"/>
      <c r="L631" s="69"/>
      <c r="M631" s="69"/>
      <c r="N631" s="69"/>
      <c r="O631" s="69"/>
      <c r="P631" s="69"/>
      <c r="Q631" s="69"/>
      <c r="R631" s="69"/>
      <c r="S631" s="69"/>
      <c r="T631" s="69"/>
      <c r="U631" s="69"/>
      <c r="V631" s="69"/>
      <c r="W631" s="69"/>
      <c r="X631" s="69"/>
      <c r="Y631" s="69"/>
      <c r="Z631" s="69"/>
    </row>
    <row r="632" spans="1:26" ht="15.75" customHeight="1">
      <c r="A632" s="69"/>
      <c r="B632" s="69"/>
      <c r="C632" s="69"/>
      <c r="D632" s="69"/>
      <c r="E632" s="69"/>
      <c r="F632" s="69"/>
      <c r="G632" s="69"/>
      <c r="H632" s="69"/>
      <c r="I632" s="69"/>
      <c r="J632" s="69"/>
      <c r="K632" s="69"/>
      <c r="L632" s="69"/>
      <c r="M632" s="69"/>
      <c r="N632" s="69"/>
      <c r="O632" s="69"/>
      <c r="P632" s="69"/>
      <c r="Q632" s="69"/>
      <c r="R632" s="69"/>
      <c r="S632" s="69"/>
      <c r="T632" s="69"/>
      <c r="U632" s="69"/>
      <c r="V632" s="69"/>
      <c r="W632" s="69"/>
      <c r="X632" s="69"/>
      <c r="Y632" s="69"/>
      <c r="Z632" s="69"/>
    </row>
    <row r="633" spans="1:26" ht="15.75" customHeight="1">
      <c r="A633" s="69"/>
      <c r="B633" s="69"/>
      <c r="C633" s="69"/>
      <c r="D633" s="69"/>
      <c r="E633" s="69"/>
      <c r="F633" s="69"/>
      <c r="G633" s="69"/>
      <c r="H633" s="69"/>
      <c r="I633" s="69"/>
      <c r="J633" s="69"/>
      <c r="K633" s="69"/>
      <c r="L633" s="69"/>
      <c r="M633" s="69"/>
      <c r="N633" s="69"/>
      <c r="O633" s="69"/>
      <c r="P633" s="69"/>
      <c r="Q633" s="69"/>
      <c r="R633" s="69"/>
      <c r="S633" s="69"/>
      <c r="T633" s="69"/>
      <c r="U633" s="69"/>
      <c r="V633" s="69"/>
      <c r="W633" s="69"/>
      <c r="X633" s="69"/>
      <c r="Y633" s="69"/>
      <c r="Z633" s="69"/>
    </row>
    <row r="634" spans="1:26" ht="15.75" customHeight="1">
      <c r="A634" s="69"/>
      <c r="B634" s="69"/>
      <c r="C634" s="69"/>
      <c r="D634" s="69"/>
      <c r="E634" s="69"/>
      <c r="F634" s="69"/>
      <c r="G634" s="69"/>
      <c r="H634" s="69"/>
      <c r="I634" s="69"/>
      <c r="J634" s="69"/>
      <c r="K634" s="69"/>
      <c r="L634" s="69"/>
      <c r="M634" s="69"/>
      <c r="N634" s="69"/>
      <c r="O634" s="69"/>
      <c r="P634" s="69"/>
      <c r="Q634" s="69"/>
      <c r="R634" s="69"/>
      <c r="S634" s="69"/>
      <c r="T634" s="69"/>
      <c r="U634" s="69"/>
      <c r="V634" s="69"/>
      <c r="W634" s="69"/>
      <c r="X634" s="69"/>
      <c r="Y634" s="69"/>
      <c r="Z634" s="69"/>
    </row>
    <row r="635" spans="1:26" ht="15.75" customHeight="1">
      <c r="A635" s="69"/>
      <c r="B635" s="69"/>
      <c r="C635" s="69"/>
      <c r="D635" s="69"/>
      <c r="E635" s="69"/>
      <c r="F635" s="69"/>
      <c r="G635" s="69"/>
      <c r="H635" s="69"/>
      <c r="I635" s="69"/>
      <c r="J635" s="69"/>
      <c r="K635" s="69"/>
      <c r="L635" s="69"/>
      <c r="M635" s="69"/>
      <c r="N635" s="69"/>
      <c r="O635" s="69"/>
      <c r="P635" s="69"/>
      <c r="Q635" s="69"/>
      <c r="R635" s="69"/>
      <c r="S635" s="69"/>
      <c r="T635" s="69"/>
      <c r="U635" s="69"/>
      <c r="V635" s="69"/>
      <c r="W635" s="69"/>
      <c r="X635" s="69"/>
      <c r="Y635" s="69"/>
      <c r="Z635" s="69"/>
    </row>
    <row r="636" spans="1:26" ht="15.75" customHeight="1">
      <c r="A636" s="69"/>
      <c r="B636" s="69"/>
      <c r="C636" s="69"/>
      <c r="D636" s="69"/>
      <c r="E636" s="69"/>
      <c r="F636" s="69"/>
      <c r="G636" s="69"/>
      <c r="H636" s="69"/>
      <c r="I636" s="69"/>
      <c r="J636" s="69"/>
      <c r="K636" s="69"/>
      <c r="L636" s="69"/>
      <c r="M636" s="69"/>
      <c r="N636" s="69"/>
      <c r="O636" s="69"/>
      <c r="P636" s="69"/>
      <c r="Q636" s="69"/>
      <c r="R636" s="69"/>
      <c r="S636" s="69"/>
      <c r="T636" s="69"/>
      <c r="U636" s="69"/>
      <c r="V636" s="69"/>
      <c r="W636" s="69"/>
      <c r="X636" s="69"/>
      <c r="Y636" s="69"/>
      <c r="Z636" s="69"/>
    </row>
    <row r="637" spans="1:26" ht="15.75" customHeight="1">
      <c r="A637" s="69"/>
      <c r="B637" s="69"/>
      <c r="C637" s="69"/>
      <c r="D637" s="69"/>
      <c r="E637" s="69"/>
      <c r="F637" s="69"/>
      <c r="G637" s="69"/>
      <c r="H637" s="69"/>
      <c r="I637" s="69"/>
      <c r="J637" s="69"/>
      <c r="K637" s="69"/>
      <c r="L637" s="69"/>
      <c r="M637" s="69"/>
      <c r="N637" s="69"/>
      <c r="O637" s="69"/>
      <c r="P637" s="69"/>
      <c r="Q637" s="69"/>
      <c r="R637" s="69"/>
      <c r="S637" s="69"/>
      <c r="T637" s="69"/>
      <c r="U637" s="69"/>
      <c r="V637" s="69"/>
      <c r="W637" s="69"/>
      <c r="X637" s="69"/>
      <c r="Y637" s="69"/>
      <c r="Z637" s="69"/>
    </row>
    <row r="638" spans="1:26" ht="15.75" customHeight="1">
      <c r="A638" s="69"/>
      <c r="B638" s="69"/>
      <c r="C638" s="69"/>
      <c r="D638" s="69"/>
      <c r="E638" s="69"/>
      <c r="F638" s="69"/>
      <c r="G638" s="69"/>
      <c r="H638" s="69"/>
      <c r="I638" s="69"/>
      <c r="J638" s="69"/>
      <c r="K638" s="69"/>
      <c r="L638" s="69"/>
      <c r="M638" s="69"/>
      <c r="N638" s="69"/>
      <c r="O638" s="69"/>
      <c r="P638" s="69"/>
      <c r="Q638" s="69"/>
      <c r="R638" s="69"/>
      <c r="S638" s="69"/>
      <c r="T638" s="69"/>
      <c r="U638" s="69"/>
      <c r="V638" s="69"/>
      <c r="W638" s="69"/>
      <c r="X638" s="69"/>
      <c r="Y638" s="69"/>
      <c r="Z638" s="69"/>
    </row>
    <row r="639" spans="1:26" ht="15.75" customHeight="1">
      <c r="A639" s="69"/>
      <c r="B639" s="69"/>
      <c r="C639" s="69"/>
      <c r="D639" s="69"/>
      <c r="E639" s="69"/>
      <c r="F639" s="69"/>
      <c r="G639" s="69"/>
      <c r="H639" s="69"/>
      <c r="I639" s="69"/>
      <c r="J639" s="69"/>
      <c r="K639" s="69"/>
      <c r="L639" s="69"/>
      <c r="M639" s="69"/>
      <c r="N639" s="69"/>
      <c r="O639" s="69"/>
      <c r="P639" s="69"/>
      <c r="Q639" s="69"/>
      <c r="R639" s="69"/>
      <c r="S639" s="69"/>
      <c r="T639" s="69"/>
      <c r="U639" s="69"/>
      <c r="V639" s="69"/>
      <c r="W639" s="69"/>
      <c r="X639" s="69"/>
      <c r="Y639" s="69"/>
      <c r="Z639" s="69"/>
    </row>
    <row r="640" spans="1:26" ht="15.75" customHeight="1">
      <c r="A640" s="69"/>
      <c r="B640" s="69"/>
      <c r="C640" s="69"/>
      <c r="D640" s="69"/>
      <c r="E640" s="69"/>
      <c r="F640" s="69"/>
      <c r="G640" s="69"/>
      <c r="H640" s="69"/>
      <c r="I640" s="69"/>
      <c r="J640" s="69"/>
      <c r="K640" s="69"/>
      <c r="L640" s="69"/>
      <c r="M640" s="69"/>
      <c r="N640" s="69"/>
      <c r="O640" s="69"/>
      <c r="P640" s="69"/>
      <c r="Q640" s="69"/>
      <c r="R640" s="69"/>
      <c r="S640" s="69"/>
      <c r="T640" s="69"/>
      <c r="U640" s="69"/>
      <c r="V640" s="69"/>
      <c r="W640" s="69"/>
      <c r="X640" s="69"/>
      <c r="Y640" s="69"/>
      <c r="Z640" s="69"/>
    </row>
    <row r="641" spans="1:26" ht="15.75" customHeight="1">
      <c r="A641" s="69"/>
      <c r="B641" s="69"/>
      <c r="C641" s="69"/>
      <c r="D641" s="69"/>
      <c r="E641" s="69"/>
      <c r="F641" s="69"/>
      <c r="G641" s="69"/>
      <c r="H641" s="69"/>
      <c r="I641" s="69"/>
      <c r="J641" s="69"/>
      <c r="K641" s="69"/>
      <c r="L641" s="69"/>
      <c r="M641" s="69"/>
      <c r="N641" s="69"/>
      <c r="O641" s="69"/>
      <c r="P641" s="69"/>
      <c r="Q641" s="69"/>
      <c r="R641" s="69"/>
      <c r="S641" s="69"/>
      <c r="T641" s="69"/>
      <c r="U641" s="69"/>
      <c r="V641" s="69"/>
      <c r="W641" s="69"/>
      <c r="X641" s="69"/>
      <c r="Y641" s="69"/>
      <c r="Z641" s="69"/>
    </row>
    <row r="642" spans="1:26" ht="15.75" customHeight="1">
      <c r="A642" s="69"/>
      <c r="B642" s="69"/>
      <c r="C642" s="69"/>
      <c r="D642" s="69"/>
      <c r="E642" s="69"/>
      <c r="F642" s="69"/>
      <c r="G642" s="69"/>
      <c r="H642" s="69"/>
      <c r="I642" s="69"/>
      <c r="J642" s="69"/>
      <c r="K642" s="69"/>
      <c r="L642" s="69"/>
      <c r="M642" s="69"/>
      <c r="N642" s="69"/>
      <c r="O642" s="69"/>
      <c r="P642" s="69"/>
      <c r="Q642" s="69"/>
      <c r="R642" s="69"/>
      <c r="S642" s="69"/>
      <c r="T642" s="69"/>
      <c r="U642" s="69"/>
      <c r="V642" s="69"/>
      <c r="W642" s="69"/>
      <c r="X642" s="69"/>
      <c r="Y642" s="69"/>
      <c r="Z642" s="69"/>
    </row>
    <row r="643" spans="1:26" ht="15.75" customHeight="1">
      <c r="A643" s="69"/>
      <c r="B643" s="69"/>
      <c r="C643" s="69"/>
      <c r="D643" s="69"/>
      <c r="E643" s="69"/>
      <c r="F643" s="69"/>
      <c r="G643" s="69"/>
      <c r="H643" s="69"/>
      <c r="I643" s="69"/>
      <c r="J643" s="69"/>
      <c r="K643" s="69"/>
      <c r="L643" s="69"/>
      <c r="M643" s="69"/>
      <c r="N643" s="69"/>
      <c r="O643" s="69"/>
      <c r="P643" s="69"/>
      <c r="Q643" s="69"/>
      <c r="R643" s="69"/>
      <c r="S643" s="69"/>
      <c r="T643" s="69"/>
      <c r="U643" s="69"/>
      <c r="V643" s="69"/>
      <c r="W643" s="69"/>
      <c r="X643" s="69"/>
      <c r="Y643" s="69"/>
      <c r="Z643" s="69"/>
    </row>
    <row r="644" spans="1:26" ht="15.75" customHeight="1">
      <c r="A644" s="69"/>
      <c r="B644" s="69"/>
      <c r="C644" s="69"/>
      <c r="D644" s="69"/>
      <c r="E644" s="69"/>
      <c r="F644" s="69"/>
      <c r="G644" s="69"/>
      <c r="H644" s="69"/>
      <c r="I644" s="69"/>
      <c r="J644" s="69"/>
      <c r="K644" s="69"/>
      <c r="L644" s="69"/>
      <c r="M644" s="69"/>
      <c r="N644" s="69"/>
      <c r="O644" s="69"/>
      <c r="P644" s="69"/>
      <c r="Q644" s="69"/>
      <c r="R644" s="69"/>
      <c r="S644" s="69"/>
      <c r="T644" s="69"/>
      <c r="U644" s="69"/>
      <c r="V644" s="69"/>
      <c r="W644" s="69"/>
      <c r="X644" s="69"/>
      <c r="Y644" s="69"/>
      <c r="Z644" s="69"/>
    </row>
    <row r="645" spans="1:26" ht="15.75" customHeight="1">
      <c r="A645" s="69"/>
      <c r="B645" s="69"/>
      <c r="C645" s="69"/>
      <c r="D645" s="69"/>
      <c r="E645" s="69"/>
      <c r="F645" s="69"/>
      <c r="G645" s="69"/>
      <c r="H645" s="69"/>
      <c r="I645" s="69"/>
      <c r="J645" s="69"/>
      <c r="K645" s="69"/>
      <c r="L645" s="69"/>
      <c r="M645" s="69"/>
      <c r="N645" s="69"/>
      <c r="O645" s="69"/>
      <c r="P645" s="69"/>
      <c r="Q645" s="69"/>
      <c r="R645" s="69"/>
      <c r="S645" s="69"/>
      <c r="T645" s="69"/>
      <c r="U645" s="69"/>
      <c r="V645" s="69"/>
      <c r="W645" s="69"/>
      <c r="X645" s="69"/>
      <c r="Y645" s="69"/>
      <c r="Z645" s="69"/>
    </row>
    <row r="646" spans="1:26" ht="15.75" customHeight="1">
      <c r="A646" s="69"/>
      <c r="B646" s="69"/>
      <c r="C646" s="69"/>
      <c r="D646" s="69"/>
      <c r="E646" s="69"/>
      <c r="F646" s="69"/>
      <c r="G646" s="69"/>
      <c r="H646" s="69"/>
      <c r="I646" s="69"/>
      <c r="J646" s="69"/>
      <c r="K646" s="69"/>
      <c r="L646" s="69"/>
      <c r="M646" s="69"/>
      <c r="N646" s="69"/>
      <c r="O646" s="69"/>
      <c r="P646" s="69"/>
      <c r="Q646" s="69"/>
      <c r="R646" s="69"/>
      <c r="S646" s="69"/>
      <c r="T646" s="69"/>
      <c r="U646" s="69"/>
      <c r="V646" s="69"/>
      <c r="W646" s="69"/>
      <c r="X646" s="69"/>
      <c r="Y646" s="69"/>
      <c r="Z646" s="69"/>
    </row>
    <row r="647" spans="1:26" ht="15.75" customHeight="1">
      <c r="A647" s="69"/>
      <c r="B647" s="69"/>
      <c r="C647" s="69"/>
      <c r="D647" s="69"/>
      <c r="E647" s="69"/>
      <c r="F647" s="69"/>
      <c r="G647" s="69"/>
      <c r="H647" s="69"/>
      <c r="I647" s="69"/>
      <c r="J647" s="69"/>
      <c r="K647" s="69"/>
      <c r="L647" s="69"/>
      <c r="M647" s="69"/>
      <c r="N647" s="69"/>
      <c r="O647" s="69"/>
      <c r="P647" s="69"/>
      <c r="Q647" s="69"/>
      <c r="R647" s="69"/>
      <c r="S647" s="69"/>
      <c r="T647" s="69"/>
      <c r="U647" s="69"/>
      <c r="V647" s="69"/>
      <c r="W647" s="69"/>
      <c r="X647" s="69"/>
      <c r="Y647" s="69"/>
      <c r="Z647" s="69"/>
    </row>
    <row r="648" spans="1:26" ht="15.75" customHeight="1">
      <c r="A648" s="69"/>
      <c r="B648" s="69"/>
      <c r="C648" s="69"/>
      <c r="D648" s="69"/>
      <c r="E648" s="69"/>
      <c r="F648" s="69"/>
      <c r="G648" s="69"/>
      <c r="H648" s="69"/>
      <c r="I648" s="69"/>
      <c r="J648" s="69"/>
      <c r="K648" s="69"/>
      <c r="L648" s="69"/>
      <c r="M648" s="69"/>
      <c r="N648" s="69"/>
      <c r="O648" s="69"/>
      <c r="P648" s="69"/>
      <c r="Q648" s="69"/>
      <c r="R648" s="69"/>
      <c r="S648" s="69"/>
      <c r="T648" s="69"/>
      <c r="U648" s="69"/>
      <c r="V648" s="69"/>
      <c r="W648" s="69"/>
      <c r="X648" s="69"/>
      <c r="Y648" s="69"/>
      <c r="Z648" s="69"/>
    </row>
    <row r="649" spans="1:26" ht="15.75" customHeight="1">
      <c r="A649" s="69"/>
      <c r="B649" s="69"/>
      <c r="C649" s="69"/>
      <c r="D649" s="69"/>
      <c r="E649" s="69"/>
      <c r="F649" s="69"/>
      <c r="G649" s="69"/>
      <c r="H649" s="69"/>
      <c r="I649" s="69"/>
      <c r="J649" s="69"/>
      <c r="K649" s="69"/>
      <c r="L649" s="69"/>
      <c r="M649" s="69"/>
      <c r="N649" s="69"/>
      <c r="O649" s="69"/>
      <c r="P649" s="69"/>
      <c r="Q649" s="69"/>
      <c r="R649" s="69"/>
      <c r="S649" s="69"/>
      <c r="T649" s="69"/>
      <c r="U649" s="69"/>
      <c r="V649" s="69"/>
      <c r="W649" s="69"/>
      <c r="X649" s="69"/>
      <c r="Y649" s="69"/>
      <c r="Z649" s="69"/>
    </row>
    <row r="650" spans="1:26" ht="15.75" customHeight="1">
      <c r="A650" s="69"/>
      <c r="B650" s="69"/>
      <c r="C650" s="69"/>
      <c r="D650" s="69"/>
      <c r="E650" s="69"/>
      <c r="F650" s="69"/>
      <c r="G650" s="69"/>
      <c r="H650" s="69"/>
      <c r="I650" s="69"/>
      <c r="J650" s="69"/>
      <c r="K650" s="69"/>
      <c r="L650" s="69"/>
      <c r="M650" s="69"/>
      <c r="N650" s="69"/>
      <c r="O650" s="69"/>
      <c r="P650" s="69"/>
      <c r="Q650" s="69"/>
      <c r="R650" s="69"/>
      <c r="S650" s="69"/>
      <c r="T650" s="69"/>
      <c r="U650" s="69"/>
      <c r="V650" s="69"/>
      <c r="W650" s="69"/>
      <c r="X650" s="69"/>
      <c r="Y650" s="69"/>
      <c r="Z650" s="69"/>
    </row>
    <row r="651" spans="1:26" ht="15.75" customHeight="1">
      <c r="A651" s="69"/>
      <c r="B651" s="69"/>
      <c r="C651" s="69"/>
      <c r="D651" s="69"/>
      <c r="E651" s="69"/>
      <c r="F651" s="69"/>
      <c r="G651" s="69"/>
      <c r="H651" s="69"/>
      <c r="I651" s="69"/>
      <c r="J651" s="69"/>
      <c r="K651" s="69"/>
      <c r="L651" s="69"/>
      <c r="M651" s="69"/>
      <c r="N651" s="69"/>
      <c r="O651" s="69"/>
      <c r="P651" s="69"/>
      <c r="Q651" s="69"/>
      <c r="R651" s="69"/>
      <c r="S651" s="69"/>
      <c r="T651" s="69"/>
      <c r="U651" s="69"/>
      <c r="V651" s="69"/>
      <c r="W651" s="69"/>
      <c r="X651" s="69"/>
      <c r="Y651" s="69"/>
      <c r="Z651" s="69"/>
    </row>
    <row r="652" spans="1:26" ht="15.75" customHeight="1">
      <c r="A652" s="69"/>
      <c r="B652" s="69"/>
      <c r="C652" s="69"/>
      <c r="D652" s="69"/>
      <c r="E652" s="69"/>
      <c r="F652" s="69"/>
      <c r="G652" s="69"/>
      <c r="H652" s="69"/>
      <c r="I652" s="69"/>
      <c r="J652" s="69"/>
      <c r="K652" s="69"/>
      <c r="L652" s="69"/>
      <c r="M652" s="69"/>
      <c r="N652" s="69"/>
      <c r="O652" s="69"/>
      <c r="P652" s="69"/>
      <c r="Q652" s="69"/>
      <c r="R652" s="69"/>
      <c r="S652" s="69"/>
      <c r="T652" s="69"/>
      <c r="U652" s="69"/>
      <c r="V652" s="69"/>
      <c r="W652" s="69"/>
      <c r="X652" s="69"/>
      <c r="Y652" s="69"/>
      <c r="Z652" s="69"/>
    </row>
    <row r="653" spans="1:26" ht="15.75" customHeight="1">
      <c r="A653" s="69"/>
      <c r="B653" s="69"/>
      <c r="C653" s="69"/>
      <c r="D653" s="69"/>
      <c r="E653" s="69"/>
      <c r="F653" s="69"/>
      <c r="G653" s="69"/>
      <c r="H653" s="69"/>
      <c r="I653" s="69"/>
      <c r="J653" s="69"/>
      <c r="K653" s="69"/>
      <c r="L653" s="69"/>
      <c r="M653" s="69"/>
      <c r="N653" s="69"/>
      <c r="O653" s="69"/>
      <c r="P653" s="69"/>
      <c r="Q653" s="69"/>
      <c r="R653" s="69"/>
      <c r="S653" s="69"/>
      <c r="T653" s="69"/>
      <c r="U653" s="69"/>
      <c r="V653" s="69"/>
      <c r="W653" s="69"/>
      <c r="X653" s="69"/>
      <c r="Y653" s="69"/>
      <c r="Z653" s="69"/>
    </row>
    <row r="654" spans="1:26" ht="15.75" customHeight="1">
      <c r="A654" s="69"/>
      <c r="B654" s="69"/>
      <c r="C654" s="69"/>
      <c r="D654" s="69"/>
      <c r="E654" s="69"/>
      <c r="F654" s="69"/>
      <c r="G654" s="69"/>
      <c r="H654" s="69"/>
      <c r="I654" s="69"/>
      <c r="J654" s="69"/>
      <c r="K654" s="69"/>
      <c r="L654" s="69"/>
      <c r="M654" s="69"/>
      <c r="N654" s="69"/>
      <c r="O654" s="69"/>
      <c r="P654" s="69"/>
      <c r="Q654" s="69"/>
      <c r="R654" s="69"/>
      <c r="S654" s="69"/>
      <c r="T654" s="69"/>
      <c r="U654" s="69"/>
      <c r="V654" s="69"/>
      <c r="W654" s="69"/>
      <c r="X654" s="69"/>
      <c r="Y654" s="69"/>
      <c r="Z654" s="69"/>
    </row>
    <row r="655" spans="1:26" ht="15.75" customHeight="1">
      <c r="A655" s="69"/>
      <c r="B655" s="69"/>
      <c r="C655" s="69"/>
      <c r="D655" s="69"/>
      <c r="E655" s="69"/>
      <c r="F655" s="69"/>
      <c r="G655" s="69"/>
      <c r="H655" s="69"/>
      <c r="I655" s="69"/>
      <c r="J655" s="69"/>
      <c r="K655" s="69"/>
      <c r="L655" s="69"/>
      <c r="M655" s="69"/>
      <c r="N655" s="69"/>
      <c r="O655" s="69"/>
      <c r="P655" s="69"/>
      <c r="Q655" s="69"/>
      <c r="R655" s="69"/>
      <c r="S655" s="69"/>
      <c r="T655" s="69"/>
      <c r="U655" s="69"/>
      <c r="V655" s="69"/>
      <c r="W655" s="69"/>
      <c r="X655" s="69"/>
      <c r="Y655" s="69"/>
      <c r="Z655" s="69"/>
    </row>
    <row r="656" spans="1:26" ht="15.75" customHeight="1">
      <c r="A656" s="69"/>
      <c r="B656" s="69"/>
      <c r="C656" s="69"/>
      <c r="D656" s="69"/>
      <c r="E656" s="69"/>
      <c r="F656" s="69"/>
      <c r="G656" s="69"/>
      <c r="H656" s="69"/>
      <c r="I656" s="69"/>
      <c r="J656" s="69"/>
      <c r="K656" s="69"/>
      <c r="L656" s="69"/>
      <c r="M656" s="69"/>
      <c r="N656" s="69"/>
      <c r="O656" s="69"/>
      <c r="P656" s="69"/>
      <c r="Q656" s="69"/>
      <c r="R656" s="69"/>
      <c r="S656" s="69"/>
      <c r="T656" s="69"/>
      <c r="U656" s="69"/>
      <c r="V656" s="69"/>
      <c r="W656" s="69"/>
      <c r="X656" s="69"/>
      <c r="Y656" s="69"/>
      <c r="Z656" s="69"/>
    </row>
    <row r="657" spans="1:26" ht="15.75" customHeight="1">
      <c r="A657" s="69"/>
      <c r="B657" s="69"/>
      <c r="C657" s="69"/>
      <c r="D657" s="69"/>
      <c r="E657" s="69"/>
      <c r="F657" s="69"/>
      <c r="G657" s="69"/>
      <c r="H657" s="69"/>
      <c r="I657" s="69"/>
      <c r="J657" s="69"/>
      <c r="K657" s="69"/>
      <c r="L657" s="69"/>
      <c r="M657" s="69"/>
      <c r="N657" s="69"/>
      <c r="O657" s="69"/>
      <c r="P657" s="69"/>
      <c r="Q657" s="69"/>
      <c r="R657" s="69"/>
      <c r="S657" s="69"/>
      <c r="T657" s="69"/>
      <c r="U657" s="69"/>
      <c r="V657" s="69"/>
      <c r="W657" s="69"/>
      <c r="X657" s="69"/>
      <c r="Y657" s="69"/>
      <c r="Z657" s="69"/>
    </row>
    <row r="658" spans="1:26" ht="15.75" customHeight="1">
      <c r="A658" s="69"/>
      <c r="B658" s="69"/>
      <c r="C658" s="69"/>
      <c r="D658" s="69"/>
      <c r="E658" s="69"/>
      <c r="F658" s="69"/>
      <c r="G658" s="69"/>
      <c r="H658" s="69"/>
      <c r="I658" s="69"/>
      <c r="J658" s="69"/>
      <c r="K658" s="69"/>
      <c r="L658" s="69"/>
      <c r="M658" s="69"/>
      <c r="N658" s="69"/>
      <c r="O658" s="69"/>
      <c r="P658" s="69"/>
      <c r="Q658" s="69"/>
      <c r="R658" s="69"/>
      <c r="S658" s="69"/>
      <c r="T658" s="69"/>
      <c r="U658" s="69"/>
      <c r="V658" s="69"/>
      <c r="W658" s="69"/>
      <c r="X658" s="69"/>
      <c r="Y658" s="69"/>
      <c r="Z658" s="69"/>
    </row>
    <row r="659" spans="1:26" ht="15.75" customHeight="1">
      <c r="A659" s="69"/>
      <c r="B659" s="69"/>
      <c r="C659" s="69"/>
      <c r="D659" s="69"/>
      <c r="E659" s="69"/>
      <c r="F659" s="69"/>
      <c r="G659" s="69"/>
      <c r="H659" s="69"/>
      <c r="I659" s="69"/>
      <c r="J659" s="69"/>
      <c r="K659" s="69"/>
      <c r="L659" s="69"/>
      <c r="M659" s="69"/>
      <c r="N659" s="69"/>
      <c r="O659" s="69"/>
      <c r="P659" s="69"/>
      <c r="Q659" s="69"/>
      <c r="R659" s="69"/>
      <c r="S659" s="69"/>
      <c r="T659" s="69"/>
      <c r="U659" s="69"/>
      <c r="V659" s="69"/>
      <c r="W659" s="69"/>
      <c r="X659" s="69"/>
      <c r="Y659" s="69"/>
      <c r="Z659" s="69"/>
    </row>
    <row r="660" spans="1:26" ht="15.75" customHeight="1">
      <c r="A660" s="69"/>
      <c r="B660" s="69"/>
      <c r="C660" s="69"/>
      <c r="D660" s="69"/>
      <c r="E660" s="69"/>
      <c r="F660" s="69"/>
      <c r="G660" s="69"/>
      <c r="H660" s="69"/>
      <c r="I660" s="69"/>
      <c r="J660" s="69"/>
      <c r="K660" s="69"/>
      <c r="L660" s="69"/>
      <c r="M660" s="69"/>
      <c r="N660" s="69"/>
      <c r="O660" s="69"/>
      <c r="P660" s="69"/>
      <c r="Q660" s="69"/>
      <c r="R660" s="69"/>
      <c r="S660" s="69"/>
      <c r="T660" s="69"/>
      <c r="U660" s="69"/>
      <c r="V660" s="69"/>
      <c r="W660" s="69"/>
      <c r="X660" s="69"/>
      <c r="Y660" s="69"/>
      <c r="Z660" s="69"/>
    </row>
    <row r="661" spans="1:26" ht="15.75" customHeight="1">
      <c r="A661" s="69"/>
      <c r="B661" s="69"/>
      <c r="C661" s="69"/>
      <c r="D661" s="69"/>
      <c r="E661" s="69"/>
      <c r="F661" s="69"/>
      <c r="G661" s="69"/>
      <c r="H661" s="69"/>
      <c r="I661" s="69"/>
      <c r="J661" s="69"/>
      <c r="K661" s="69"/>
      <c r="L661" s="69"/>
      <c r="M661" s="69"/>
      <c r="N661" s="69"/>
      <c r="O661" s="69"/>
      <c r="P661" s="69"/>
      <c r="Q661" s="69"/>
      <c r="R661" s="69"/>
      <c r="S661" s="69"/>
      <c r="T661" s="69"/>
      <c r="U661" s="69"/>
      <c r="V661" s="69"/>
      <c r="W661" s="69"/>
      <c r="X661" s="69"/>
      <c r="Y661" s="69"/>
      <c r="Z661" s="69"/>
    </row>
    <row r="662" spans="1:26" ht="15.75" customHeight="1">
      <c r="A662" s="69"/>
      <c r="B662" s="69"/>
      <c r="C662" s="69"/>
      <c r="D662" s="69"/>
      <c r="E662" s="69"/>
      <c r="F662" s="69"/>
      <c r="G662" s="69"/>
      <c r="H662" s="69"/>
      <c r="I662" s="69"/>
      <c r="J662" s="69"/>
      <c r="K662" s="69"/>
      <c r="L662" s="69"/>
      <c r="M662" s="69"/>
      <c r="N662" s="69"/>
      <c r="O662" s="69"/>
      <c r="P662" s="69"/>
      <c r="Q662" s="69"/>
      <c r="R662" s="69"/>
      <c r="S662" s="69"/>
      <c r="T662" s="69"/>
      <c r="U662" s="69"/>
      <c r="V662" s="69"/>
      <c r="W662" s="69"/>
      <c r="X662" s="69"/>
      <c r="Y662" s="69"/>
      <c r="Z662" s="69"/>
    </row>
    <row r="663" spans="1:26" ht="15.75" customHeight="1">
      <c r="A663" s="69"/>
      <c r="B663" s="69"/>
      <c r="C663" s="69"/>
      <c r="D663" s="69"/>
      <c r="E663" s="69"/>
      <c r="F663" s="69"/>
      <c r="G663" s="69"/>
      <c r="H663" s="69"/>
      <c r="I663" s="69"/>
      <c r="J663" s="69"/>
      <c r="K663" s="69"/>
      <c r="L663" s="69"/>
      <c r="M663" s="69"/>
      <c r="N663" s="69"/>
      <c r="O663" s="69"/>
      <c r="P663" s="69"/>
      <c r="Q663" s="69"/>
      <c r="R663" s="69"/>
      <c r="S663" s="69"/>
      <c r="T663" s="69"/>
      <c r="U663" s="69"/>
      <c r="V663" s="69"/>
      <c r="W663" s="69"/>
      <c r="X663" s="69"/>
      <c r="Y663" s="69"/>
      <c r="Z663" s="69"/>
    </row>
    <row r="664" spans="1:26" ht="15.75" customHeight="1">
      <c r="A664" s="69"/>
      <c r="B664" s="69"/>
      <c r="C664" s="69"/>
      <c r="D664" s="69"/>
      <c r="E664" s="69"/>
      <c r="F664" s="69"/>
      <c r="G664" s="69"/>
      <c r="H664" s="69"/>
      <c r="I664" s="69"/>
      <c r="J664" s="69"/>
      <c r="K664" s="69"/>
      <c r="L664" s="69"/>
      <c r="M664" s="69"/>
      <c r="N664" s="69"/>
      <c r="O664" s="69"/>
      <c r="P664" s="69"/>
      <c r="Q664" s="69"/>
      <c r="R664" s="69"/>
      <c r="S664" s="69"/>
      <c r="T664" s="69"/>
      <c r="U664" s="69"/>
      <c r="V664" s="69"/>
      <c r="W664" s="69"/>
      <c r="X664" s="69"/>
      <c r="Y664" s="69"/>
      <c r="Z664" s="69"/>
    </row>
    <row r="665" spans="1:26" ht="15.75" customHeight="1">
      <c r="A665" s="69"/>
      <c r="B665" s="69"/>
      <c r="C665" s="69"/>
      <c r="D665" s="69"/>
      <c r="E665" s="69"/>
      <c r="F665" s="69"/>
      <c r="G665" s="69"/>
      <c r="H665" s="69"/>
      <c r="I665" s="69"/>
      <c r="J665" s="69"/>
      <c r="K665" s="69"/>
      <c r="L665" s="69"/>
      <c r="M665" s="69"/>
      <c r="N665" s="69"/>
      <c r="O665" s="69"/>
      <c r="P665" s="69"/>
      <c r="Q665" s="69"/>
      <c r="R665" s="69"/>
      <c r="S665" s="69"/>
      <c r="T665" s="69"/>
      <c r="U665" s="69"/>
      <c r="V665" s="69"/>
      <c r="W665" s="69"/>
      <c r="X665" s="69"/>
      <c r="Y665" s="69"/>
      <c r="Z665" s="69"/>
    </row>
    <row r="666" spans="1:26" ht="15.75" customHeight="1">
      <c r="A666" s="69"/>
      <c r="B666" s="69"/>
      <c r="C666" s="69"/>
      <c r="D666" s="69"/>
      <c r="E666" s="69"/>
      <c r="F666" s="69"/>
      <c r="G666" s="69"/>
      <c r="H666" s="69"/>
      <c r="I666" s="69"/>
      <c r="J666" s="69"/>
      <c r="K666" s="69"/>
      <c r="L666" s="69"/>
      <c r="M666" s="69"/>
      <c r="N666" s="69"/>
      <c r="O666" s="69"/>
      <c r="P666" s="69"/>
      <c r="Q666" s="69"/>
      <c r="R666" s="69"/>
      <c r="S666" s="69"/>
      <c r="T666" s="69"/>
      <c r="U666" s="69"/>
      <c r="V666" s="69"/>
      <c r="W666" s="69"/>
      <c r="X666" s="69"/>
      <c r="Y666" s="69"/>
      <c r="Z666" s="69"/>
    </row>
    <row r="667" spans="1:26" ht="15.75" customHeight="1">
      <c r="A667" s="69"/>
      <c r="B667" s="69"/>
      <c r="C667" s="69"/>
      <c r="D667" s="69"/>
      <c r="E667" s="69"/>
      <c r="F667" s="69"/>
      <c r="G667" s="69"/>
      <c r="H667" s="69"/>
      <c r="I667" s="69"/>
      <c r="J667" s="69"/>
      <c r="K667" s="69"/>
      <c r="L667" s="69"/>
      <c r="M667" s="69"/>
      <c r="N667" s="69"/>
      <c r="O667" s="69"/>
      <c r="P667" s="69"/>
      <c r="Q667" s="69"/>
      <c r="R667" s="69"/>
      <c r="S667" s="69"/>
      <c r="T667" s="69"/>
      <c r="U667" s="69"/>
      <c r="V667" s="69"/>
      <c r="W667" s="69"/>
      <c r="X667" s="69"/>
      <c r="Y667" s="69"/>
      <c r="Z667" s="69"/>
    </row>
    <row r="668" spans="1:26" ht="15.75" customHeight="1">
      <c r="A668" s="69"/>
      <c r="B668" s="69"/>
      <c r="C668" s="69"/>
      <c r="D668" s="69"/>
      <c r="E668" s="69"/>
      <c r="F668" s="69"/>
      <c r="G668" s="69"/>
      <c r="H668" s="69"/>
      <c r="I668" s="69"/>
      <c r="J668" s="69"/>
      <c r="K668" s="69"/>
      <c r="L668" s="69"/>
      <c r="M668" s="69"/>
      <c r="N668" s="69"/>
      <c r="O668" s="69"/>
      <c r="P668" s="69"/>
      <c r="Q668" s="69"/>
      <c r="R668" s="69"/>
      <c r="S668" s="69"/>
      <c r="T668" s="69"/>
      <c r="U668" s="69"/>
      <c r="V668" s="69"/>
      <c r="W668" s="69"/>
      <c r="X668" s="69"/>
      <c r="Y668" s="69"/>
      <c r="Z668" s="69"/>
    </row>
    <row r="669" spans="1:26" ht="15.75" customHeight="1">
      <c r="A669" s="69"/>
      <c r="B669" s="69"/>
      <c r="C669" s="69"/>
      <c r="D669" s="69"/>
      <c r="E669" s="69"/>
      <c r="F669" s="69"/>
      <c r="G669" s="69"/>
      <c r="H669" s="69"/>
      <c r="I669" s="69"/>
      <c r="J669" s="69"/>
      <c r="K669" s="69"/>
      <c r="L669" s="69"/>
      <c r="M669" s="69"/>
      <c r="N669" s="69"/>
      <c r="O669" s="69"/>
      <c r="P669" s="69"/>
      <c r="Q669" s="69"/>
      <c r="R669" s="69"/>
      <c r="S669" s="69"/>
      <c r="T669" s="69"/>
      <c r="U669" s="69"/>
      <c r="V669" s="69"/>
      <c r="W669" s="69"/>
      <c r="X669" s="69"/>
      <c r="Y669" s="69"/>
      <c r="Z669" s="69"/>
    </row>
    <row r="670" spans="1:26" ht="15.75" customHeight="1">
      <c r="A670" s="69"/>
      <c r="B670" s="69"/>
      <c r="C670" s="69"/>
      <c r="D670" s="69"/>
      <c r="E670" s="69"/>
      <c r="F670" s="69"/>
      <c r="G670" s="69"/>
      <c r="H670" s="69"/>
      <c r="I670" s="69"/>
      <c r="J670" s="69"/>
      <c r="K670" s="69"/>
      <c r="L670" s="69"/>
      <c r="M670" s="69"/>
      <c r="N670" s="69"/>
      <c r="O670" s="69"/>
      <c r="P670" s="69"/>
      <c r="Q670" s="69"/>
      <c r="R670" s="69"/>
      <c r="S670" s="69"/>
      <c r="T670" s="69"/>
      <c r="U670" s="69"/>
      <c r="V670" s="69"/>
      <c r="W670" s="69"/>
      <c r="X670" s="69"/>
      <c r="Y670" s="69"/>
      <c r="Z670" s="69"/>
    </row>
    <row r="671" spans="1:26" ht="15.75" customHeight="1">
      <c r="A671" s="69"/>
      <c r="B671" s="69"/>
      <c r="C671" s="69"/>
      <c r="D671" s="69"/>
      <c r="E671" s="69"/>
      <c r="F671" s="69"/>
      <c r="G671" s="69"/>
      <c r="H671" s="69"/>
      <c r="I671" s="69"/>
      <c r="J671" s="69"/>
      <c r="K671" s="69"/>
      <c r="L671" s="69"/>
      <c r="M671" s="69"/>
      <c r="N671" s="69"/>
      <c r="O671" s="69"/>
      <c r="P671" s="69"/>
      <c r="Q671" s="69"/>
      <c r="R671" s="69"/>
      <c r="S671" s="69"/>
      <c r="T671" s="69"/>
      <c r="U671" s="69"/>
      <c r="V671" s="69"/>
      <c r="W671" s="69"/>
      <c r="X671" s="69"/>
      <c r="Y671" s="69"/>
      <c r="Z671" s="69"/>
    </row>
    <row r="672" spans="1:26" ht="15.75" customHeight="1">
      <c r="A672" s="69"/>
      <c r="B672" s="69"/>
      <c r="C672" s="69"/>
      <c r="D672" s="69"/>
      <c r="E672" s="69"/>
      <c r="F672" s="69"/>
      <c r="G672" s="69"/>
      <c r="H672" s="69"/>
      <c r="I672" s="69"/>
      <c r="J672" s="69"/>
      <c r="K672" s="69"/>
      <c r="L672" s="69"/>
      <c r="M672" s="69"/>
      <c r="N672" s="69"/>
      <c r="O672" s="69"/>
      <c r="P672" s="69"/>
      <c r="Q672" s="69"/>
      <c r="R672" s="69"/>
      <c r="S672" s="69"/>
      <c r="T672" s="69"/>
      <c r="U672" s="69"/>
      <c r="V672" s="69"/>
      <c r="W672" s="69"/>
      <c r="X672" s="69"/>
      <c r="Y672" s="69"/>
      <c r="Z672" s="69"/>
    </row>
    <row r="673" spans="1:26" ht="15.75" customHeight="1">
      <c r="A673" s="69"/>
      <c r="B673" s="69"/>
      <c r="C673" s="69"/>
      <c r="D673" s="69"/>
      <c r="E673" s="69"/>
      <c r="F673" s="69"/>
      <c r="G673" s="69"/>
      <c r="H673" s="69"/>
      <c r="I673" s="69"/>
      <c r="J673" s="69"/>
      <c r="K673" s="69"/>
      <c r="L673" s="69"/>
      <c r="M673" s="69"/>
      <c r="N673" s="69"/>
      <c r="O673" s="69"/>
      <c r="P673" s="69"/>
      <c r="Q673" s="69"/>
      <c r="R673" s="69"/>
      <c r="S673" s="69"/>
      <c r="T673" s="69"/>
      <c r="U673" s="69"/>
      <c r="V673" s="69"/>
      <c r="W673" s="69"/>
      <c r="X673" s="69"/>
      <c r="Y673" s="69"/>
      <c r="Z673" s="69"/>
    </row>
    <row r="674" spans="1:26" ht="15.75" customHeight="1">
      <c r="A674" s="69"/>
      <c r="B674" s="69"/>
      <c r="C674" s="69"/>
      <c r="D674" s="69"/>
      <c r="E674" s="69"/>
      <c r="F674" s="69"/>
      <c r="G674" s="69"/>
      <c r="H674" s="69"/>
      <c r="I674" s="69"/>
      <c r="J674" s="69"/>
      <c r="K674" s="69"/>
      <c r="L674" s="69"/>
      <c r="M674" s="69"/>
      <c r="N674" s="69"/>
      <c r="O674" s="69"/>
      <c r="P674" s="69"/>
      <c r="Q674" s="69"/>
      <c r="R674" s="69"/>
      <c r="S674" s="69"/>
      <c r="T674" s="69"/>
      <c r="U674" s="69"/>
      <c r="V674" s="69"/>
      <c r="W674" s="69"/>
      <c r="X674" s="69"/>
      <c r="Y674" s="69"/>
      <c r="Z674" s="69"/>
    </row>
    <row r="675" spans="1:26" ht="15.75" customHeight="1">
      <c r="A675" s="69"/>
      <c r="B675" s="69"/>
      <c r="C675" s="69"/>
      <c r="D675" s="69"/>
      <c r="E675" s="69"/>
      <c r="F675" s="69"/>
      <c r="G675" s="69"/>
      <c r="H675" s="69"/>
      <c r="I675" s="69"/>
      <c r="J675" s="69"/>
      <c r="K675" s="69"/>
      <c r="L675" s="69"/>
      <c r="M675" s="69"/>
      <c r="N675" s="69"/>
      <c r="O675" s="69"/>
      <c r="P675" s="69"/>
      <c r="Q675" s="69"/>
      <c r="R675" s="69"/>
      <c r="S675" s="69"/>
      <c r="T675" s="69"/>
      <c r="U675" s="69"/>
      <c r="V675" s="69"/>
      <c r="W675" s="69"/>
      <c r="X675" s="69"/>
      <c r="Y675" s="69"/>
      <c r="Z675" s="69"/>
    </row>
    <row r="676" spans="1:26" ht="15.75" customHeight="1">
      <c r="A676" s="69"/>
      <c r="B676" s="69"/>
      <c r="C676" s="69"/>
      <c r="D676" s="69"/>
      <c r="E676" s="69"/>
      <c r="F676" s="69"/>
      <c r="G676" s="69"/>
      <c r="H676" s="69"/>
      <c r="I676" s="69"/>
      <c r="J676" s="69"/>
      <c r="K676" s="69"/>
      <c r="L676" s="69"/>
      <c r="M676" s="69"/>
      <c r="N676" s="69"/>
      <c r="O676" s="69"/>
      <c r="P676" s="69"/>
      <c r="Q676" s="69"/>
      <c r="R676" s="69"/>
      <c r="S676" s="69"/>
      <c r="T676" s="69"/>
      <c r="U676" s="69"/>
      <c r="V676" s="69"/>
      <c r="W676" s="69"/>
      <c r="X676" s="69"/>
      <c r="Y676" s="69"/>
      <c r="Z676" s="69"/>
    </row>
    <row r="677" spans="1:26" ht="15.75" customHeight="1">
      <c r="A677" s="69"/>
      <c r="B677" s="69"/>
      <c r="C677" s="69"/>
      <c r="D677" s="69"/>
      <c r="E677" s="69"/>
      <c r="F677" s="69"/>
      <c r="G677" s="69"/>
      <c r="H677" s="69"/>
      <c r="I677" s="69"/>
      <c r="J677" s="69"/>
      <c r="K677" s="69"/>
      <c r="L677" s="69"/>
      <c r="M677" s="69"/>
      <c r="N677" s="69"/>
      <c r="O677" s="69"/>
      <c r="P677" s="69"/>
      <c r="Q677" s="69"/>
      <c r="R677" s="69"/>
      <c r="S677" s="69"/>
      <c r="T677" s="69"/>
      <c r="U677" s="69"/>
      <c r="V677" s="69"/>
      <c r="W677" s="69"/>
      <c r="X677" s="69"/>
      <c r="Y677" s="69"/>
      <c r="Z677" s="69"/>
    </row>
    <row r="678" spans="1:26" ht="15.75" customHeight="1">
      <c r="A678" s="69"/>
      <c r="B678" s="69"/>
      <c r="C678" s="69"/>
      <c r="D678" s="69"/>
      <c r="E678" s="69"/>
      <c r="F678" s="69"/>
      <c r="G678" s="69"/>
      <c r="H678" s="69"/>
      <c r="I678" s="69"/>
      <c r="J678" s="69"/>
      <c r="K678" s="69"/>
      <c r="L678" s="69"/>
      <c r="M678" s="69"/>
      <c r="N678" s="69"/>
      <c r="O678" s="69"/>
      <c r="P678" s="69"/>
      <c r="Q678" s="69"/>
      <c r="R678" s="69"/>
      <c r="S678" s="69"/>
      <c r="T678" s="69"/>
      <c r="U678" s="69"/>
      <c r="V678" s="69"/>
      <c r="W678" s="69"/>
      <c r="X678" s="69"/>
      <c r="Y678" s="69"/>
      <c r="Z678" s="69"/>
    </row>
    <row r="679" spans="1:26" ht="15.75" customHeight="1">
      <c r="A679" s="69"/>
      <c r="B679" s="69"/>
      <c r="C679" s="69"/>
      <c r="D679" s="69"/>
      <c r="E679" s="69"/>
      <c r="F679" s="69"/>
      <c r="G679" s="69"/>
      <c r="H679" s="69"/>
      <c r="I679" s="69"/>
      <c r="J679" s="69"/>
      <c r="K679" s="69"/>
      <c r="L679" s="69"/>
      <c r="M679" s="69"/>
      <c r="N679" s="69"/>
      <c r="O679" s="69"/>
      <c r="P679" s="69"/>
      <c r="Q679" s="69"/>
      <c r="R679" s="69"/>
      <c r="S679" s="69"/>
      <c r="T679" s="69"/>
      <c r="U679" s="69"/>
      <c r="V679" s="69"/>
      <c r="W679" s="69"/>
      <c r="X679" s="69"/>
      <c r="Y679" s="69"/>
      <c r="Z679" s="69"/>
    </row>
    <row r="680" spans="1:26" ht="15.75" customHeight="1">
      <c r="A680" s="69"/>
      <c r="B680" s="69"/>
      <c r="C680" s="69"/>
      <c r="D680" s="69"/>
      <c r="E680" s="69"/>
      <c r="F680" s="69"/>
      <c r="G680" s="69"/>
      <c r="H680" s="69"/>
      <c r="I680" s="69"/>
      <c r="J680" s="69"/>
      <c r="K680" s="69"/>
      <c r="L680" s="69"/>
      <c r="M680" s="69"/>
      <c r="N680" s="69"/>
      <c r="O680" s="69"/>
      <c r="P680" s="69"/>
      <c r="Q680" s="69"/>
      <c r="R680" s="69"/>
      <c r="S680" s="69"/>
      <c r="T680" s="69"/>
      <c r="U680" s="69"/>
      <c r="V680" s="69"/>
      <c r="W680" s="69"/>
      <c r="X680" s="69"/>
      <c r="Y680" s="69"/>
      <c r="Z680" s="69"/>
    </row>
    <row r="681" spans="1:26" ht="15.75" customHeight="1">
      <c r="A681" s="69"/>
      <c r="B681" s="69"/>
      <c r="C681" s="69"/>
      <c r="D681" s="69"/>
      <c r="E681" s="69"/>
      <c r="F681" s="69"/>
      <c r="G681" s="69"/>
      <c r="H681" s="69"/>
      <c r="I681" s="69"/>
      <c r="J681" s="69"/>
      <c r="K681" s="69"/>
      <c r="L681" s="69"/>
      <c r="M681" s="69"/>
      <c r="N681" s="69"/>
      <c r="O681" s="69"/>
      <c r="P681" s="69"/>
      <c r="Q681" s="69"/>
      <c r="R681" s="69"/>
      <c r="S681" s="69"/>
      <c r="T681" s="69"/>
      <c r="U681" s="69"/>
      <c r="V681" s="69"/>
      <c r="W681" s="69"/>
      <c r="X681" s="69"/>
      <c r="Y681" s="69"/>
      <c r="Z681" s="69"/>
    </row>
    <row r="682" spans="1:26" ht="15.75" customHeight="1">
      <c r="A682" s="69"/>
      <c r="B682" s="69"/>
      <c r="C682" s="69"/>
      <c r="D682" s="69"/>
      <c r="E682" s="69"/>
      <c r="F682" s="69"/>
      <c r="G682" s="69"/>
      <c r="H682" s="69"/>
      <c r="I682" s="69"/>
      <c r="J682" s="69"/>
      <c r="K682" s="69"/>
      <c r="L682" s="69"/>
      <c r="M682" s="69"/>
      <c r="N682" s="69"/>
      <c r="O682" s="69"/>
      <c r="P682" s="69"/>
      <c r="Q682" s="69"/>
      <c r="R682" s="69"/>
      <c r="S682" s="69"/>
      <c r="T682" s="69"/>
      <c r="U682" s="69"/>
      <c r="V682" s="69"/>
      <c r="W682" s="69"/>
      <c r="X682" s="69"/>
      <c r="Y682" s="69"/>
      <c r="Z682" s="69"/>
    </row>
    <row r="683" spans="1:26" ht="15.75" customHeight="1">
      <c r="A683" s="69"/>
      <c r="B683" s="69"/>
      <c r="C683" s="69"/>
      <c r="D683" s="69"/>
      <c r="E683" s="69"/>
      <c r="F683" s="69"/>
      <c r="G683" s="69"/>
      <c r="H683" s="69"/>
      <c r="I683" s="69"/>
      <c r="J683" s="69"/>
      <c r="K683" s="69"/>
      <c r="L683" s="69"/>
      <c r="M683" s="69"/>
      <c r="N683" s="69"/>
      <c r="O683" s="69"/>
      <c r="P683" s="69"/>
      <c r="Q683" s="69"/>
      <c r="R683" s="69"/>
      <c r="S683" s="69"/>
      <c r="T683" s="69"/>
      <c r="U683" s="69"/>
      <c r="V683" s="69"/>
      <c r="W683" s="69"/>
      <c r="X683" s="69"/>
      <c r="Y683" s="69"/>
      <c r="Z683" s="69"/>
    </row>
    <row r="684" spans="1:26" ht="15.75" customHeight="1">
      <c r="A684" s="69"/>
      <c r="B684" s="69"/>
      <c r="C684" s="69"/>
      <c r="D684" s="69"/>
      <c r="E684" s="69"/>
      <c r="F684" s="69"/>
      <c r="G684" s="69"/>
      <c r="H684" s="69"/>
      <c r="I684" s="69"/>
      <c r="J684" s="69"/>
      <c r="K684" s="69"/>
      <c r="L684" s="69"/>
      <c r="M684" s="69"/>
      <c r="N684" s="69"/>
      <c r="O684" s="69"/>
      <c r="P684" s="69"/>
      <c r="Q684" s="69"/>
      <c r="R684" s="69"/>
      <c r="S684" s="69"/>
      <c r="T684" s="69"/>
      <c r="U684" s="69"/>
      <c r="V684" s="69"/>
      <c r="W684" s="69"/>
      <c r="X684" s="69"/>
      <c r="Y684" s="69"/>
      <c r="Z684" s="69"/>
    </row>
    <row r="685" spans="1:26" ht="15.75" customHeight="1">
      <c r="A685" s="69"/>
      <c r="B685" s="69"/>
      <c r="C685" s="69"/>
      <c r="D685" s="69"/>
      <c r="E685" s="69"/>
      <c r="F685" s="69"/>
      <c r="G685" s="69"/>
      <c r="H685" s="69"/>
      <c r="I685" s="69"/>
      <c r="J685" s="69"/>
      <c r="K685" s="69"/>
      <c r="L685" s="69"/>
      <c r="M685" s="69"/>
      <c r="N685" s="69"/>
      <c r="O685" s="69"/>
      <c r="P685" s="69"/>
      <c r="Q685" s="69"/>
      <c r="R685" s="69"/>
      <c r="S685" s="69"/>
      <c r="T685" s="69"/>
      <c r="U685" s="69"/>
      <c r="V685" s="69"/>
      <c r="W685" s="69"/>
      <c r="X685" s="69"/>
      <c r="Y685" s="69"/>
      <c r="Z685" s="69"/>
    </row>
    <row r="686" spans="1:26" ht="15.75" customHeight="1">
      <c r="A686" s="69"/>
      <c r="B686" s="69"/>
      <c r="C686" s="69"/>
      <c r="D686" s="69"/>
      <c r="E686" s="69"/>
      <c r="F686" s="69"/>
      <c r="G686" s="69"/>
      <c r="H686" s="69"/>
      <c r="I686" s="69"/>
      <c r="J686" s="69"/>
      <c r="K686" s="69"/>
      <c r="L686" s="69"/>
      <c r="M686" s="69"/>
      <c r="N686" s="69"/>
      <c r="O686" s="69"/>
      <c r="P686" s="69"/>
      <c r="Q686" s="69"/>
      <c r="R686" s="69"/>
      <c r="S686" s="69"/>
      <c r="T686" s="69"/>
      <c r="U686" s="69"/>
      <c r="V686" s="69"/>
      <c r="W686" s="69"/>
      <c r="X686" s="69"/>
      <c r="Y686" s="69"/>
      <c r="Z686" s="69"/>
    </row>
    <row r="687" spans="1:26" ht="15.75" customHeight="1">
      <c r="A687" s="69"/>
      <c r="B687" s="69"/>
      <c r="C687" s="69"/>
      <c r="D687" s="69"/>
      <c r="E687" s="69"/>
      <c r="F687" s="69"/>
      <c r="G687" s="69"/>
      <c r="H687" s="69"/>
      <c r="I687" s="69"/>
      <c r="J687" s="69"/>
      <c r="K687" s="69"/>
      <c r="L687" s="69"/>
      <c r="M687" s="69"/>
      <c r="N687" s="69"/>
      <c r="O687" s="69"/>
      <c r="P687" s="69"/>
      <c r="Q687" s="69"/>
      <c r="R687" s="69"/>
      <c r="S687" s="69"/>
      <c r="T687" s="69"/>
      <c r="U687" s="69"/>
      <c r="V687" s="69"/>
      <c r="W687" s="69"/>
      <c r="X687" s="69"/>
      <c r="Y687" s="69"/>
      <c r="Z687" s="69"/>
    </row>
    <row r="688" spans="1:26" ht="15.75" customHeight="1">
      <c r="A688" s="69"/>
      <c r="B688" s="69"/>
      <c r="C688" s="69"/>
      <c r="D688" s="69"/>
      <c r="E688" s="69"/>
      <c r="F688" s="69"/>
      <c r="G688" s="69"/>
      <c r="H688" s="69"/>
      <c r="I688" s="69"/>
      <c r="J688" s="69"/>
      <c r="K688" s="69"/>
      <c r="L688" s="69"/>
      <c r="M688" s="69"/>
      <c r="N688" s="69"/>
      <c r="O688" s="69"/>
      <c r="P688" s="69"/>
      <c r="Q688" s="69"/>
      <c r="R688" s="69"/>
      <c r="S688" s="69"/>
      <c r="T688" s="69"/>
      <c r="U688" s="69"/>
      <c r="V688" s="69"/>
      <c r="W688" s="69"/>
      <c r="X688" s="69"/>
      <c r="Y688" s="69"/>
      <c r="Z688" s="69"/>
    </row>
    <row r="689" spans="1:26" ht="15.75" customHeight="1">
      <c r="A689" s="69"/>
      <c r="B689" s="69"/>
      <c r="C689" s="69"/>
      <c r="D689" s="69"/>
      <c r="E689" s="69"/>
      <c r="F689" s="69"/>
      <c r="G689" s="69"/>
      <c r="H689" s="69"/>
      <c r="I689" s="69"/>
      <c r="J689" s="69"/>
      <c r="K689" s="69"/>
      <c r="L689" s="69"/>
      <c r="M689" s="69"/>
      <c r="N689" s="69"/>
      <c r="O689" s="69"/>
      <c r="P689" s="69"/>
      <c r="Q689" s="69"/>
      <c r="R689" s="69"/>
      <c r="S689" s="69"/>
      <c r="T689" s="69"/>
      <c r="U689" s="69"/>
      <c r="V689" s="69"/>
      <c r="W689" s="69"/>
      <c r="X689" s="69"/>
      <c r="Y689" s="69"/>
      <c r="Z689" s="69"/>
    </row>
    <row r="690" spans="1:26" ht="15.75" customHeight="1">
      <c r="A690" s="69"/>
      <c r="B690" s="69"/>
      <c r="C690" s="69"/>
      <c r="D690" s="69"/>
      <c r="E690" s="69"/>
      <c r="F690" s="69"/>
      <c r="G690" s="69"/>
      <c r="H690" s="69"/>
      <c r="I690" s="69"/>
      <c r="J690" s="69"/>
      <c r="K690" s="69"/>
      <c r="L690" s="69"/>
      <c r="M690" s="69"/>
      <c r="N690" s="69"/>
      <c r="O690" s="69"/>
      <c r="P690" s="69"/>
      <c r="Q690" s="69"/>
      <c r="R690" s="69"/>
      <c r="S690" s="69"/>
      <c r="T690" s="69"/>
      <c r="U690" s="69"/>
      <c r="V690" s="69"/>
      <c r="W690" s="69"/>
      <c r="X690" s="69"/>
      <c r="Y690" s="69"/>
      <c r="Z690" s="69"/>
    </row>
    <row r="691" spans="1:26" ht="15.75" customHeight="1">
      <c r="A691" s="69"/>
      <c r="B691" s="69"/>
      <c r="C691" s="69"/>
      <c r="D691" s="69"/>
      <c r="E691" s="69"/>
      <c r="F691" s="69"/>
      <c r="G691" s="69"/>
      <c r="H691" s="69"/>
      <c r="I691" s="69"/>
      <c r="J691" s="69"/>
      <c r="K691" s="69"/>
      <c r="L691" s="69"/>
      <c r="M691" s="69"/>
      <c r="N691" s="69"/>
      <c r="O691" s="69"/>
      <c r="P691" s="69"/>
      <c r="Q691" s="69"/>
      <c r="R691" s="69"/>
      <c r="S691" s="69"/>
      <c r="T691" s="69"/>
      <c r="U691" s="69"/>
      <c r="V691" s="69"/>
      <c r="W691" s="69"/>
      <c r="X691" s="69"/>
      <c r="Y691" s="69"/>
      <c r="Z691" s="69"/>
    </row>
    <row r="692" spans="1:26" ht="15.75" customHeight="1">
      <c r="A692" s="69"/>
      <c r="B692" s="69"/>
      <c r="C692" s="69"/>
      <c r="D692" s="69"/>
      <c r="E692" s="69"/>
      <c r="F692" s="69"/>
      <c r="G692" s="69"/>
      <c r="H692" s="69"/>
      <c r="I692" s="69"/>
      <c r="J692" s="69"/>
      <c r="K692" s="69"/>
      <c r="L692" s="69"/>
      <c r="M692" s="69"/>
      <c r="N692" s="69"/>
      <c r="O692" s="69"/>
      <c r="P692" s="69"/>
      <c r="Q692" s="69"/>
      <c r="R692" s="69"/>
      <c r="S692" s="69"/>
      <c r="T692" s="69"/>
      <c r="U692" s="69"/>
      <c r="V692" s="69"/>
      <c r="W692" s="69"/>
      <c r="X692" s="69"/>
      <c r="Y692" s="69"/>
      <c r="Z692" s="69"/>
    </row>
    <row r="693" spans="1:26" ht="15.75" customHeight="1">
      <c r="A693" s="69"/>
      <c r="B693" s="69"/>
      <c r="C693" s="69"/>
      <c r="D693" s="69"/>
      <c r="E693" s="69"/>
      <c r="F693" s="69"/>
      <c r="G693" s="69"/>
      <c r="H693" s="69"/>
      <c r="I693" s="69"/>
      <c r="J693" s="69"/>
      <c r="K693" s="69"/>
      <c r="L693" s="69"/>
      <c r="M693" s="69"/>
      <c r="N693" s="69"/>
      <c r="O693" s="69"/>
      <c r="P693" s="69"/>
      <c r="Q693" s="69"/>
      <c r="R693" s="69"/>
      <c r="S693" s="69"/>
      <c r="T693" s="69"/>
      <c r="U693" s="69"/>
      <c r="V693" s="69"/>
      <c r="W693" s="69"/>
      <c r="X693" s="69"/>
      <c r="Y693" s="69"/>
      <c r="Z693" s="69"/>
    </row>
    <row r="694" spans="1:26" ht="15.75" customHeight="1">
      <c r="A694" s="69"/>
      <c r="B694" s="69"/>
      <c r="C694" s="69"/>
      <c r="D694" s="69"/>
      <c r="E694" s="69"/>
      <c r="F694" s="69"/>
      <c r="G694" s="69"/>
      <c r="H694" s="69"/>
      <c r="I694" s="69"/>
      <c r="J694" s="69"/>
      <c r="K694" s="69"/>
      <c r="L694" s="69"/>
      <c r="M694" s="69"/>
      <c r="N694" s="69"/>
      <c r="O694" s="69"/>
      <c r="P694" s="69"/>
      <c r="Q694" s="69"/>
      <c r="R694" s="69"/>
      <c r="S694" s="69"/>
      <c r="T694" s="69"/>
      <c r="U694" s="69"/>
      <c r="V694" s="69"/>
      <c r="W694" s="69"/>
      <c r="X694" s="69"/>
      <c r="Y694" s="69"/>
      <c r="Z694" s="69"/>
    </row>
    <row r="695" spans="1:26" ht="15.75" customHeight="1">
      <c r="A695" s="69"/>
      <c r="B695" s="69"/>
      <c r="C695" s="69"/>
      <c r="D695" s="69"/>
      <c r="E695" s="69"/>
      <c r="F695" s="69"/>
      <c r="G695" s="69"/>
      <c r="H695" s="69"/>
      <c r="I695" s="69"/>
      <c r="J695" s="69"/>
      <c r="K695" s="69"/>
      <c r="L695" s="69"/>
      <c r="M695" s="69"/>
      <c r="N695" s="69"/>
      <c r="O695" s="69"/>
      <c r="P695" s="69"/>
      <c r="Q695" s="69"/>
      <c r="R695" s="69"/>
      <c r="S695" s="69"/>
      <c r="T695" s="69"/>
      <c r="U695" s="69"/>
      <c r="V695" s="69"/>
      <c r="W695" s="69"/>
      <c r="X695" s="69"/>
      <c r="Y695" s="69"/>
      <c r="Z695" s="69"/>
    </row>
    <row r="696" spans="1:26" ht="15.75" customHeight="1">
      <c r="A696" s="69"/>
      <c r="B696" s="69"/>
      <c r="C696" s="69"/>
      <c r="D696" s="69"/>
      <c r="E696" s="69"/>
      <c r="F696" s="69"/>
      <c r="G696" s="69"/>
      <c r="H696" s="69"/>
      <c r="I696" s="69"/>
      <c r="J696" s="69"/>
      <c r="K696" s="69"/>
      <c r="L696" s="69"/>
      <c r="M696" s="69"/>
      <c r="N696" s="69"/>
      <c r="O696" s="69"/>
      <c r="P696" s="69"/>
      <c r="Q696" s="69"/>
      <c r="R696" s="69"/>
      <c r="S696" s="69"/>
      <c r="T696" s="69"/>
      <c r="U696" s="69"/>
      <c r="V696" s="69"/>
      <c r="W696" s="69"/>
      <c r="X696" s="69"/>
      <c r="Y696" s="69"/>
      <c r="Z696" s="69"/>
    </row>
    <row r="697" spans="1:26" ht="15.75" customHeight="1">
      <c r="A697" s="69"/>
      <c r="B697" s="69"/>
      <c r="C697" s="69"/>
      <c r="D697" s="69"/>
      <c r="E697" s="69"/>
      <c r="F697" s="69"/>
      <c r="G697" s="69"/>
      <c r="H697" s="69"/>
      <c r="I697" s="69"/>
      <c r="J697" s="69"/>
      <c r="K697" s="69"/>
      <c r="L697" s="69"/>
      <c r="M697" s="69"/>
      <c r="N697" s="69"/>
      <c r="O697" s="69"/>
      <c r="P697" s="69"/>
      <c r="Q697" s="69"/>
      <c r="R697" s="69"/>
      <c r="S697" s="69"/>
      <c r="T697" s="69"/>
      <c r="U697" s="69"/>
      <c r="V697" s="69"/>
      <c r="W697" s="69"/>
      <c r="X697" s="69"/>
      <c r="Y697" s="69"/>
      <c r="Z697" s="69"/>
    </row>
    <row r="698" spans="1:26" ht="15.75" customHeight="1">
      <c r="A698" s="69"/>
      <c r="B698" s="69"/>
      <c r="C698" s="69"/>
      <c r="D698" s="69"/>
      <c r="E698" s="69"/>
      <c r="F698" s="69"/>
      <c r="G698" s="69"/>
      <c r="H698" s="69"/>
      <c r="I698" s="69"/>
      <c r="J698" s="69"/>
      <c r="K698" s="69"/>
      <c r="L698" s="69"/>
      <c r="M698" s="69"/>
      <c r="N698" s="69"/>
      <c r="O698" s="69"/>
      <c r="P698" s="69"/>
      <c r="Q698" s="69"/>
      <c r="R698" s="69"/>
      <c r="S698" s="69"/>
      <c r="T698" s="69"/>
      <c r="U698" s="69"/>
      <c r="V698" s="69"/>
      <c r="W698" s="69"/>
      <c r="X698" s="69"/>
      <c r="Y698" s="69"/>
      <c r="Z698" s="69"/>
    </row>
    <row r="699" spans="1:26" ht="15.75" customHeight="1">
      <c r="A699" s="69"/>
      <c r="B699" s="69"/>
      <c r="C699" s="69"/>
      <c r="D699" s="69"/>
      <c r="E699" s="69"/>
      <c r="F699" s="69"/>
      <c r="G699" s="69"/>
      <c r="H699" s="69"/>
      <c r="I699" s="69"/>
      <c r="J699" s="69"/>
      <c r="K699" s="69"/>
      <c r="L699" s="69"/>
      <c r="M699" s="69"/>
      <c r="N699" s="69"/>
      <c r="O699" s="69"/>
      <c r="P699" s="69"/>
      <c r="Q699" s="69"/>
      <c r="R699" s="69"/>
      <c r="S699" s="69"/>
      <c r="T699" s="69"/>
      <c r="U699" s="69"/>
      <c r="V699" s="69"/>
      <c r="W699" s="69"/>
      <c r="X699" s="69"/>
      <c r="Y699" s="69"/>
      <c r="Z699" s="69"/>
    </row>
    <row r="700" spans="1:26" ht="15.75" customHeight="1">
      <c r="A700" s="69"/>
      <c r="B700" s="69"/>
      <c r="C700" s="69"/>
      <c r="D700" s="69"/>
      <c r="E700" s="69"/>
      <c r="F700" s="69"/>
      <c r="G700" s="69"/>
      <c r="H700" s="69"/>
      <c r="I700" s="69"/>
      <c r="J700" s="69"/>
      <c r="K700" s="69"/>
      <c r="L700" s="69"/>
      <c r="M700" s="69"/>
      <c r="N700" s="69"/>
      <c r="O700" s="69"/>
      <c r="P700" s="69"/>
      <c r="Q700" s="69"/>
      <c r="R700" s="69"/>
      <c r="S700" s="69"/>
      <c r="T700" s="69"/>
      <c r="U700" s="69"/>
      <c r="V700" s="69"/>
      <c r="W700" s="69"/>
      <c r="X700" s="69"/>
      <c r="Y700" s="69"/>
      <c r="Z700" s="69"/>
    </row>
    <row r="701" spans="1:26" ht="15.75" customHeight="1">
      <c r="A701" s="69"/>
      <c r="B701" s="69"/>
      <c r="C701" s="69"/>
      <c r="D701" s="69"/>
      <c r="E701" s="69"/>
      <c r="F701" s="69"/>
      <c r="G701" s="69"/>
      <c r="H701" s="69"/>
      <c r="I701" s="69"/>
      <c r="J701" s="69"/>
      <c r="K701" s="69"/>
      <c r="L701" s="69"/>
      <c r="M701" s="69"/>
      <c r="N701" s="69"/>
      <c r="O701" s="69"/>
      <c r="P701" s="69"/>
      <c r="Q701" s="69"/>
      <c r="R701" s="69"/>
      <c r="S701" s="69"/>
      <c r="T701" s="69"/>
      <c r="U701" s="69"/>
      <c r="V701" s="69"/>
      <c r="W701" s="69"/>
      <c r="X701" s="69"/>
      <c r="Y701" s="69"/>
      <c r="Z701" s="69"/>
    </row>
    <row r="702" spans="1:26" ht="15.75" customHeight="1">
      <c r="A702" s="69"/>
      <c r="B702" s="69"/>
      <c r="C702" s="69"/>
      <c r="D702" s="69"/>
      <c r="E702" s="69"/>
      <c r="F702" s="69"/>
      <c r="G702" s="69"/>
      <c r="H702" s="69"/>
      <c r="I702" s="69"/>
      <c r="J702" s="69"/>
      <c r="K702" s="69"/>
      <c r="L702" s="69"/>
      <c r="M702" s="69"/>
      <c r="N702" s="69"/>
      <c r="O702" s="69"/>
      <c r="P702" s="69"/>
      <c r="Q702" s="69"/>
      <c r="R702" s="69"/>
      <c r="S702" s="69"/>
      <c r="T702" s="69"/>
      <c r="U702" s="69"/>
      <c r="V702" s="69"/>
      <c r="W702" s="69"/>
      <c r="X702" s="69"/>
      <c r="Y702" s="69"/>
      <c r="Z702" s="69"/>
    </row>
    <row r="703" spans="1:26" ht="15.75" customHeight="1">
      <c r="A703" s="69"/>
      <c r="B703" s="69"/>
      <c r="C703" s="69"/>
      <c r="D703" s="69"/>
      <c r="E703" s="69"/>
      <c r="F703" s="69"/>
      <c r="G703" s="69"/>
      <c r="H703" s="69"/>
      <c r="I703" s="69"/>
      <c r="J703" s="69"/>
      <c r="K703" s="69"/>
      <c r="L703" s="69"/>
      <c r="M703" s="69"/>
      <c r="N703" s="69"/>
      <c r="O703" s="69"/>
      <c r="P703" s="69"/>
      <c r="Q703" s="69"/>
      <c r="R703" s="69"/>
      <c r="S703" s="69"/>
      <c r="T703" s="69"/>
      <c r="U703" s="69"/>
      <c r="V703" s="69"/>
      <c r="W703" s="69"/>
      <c r="X703" s="69"/>
      <c r="Y703" s="69"/>
      <c r="Z703" s="69"/>
    </row>
    <row r="704" spans="1:26" ht="15.75" customHeight="1">
      <c r="A704" s="69"/>
      <c r="B704" s="69"/>
      <c r="C704" s="69"/>
      <c r="D704" s="69"/>
      <c r="E704" s="69"/>
      <c r="F704" s="69"/>
      <c r="G704" s="69"/>
      <c r="H704" s="69"/>
      <c r="I704" s="69"/>
      <c r="J704" s="69"/>
      <c r="K704" s="69"/>
      <c r="L704" s="69"/>
      <c r="M704" s="69"/>
      <c r="N704" s="69"/>
      <c r="O704" s="69"/>
      <c r="P704" s="69"/>
      <c r="Q704" s="69"/>
      <c r="R704" s="69"/>
      <c r="S704" s="69"/>
      <c r="T704" s="69"/>
      <c r="U704" s="69"/>
      <c r="V704" s="69"/>
      <c r="W704" s="69"/>
      <c r="X704" s="69"/>
      <c r="Y704" s="69"/>
      <c r="Z704" s="69"/>
    </row>
    <row r="705" spans="1:26" ht="15.75" customHeight="1">
      <c r="A705" s="69"/>
      <c r="B705" s="69"/>
      <c r="C705" s="69"/>
      <c r="D705" s="69"/>
      <c r="E705" s="69"/>
      <c r="F705" s="69"/>
      <c r="G705" s="69"/>
      <c r="H705" s="69"/>
      <c r="I705" s="69"/>
      <c r="J705" s="69"/>
      <c r="K705" s="69"/>
      <c r="L705" s="69"/>
      <c r="M705" s="69"/>
      <c r="N705" s="69"/>
      <c r="O705" s="69"/>
      <c r="P705" s="69"/>
      <c r="Q705" s="69"/>
      <c r="R705" s="69"/>
      <c r="S705" s="69"/>
      <c r="T705" s="69"/>
      <c r="U705" s="69"/>
      <c r="V705" s="69"/>
      <c r="W705" s="69"/>
      <c r="X705" s="69"/>
      <c r="Y705" s="69"/>
      <c r="Z705" s="69"/>
    </row>
    <row r="706" spans="1:26" ht="15.75" customHeight="1">
      <c r="A706" s="69"/>
      <c r="B706" s="69"/>
      <c r="C706" s="69"/>
      <c r="D706" s="69"/>
      <c r="E706" s="69"/>
      <c r="F706" s="69"/>
      <c r="G706" s="69"/>
      <c r="H706" s="69"/>
      <c r="I706" s="69"/>
      <c r="J706" s="69"/>
      <c r="K706" s="69"/>
      <c r="L706" s="69"/>
      <c r="M706" s="69"/>
      <c r="N706" s="69"/>
      <c r="O706" s="69"/>
      <c r="P706" s="69"/>
      <c r="Q706" s="69"/>
      <c r="R706" s="69"/>
      <c r="S706" s="69"/>
      <c r="T706" s="69"/>
      <c r="U706" s="69"/>
      <c r="V706" s="69"/>
      <c r="W706" s="69"/>
      <c r="X706" s="69"/>
      <c r="Y706" s="69"/>
      <c r="Z706" s="69"/>
    </row>
    <row r="707" spans="1:26" ht="15.75" customHeight="1">
      <c r="A707" s="69"/>
      <c r="B707" s="69"/>
      <c r="C707" s="69"/>
      <c r="D707" s="69"/>
      <c r="E707" s="69"/>
      <c r="F707" s="69"/>
      <c r="G707" s="69"/>
      <c r="H707" s="69"/>
      <c r="I707" s="69"/>
      <c r="J707" s="69"/>
      <c r="K707" s="69"/>
      <c r="L707" s="69"/>
      <c r="M707" s="69"/>
      <c r="N707" s="69"/>
      <c r="O707" s="69"/>
      <c r="P707" s="69"/>
      <c r="Q707" s="69"/>
      <c r="R707" s="69"/>
      <c r="S707" s="69"/>
      <c r="T707" s="69"/>
      <c r="U707" s="69"/>
      <c r="V707" s="69"/>
      <c r="W707" s="69"/>
      <c r="X707" s="69"/>
      <c r="Y707" s="69"/>
      <c r="Z707" s="69"/>
    </row>
    <row r="708" spans="1:26" ht="15.75" customHeight="1">
      <c r="A708" s="69"/>
      <c r="B708" s="69"/>
      <c r="C708" s="69"/>
      <c r="D708" s="69"/>
      <c r="E708" s="69"/>
      <c r="F708" s="69"/>
      <c r="G708" s="69"/>
      <c r="H708" s="69"/>
      <c r="I708" s="69"/>
      <c r="J708" s="69"/>
      <c r="K708" s="69"/>
      <c r="L708" s="69"/>
      <c r="M708" s="69"/>
      <c r="N708" s="69"/>
      <c r="O708" s="69"/>
      <c r="P708" s="69"/>
      <c r="Q708" s="69"/>
      <c r="R708" s="69"/>
      <c r="S708" s="69"/>
      <c r="T708" s="69"/>
      <c r="U708" s="69"/>
      <c r="V708" s="69"/>
      <c r="W708" s="69"/>
      <c r="X708" s="69"/>
      <c r="Y708" s="69"/>
      <c r="Z708" s="69"/>
    </row>
    <row r="709" spans="1:26" ht="15.75" customHeight="1">
      <c r="A709" s="69"/>
      <c r="B709" s="69"/>
      <c r="C709" s="69"/>
      <c r="D709" s="69"/>
      <c r="E709" s="69"/>
      <c r="F709" s="69"/>
      <c r="G709" s="69"/>
      <c r="H709" s="69"/>
      <c r="I709" s="69"/>
      <c r="J709" s="69"/>
      <c r="K709" s="69"/>
      <c r="L709" s="69"/>
      <c r="M709" s="69"/>
      <c r="N709" s="69"/>
      <c r="O709" s="69"/>
      <c r="P709" s="69"/>
      <c r="Q709" s="69"/>
      <c r="R709" s="69"/>
      <c r="S709" s="69"/>
      <c r="T709" s="69"/>
      <c r="U709" s="69"/>
      <c r="V709" s="69"/>
      <c r="W709" s="69"/>
      <c r="X709" s="69"/>
      <c r="Y709" s="69"/>
      <c r="Z709" s="69"/>
    </row>
    <row r="710" spans="1:26" ht="15.75" customHeight="1">
      <c r="A710" s="69"/>
      <c r="B710" s="69"/>
      <c r="C710" s="69"/>
      <c r="D710" s="69"/>
      <c r="E710" s="69"/>
      <c r="F710" s="69"/>
      <c r="G710" s="69"/>
      <c r="H710" s="69"/>
      <c r="I710" s="69"/>
      <c r="J710" s="69"/>
      <c r="K710" s="69"/>
      <c r="L710" s="69"/>
      <c r="M710" s="69"/>
      <c r="N710" s="69"/>
      <c r="O710" s="69"/>
      <c r="P710" s="69"/>
      <c r="Q710" s="69"/>
      <c r="R710" s="69"/>
      <c r="S710" s="69"/>
      <c r="T710" s="69"/>
      <c r="U710" s="69"/>
      <c r="V710" s="69"/>
      <c r="W710" s="69"/>
      <c r="X710" s="69"/>
      <c r="Y710" s="69"/>
      <c r="Z710" s="69"/>
    </row>
    <row r="711" spans="1:26" ht="15.75" customHeight="1">
      <c r="A711" s="69"/>
      <c r="B711" s="69"/>
      <c r="C711" s="69"/>
      <c r="D711" s="69"/>
      <c r="E711" s="69"/>
      <c r="F711" s="69"/>
      <c r="G711" s="69"/>
      <c r="H711" s="69"/>
      <c r="I711" s="69"/>
      <c r="J711" s="69"/>
      <c r="K711" s="69"/>
      <c r="L711" s="69"/>
      <c r="M711" s="69"/>
      <c r="N711" s="69"/>
      <c r="O711" s="69"/>
      <c r="P711" s="69"/>
      <c r="Q711" s="69"/>
      <c r="R711" s="69"/>
      <c r="S711" s="69"/>
      <c r="T711" s="69"/>
      <c r="U711" s="69"/>
      <c r="V711" s="69"/>
      <c r="W711" s="69"/>
      <c r="X711" s="69"/>
      <c r="Y711" s="69"/>
      <c r="Z711" s="69"/>
    </row>
    <row r="712" spans="1:26" ht="15.75" customHeight="1">
      <c r="A712" s="69"/>
      <c r="B712" s="69"/>
      <c r="C712" s="69"/>
      <c r="D712" s="69"/>
      <c r="E712" s="69"/>
      <c r="F712" s="69"/>
      <c r="G712" s="69"/>
      <c r="H712" s="69"/>
      <c r="I712" s="69"/>
      <c r="J712" s="69"/>
      <c r="K712" s="69"/>
      <c r="L712" s="69"/>
      <c r="M712" s="69"/>
      <c r="N712" s="69"/>
      <c r="O712" s="69"/>
      <c r="P712" s="69"/>
      <c r="Q712" s="69"/>
      <c r="R712" s="69"/>
      <c r="S712" s="69"/>
      <c r="T712" s="69"/>
      <c r="U712" s="69"/>
      <c r="V712" s="69"/>
      <c r="W712" s="69"/>
      <c r="X712" s="69"/>
      <c r="Y712" s="69"/>
      <c r="Z712" s="69"/>
    </row>
    <row r="713" spans="1:26" ht="15.75" customHeight="1">
      <c r="A713" s="69"/>
      <c r="B713" s="69"/>
      <c r="C713" s="69"/>
      <c r="D713" s="69"/>
      <c r="E713" s="69"/>
      <c r="F713" s="69"/>
      <c r="G713" s="69"/>
      <c r="H713" s="69"/>
      <c r="I713" s="69"/>
      <c r="J713" s="69"/>
      <c r="K713" s="69"/>
      <c r="L713" s="69"/>
      <c r="M713" s="69"/>
      <c r="N713" s="69"/>
      <c r="O713" s="69"/>
      <c r="P713" s="69"/>
      <c r="Q713" s="69"/>
      <c r="R713" s="69"/>
      <c r="S713" s="69"/>
      <c r="T713" s="69"/>
      <c r="U713" s="69"/>
      <c r="V713" s="69"/>
      <c r="W713" s="69"/>
      <c r="X713" s="69"/>
      <c r="Y713" s="69"/>
      <c r="Z713" s="69"/>
    </row>
    <row r="714" spans="1:26" ht="15.75" customHeight="1">
      <c r="A714" s="69"/>
      <c r="B714" s="69"/>
      <c r="C714" s="69"/>
      <c r="D714" s="69"/>
      <c r="E714" s="69"/>
      <c r="F714" s="69"/>
      <c r="G714" s="69"/>
      <c r="H714" s="69"/>
      <c r="I714" s="69"/>
      <c r="J714" s="69"/>
      <c r="K714" s="69"/>
      <c r="L714" s="69"/>
      <c r="M714" s="69"/>
      <c r="N714" s="69"/>
      <c r="O714" s="69"/>
      <c r="P714" s="69"/>
      <c r="Q714" s="69"/>
      <c r="R714" s="69"/>
      <c r="S714" s="69"/>
      <c r="T714" s="69"/>
      <c r="U714" s="69"/>
      <c r="V714" s="69"/>
      <c r="W714" s="69"/>
      <c r="X714" s="69"/>
      <c r="Y714" s="69"/>
      <c r="Z714" s="69"/>
    </row>
    <row r="715" spans="1:26" ht="15.75" customHeight="1">
      <c r="A715" s="69"/>
      <c r="B715" s="69"/>
      <c r="C715" s="69"/>
      <c r="D715" s="69"/>
      <c r="E715" s="69"/>
      <c r="F715" s="69"/>
      <c r="G715" s="69"/>
      <c r="H715" s="69"/>
      <c r="I715" s="69"/>
      <c r="J715" s="69"/>
      <c r="K715" s="69"/>
      <c r="L715" s="69"/>
      <c r="M715" s="69"/>
      <c r="N715" s="69"/>
      <c r="O715" s="69"/>
      <c r="P715" s="69"/>
      <c r="Q715" s="69"/>
      <c r="R715" s="69"/>
      <c r="S715" s="69"/>
      <c r="T715" s="69"/>
      <c r="U715" s="69"/>
      <c r="V715" s="69"/>
      <c r="W715" s="69"/>
      <c r="X715" s="69"/>
      <c r="Y715" s="69"/>
      <c r="Z715" s="69"/>
    </row>
    <row r="716" spans="1:26" ht="15.75" customHeight="1">
      <c r="A716" s="69"/>
      <c r="B716" s="69"/>
      <c r="C716" s="69"/>
      <c r="D716" s="69"/>
      <c r="E716" s="69"/>
      <c r="F716" s="69"/>
      <c r="G716" s="69"/>
      <c r="H716" s="69"/>
      <c r="I716" s="69"/>
      <c r="J716" s="69"/>
      <c r="K716" s="69"/>
      <c r="L716" s="69"/>
      <c r="M716" s="69"/>
      <c r="N716" s="69"/>
      <c r="O716" s="69"/>
      <c r="P716" s="69"/>
      <c r="Q716" s="69"/>
      <c r="R716" s="69"/>
      <c r="S716" s="69"/>
      <c r="T716" s="69"/>
      <c r="U716" s="69"/>
      <c r="V716" s="69"/>
      <c r="W716" s="69"/>
      <c r="X716" s="69"/>
      <c r="Y716" s="69"/>
      <c r="Z716" s="69"/>
    </row>
    <row r="717" spans="1:26" ht="15.75" customHeight="1">
      <c r="A717" s="69"/>
      <c r="B717" s="69"/>
      <c r="C717" s="69"/>
      <c r="D717" s="69"/>
      <c r="E717" s="69"/>
      <c r="F717" s="69"/>
      <c r="G717" s="69"/>
      <c r="H717" s="69"/>
      <c r="I717" s="69"/>
      <c r="J717" s="69"/>
      <c r="K717" s="69"/>
      <c r="L717" s="69"/>
      <c r="M717" s="69"/>
      <c r="N717" s="69"/>
      <c r="O717" s="69"/>
      <c r="P717" s="69"/>
      <c r="Q717" s="69"/>
      <c r="R717" s="69"/>
      <c r="S717" s="69"/>
      <c r="T717" s="69"/>
      <c r="U717" s="69"/>
      <c r="V717" s="69"/>
      <c r="W717" s="69"/>
      <c r="X717" s="69"/>
      <c r="Y717" s="69"/>
      <c r="Z717" s="69"/>
    </row>
    <row r="718" spans="1:26" ht="15.75" customHeight="1">
      <c r="A718" s="69"/>
      <c r="B718" s="69"/>
      <c r="C718" s="69"/>
      <c r="D718" s="69"/>
      <c r="E718" s="69"/>
      <c r="F718" s="69"/>
      <c r="G718" s="69"/>
      <c r="H718" s="69"/>
      <c r="I718" s="69"/>
      <c r="J718" s="69"/>
      <c r="K718" s="69"/>
      <c r="L718" s="69"/>
      <c r="M718" s="69"/>
      <c r="N718" s="69"/>
      <c r="O718" s="69"/>
      <c r="P718" s="69"/>
      <c r="Q718" s="69"/>
      <c r="R718" s="69"/>
      <c r="S718" s="69"/>
      <c r="T718" s="69"/>
      <c r="U718" s="69"/>
      <c r="V718" s="69"/>
      <c r="W718" s="69"/>
      <c r="X718" s="69"/>
      <c r="Y718" s="69"/>
      <c r="Z718" s="69"/>
    </row>
    <row r="719" spans="1:26" ht="15.75" customHeight="1">
      <c r="A719" s="69"/>
      <c r="B719" s="69"/>
      <c r="C719" s="69"/>
      <c r="D719" s="69"/>
      <c r="E719" s="69"/>
      <c r="F719" s="69"/>
      <c r="G719" s="69"/>
      <c r="H719" s="69"/>
      <c r="I719" s="69"/>
      <c r="J719" s="69"/>
      <c r="K719" s="69"/>
      <c r="L719" s="69"/>
      <c r="M719" s="69"/>
      <c r="N719" s="69"/>
      <c r="O719" s="69"/>
      <c r="P719" s="69"/>
      <c r="Q719" s="69"/>
      <c r="R719" s="69"/>
      <c r="S719" s="69"/>
      <c r="T719" s="69"/>
      <c r="U719" s="69"/>
      <c r="V719" s="69"/>
      <c r="W719" s="69"/>
      <c r="X719" s="69"/>
      <c r="Y719" s="69"/>
      <c r="Z719" s="69"/>
    </row>
    <row r="720" spans="1:26" ht="15.75" customHeight="1">
      <c r="A720" s="69"/>
      <c r="B720" s="69"/>
      <c r="C720" s="69"/>
      <c r="D720" s="69"/>
      <c r="E720" s="69"/>
      <c r="F720" s="69"/>
      <c r="G720" s="69"/>
      <c r="H720" s="69"/>
      <c r="I720" s="69"/>
      <c r="J720" s="69"/>
      <c r="K720" s="69"/>
      <c r="L720" s="69"/>
      <c r="M720" s="69"/>
      <c r="N720" s="69"/>
      <c r="O720" s="69"/>
      <c r="P720" s="69"/>
      <c r="Q720" s="69"/>
      <c r="R720" s="69"/>
      <c r="S720" s="69"/>
      <c r="T720" s="69"/>
      <c r="U720" s="69"/>
      <c r="V720" s="69"/>
      <c r="W720" s="69"/>
      <c r="X720" s="69"/>
      <c r="Y720" s="69"/>
      <c r="Z720" s="69"/>
    </row>
    <row r="721" spans="1:26" ht="15.75" customHeight="1">
      <c r="A721" s="69"/>
      <c r="B721" s="69"/>
      <c r="C721" s="69"/>
      <c r="D721" s="69"/>
      <c r="E721" s="69"/>
      <c r="F721" s="69"/>
      <c r="G721" s="69"/>
      <c r="H721" s="69"/>
      <c r="I721" s="69"/>
      <c r="J721" s="69"/>
      <c r="K721" s="69"/>
      <c r="L721" s="69"/>
      <c r="M721" s="69"/>
      <c r="N721" s="69"/>
      <c r="O721" s="69"/>
      <c r="P721" s="69"/>
      <c r="Q721" s="69"/>
      <c r="R721" s="69"/>
      <c r="S721" s="69"/>
      <c r="T721" s="69"/>
      <c r="U721" s="69"/>
      <c r="V721" s="69"/>
      <c r="W721" s="69"/>
      <c r="X721" s="69"/>
      <c r="Y721" s="69"/>
      <c r="Z721" s="69"/>
    </row>
    <row r="722" spans="1:26" ht="15.75" customHeight="1">
      <c r="A722" s="69"/>
      <c r="B722" s="69"/>
      <c r="C722" s="69"/>
      <c r="D722" s="69"/>
      <c r="E722" s="69"/>
      <c r="F722" s="69"/>
      <c r="G722" s="69"/>
      <c r="H722" s="69"/>
      <c r="I722" s="69"/>
      <c r="J722" s="69"/>
      <c r="K722" s="69"/>
      <c r="L722" s="69"/>
      <c r="M722" s="69"/>
      <c r="N722" s="69"/>
      <c r="O722" s="69"/>
      <c r="P722" s="69"/>
      <c r="Q722" s="69"/>
      <c r="R722" s="69"/>
      <c r="S722" s="69"/>
      <c r="T722" s="69"/>
      <c r="U722" s="69"/>
      <c r="V722" s="69"/>
      <c r="W722" s="69"/>
      <c r="X722" s="69"/>
      <c r="Y722" s="69"/>
      <c r="Z722" s="69"/>
    </row>
    <row r="723" spans="1:26" ht="15.75" customHeight="1">
      <c r="A723" s="69"/>
      <c r="B723" s="69"/>
      <c r="C723" s="69"/>
      <c r="D723" s="69"/>
      <c r="E723" s="69"/>
      <c r="F723" s="69"/>
      <c r="G723" s="69"/>
      <c r="H723" s="69"/>
      <c r="I723" s="69"/>
      <c r="J723" s="69"/>
      <c r="K723" s="69"/>
      <c r="L723" s="69"/>
      <c r="M723" s="69"/>
      <c r="N723" s="69"/>
      <c r="O723" s="69"/>
      <c r="P723" s="69"/>
      <c r="Q723" s="69"/>
      <c r="R723" s="69"/>
      <c r="S723" s="69"/>
      <c r="T723" s="69"/>
      <c r="U723" s="69"/>
      <c r="V723" s="69"/>
      <c r="W723" s="69"/>
      <c r="X723" s="69"/>
      <c r="Y723" s="69"/>
      <c r="Z723" s="69"/>
    </row>
    <row r="724" spans="1:26" ht="15.75" customHeight="1">
      <c r="A724" s="69"/>
      <c r="B724" s="69"/>
      <c r="C724" s="69"/>
      <c r="D724" s="69"/>
      <c r="E724" s="69"/>
      <c r="F724" s="69"/>
      <c r="G724" s="69"/>
      <c r="H724" s="69"/>
      <c r="I724" s="69"/>
      <c r="J724" s="69"/>
      <c r="K724" s="69"/>
      <c r="L724" s="69"/>
      <c r="M724" s="69"/>
      <c r="N724" s="69"/>
      <c r="O724" s="69"/>
      <c r="P724" s="69"/>
      <c r="Q724" s="69"/>
      <c r="R724" s="69"/>
      <c r="S724" s="69"/>
      <c r="T724" s="69"/>
      <c r="U724" s="69"/>
      <c r="V724" s="69"/>
      <c r="W724" s="69"/>
      <c r="X724" s="69"/>
      <c r="Y724" s="69"/>
      <c r="Z724" s="69"/>
    </row>
    <row r="725" spans="1:26" ht="15.75" customHeight="1">
      <c r="A725" s="69"/>
      <c r="B725" s="69"/>
      <c r="C725" s="69"/>
      <c r="D725" s="69"/>
      <c r="E725" s="69"/>
      <c r="F725" s="69"/>
      <c r="G725" s="69"/>
      <c r="H725" s="69"/>
      <c r="I725" s="69"/>
      <c r="J725" s="69"/>
      <c r="K725" s="69"/>
      <c r="L725" s="69"/>
      <c r="M725" s="69"/>
      <c r="N725" s="69"/>
      <c r="O725" s="69"/>
      <c r="P725" s="69"/>
      <c r="Q725" s="69"/>
      <c r="R725" s="69"/>
      <c r="S725" s="69"/>
      <c r="T725" s="69"/>
      <c r="U725" s="69"/>
      <c r="V725" s="69"/>
      <c r="W725" s="69"/>
      <c r="X725" s="69"/>
      <c r="Y725" s="69"/>
      <c r="Z725" s="69"/>
    </row>
    <row r="726" spans="1:26" ht="15.75" customHeight="1">
      <c r="A726" s="69"/>
      <c r="B726" s="69"/>
      <c r="C726" s="69"/>
      <c r="D726" s="69"/>
      <c r="E726" s="69"/>
      <c r="F726" s="69"/>
      <c r="G726" s="69"/>
      <c r="H726" s="69"/>
      <c r="I726" s="69"/>
      <c r="J726" s="69"/>
      <c r="K726" s="69"/>
      <c r="L726" s="69"/>
      <c r="M726" s="69"/>
      <c r="N726" s="69"/>
      <c r="O726" s="69"/>
      <c r="P726" s="69"/>
      <c r="Q726" s="69"/>
      <c r="R726" s="69"/>
      <c r="S726" s="69"/>
      <c r="T726" s="69"/>
      <c r="U726" s="69"/>
      <c r="V726" s="69"/>
      <c r="W726" s="69"/>
      <c r="X726" s="69"/>
      <c r="Y726" s="69"/>
      <c r="Z726" s="69"/>
    </row>
    <row r="727" spans="1:26" ht="15.75" customHeight="1">
      <c r="A727" s="69"/>
      <c r="B727" s="69"/>
      <c r="C727" s="69"/>
      <c r="D727" s="69"/>
      <c r="E727" s="69"/>
      <c r="F727" s="69"/>
      <c r="G727" s="69"/>
      <c r="H727" s="69"/>
      <c r="I727" s="69"/>
      <c r="J727" s="69"/>
      <c r="K727" s="69"/>
      <c r="L727" s="69"/>
      <c r="M727" s="69"/>
      <c r="N727" s="69"/>
      <c r="O727" s="69"/>
      <c r="P727" s="69"/>
      <c r="Q727" s="69"/>
      <c r="R727" s="69"/>
      <c r="S727" s="69"/>
      <c r="T727" s="69"/>
      <c r="U727" s="69"/>
      <c r="V727" s="69"/>
      <c r="W727" s="69"/>
      <c r="X727" s="69"/>
      <c r="Y727" s="69"/>
      <c r="Z727" s="69"/>
    </row>
    <row r="728" spans="1:26" ht="15.75" customHeight="1">
      <c r="A728" s="69"/>
      <c r="B728" s="69"/>
      <c r="C728" s="69"/>
      <c r="D728" s="69"/>
      <c r="E728" s="69"/>
      <c r="F728" s="69"/>
      <c r="G728" s="69"/>
      <c r="H728" s="69"/>
      <c r="I728" s="69"/>
      <c r="J728" s="69"/>
      <c r="K728" s="69"/>
      <c r="L728" s="69"/>
      <c r="M728" s="69"/>
      <c r="N728" s="69"/>
      <c r="O728" s="69"/>
      <c r="P728" s="69"/>
      <c r="Q728" s="69"/>
      <c r="R728" s="69"/>
      <c r="S728" s="69"/>
      <c r="T728" s="69"/>
      <c r="U728" s="69"/>
      <c r="V728" s="69"/>
      <c r="W728" s="69"/>
      <c r="X728" s="69"/>
      <c r="Y728" s="69"/>
      <c r="Z728" s="69"/>
    </row>
    <row r="729" spans="1:26" ht="15.75" customHeight="1">
      <c r="A729" s="69"/>
      <c r="B729" s="69"/>
      <c r="C729" s="69"/>
      <c r="D729" s="69"/>
      <c r="E729" s="69"/>
      <c r="F729" s="69"/>
      <c r="G729" s="69"/>
      <c r="H729" s="69"/>
      <c r="I729" s="69"/>
      <c r="J729" s="69"/>
      <c r="K729" s="69"/>
      <c r="L729" s="69"/>
      <c r="M729" s="69"/>
      <c r="N729" s="69"/>
      <c r="O729" s="69"/>
      <c r="P729" s="69"/>
      <c r="Q729" s="69"/>
      <c r="R729" s="69"/>
      <c r="S729" s="69"/>
      <c r="T729" s="69"/>
      <c r="U729" s="69"/>
      <c r="V729" s="69"/>
      <c r="W729" s="69"/>
      <c r="X729" s="69"/>
      <c r="Y729" s="69"/>
      <c r="Z729" s="69"/>
    </row>
    <row r="730" spans="1:26" ht="15.75" customHeight="1">
      <c r="A730" s="69"/>
      <c r="B730" s="69"/>
      <c r="C730" s="69"/>
      <c r="D730" s="69"/>
      <c r="E730" s="69"/>
      <c r="F730" s="69"/>
      <c r="G730" s="69"/>
      <c r="H730" s="69"/>
      <c r="I730" s="69"/>
      <c r="J730" s="69"/>
      <c r="K730" s="69"/>
      <c r="L730" s="69"/>
      <c r="M730" s="69"/>
      <c r="N730" s="69"/>
      <c r="O730" s="69"/>
      <c r="P730" s="69"/>
      <c r="Q730" s="69"/>
      <c r="R730" s="69"/>
      <c r="S730" s="69"/>
      <c r="T730" s="69"/>
      <c r="U730" s="69"/>
      <c r="V730" s="69"/>
      <c r="W730" s="69"/>
      <c r="X730" s="69"/>
      <c r="Y730" s="69"/>
      <c r="Z730" s="69"/>
    </row>
    <row r="731" spans="1:26" ht="15.75" customHeight="1">
      <c r="A731" s="69"/>
      <c r="B731" s="69"/>
      <c r="C731" s="69"/>
      <c r="D731" s="69"/>
      <c r="E731" s="69"/>
      <c r="F731" s="69"/>
      <c r="G731" s="69"/>
      <c r="H731" s="69"/>
      <c r="I731" s="69"/>
      <c r="J731" s="69"/>
      <c r="K731" s="69"/>
      <c r="L731" s="69"/>
      <c r="M731" s="69"/>
      <c r="N731" s="69"/>
      <c r="O731" s="69"/>
      <c r="P731" s="69"/>
      <c r="Q731" s="69"/>
      <c r="R731" s="69"/>
      <c r="S731" s="69"/>
      <c r="T731" s="69"/>
      <c r="U731" s="69"/>
      <c r="V731" s="69"/>
      <c r="W731" s="69"/>
      <c r="X731" s="69"/>
      <c r="Y731" s="69"/>
      <c r="Z731" s="69"/>
    </row>
    <row r="732" spans="1:26" ht="15.75" customHeight="1">
      <c r="A732" s="69"/>
      <c r="B732" s="69"/>
      <c r="C732" s="69"/>
      <c r="D732" s="69"/>
      <c r="E732" s="69"/>
      <c r="F732" s="69"/>
      <c r="G732" s="69"/>
      <c r="H732" s="69"/>
      <c r="I732" s="69"/>
      <c r="J732" s="69"/>
      <c r="K732" s="69"/>
      <c r="L732" s="69"/>
      <c r="M732" s="69"/>
      <c r="N732" s="69"/>
      <c r="O732" s="69"/>
      <c r="P732" s="69"/>
      <c r="Q732" s="69"/>
      <c r="R732" s="69"/>
      <c r="S732" s="69"/>
      <c r="T732" s="69"/>
      <c r="U732" s="69"/>
      <c r="V732" s="69"/>
      <c r="W732" s="69"/>
      <c r="X732" s="69"/>
      <c r="Y732" s="69"/>
      <c r="Z732" s="69"/>
    </row>
    <row r="733" spans="1:26" ht="15.75" customHeight="1">
      <c r="A733" s="69"/>
      <c r="B733" s="69"/>
      <c r="C733" s="69"/>
      <c r="D733" s="69"/>
      <c r="E733" s="69"/>
      <c r="F733" s="69"/>
      <c r="G733" s="69"/>
      <c r="H733" s="69"/>
      <c r="I733" s="69"/>
      <c r="J733" s="69"/>
      <c r="K733" s="69"/>
      <c r="L733" s="69"/>
      <c r="M733" s="69"/>
      <c r="N733" s="69"/>
      <c r="O733" s="69"/>
      <c r="P733" s="69"/>
      <c r="Q733" s="69"/>
      <c r="R733" s="69"/>
      <c r="S733" s="69"/>
      <c r="T733" s="69"/>
      <c r="U733" s="69"/>
      <c r="V733" s="69"/>
      <c r="W733" s="69"/>
      <c r="X733" s="69"/>
      <c r="Y733" s="69"/>
      <c r="Z733" s="69"/>
    </row>
    <row r="734" spans="1:26" ht="15.75" customHeight="1">
      <c r="A734" s="69"/>
      <c r="B734" s="69"/>
      <c r="C734" s="69"/>
      <c r="D734" s="69"/>
      <c r="E734" s="69"/>
      <c r="F734" s="69"/>
      <c r="G734" s="69"/>
      <c r="H734" s="69"/>
      <c r="I734" s="69"/>
      <c r="J734" s="69"/>
      <c r="K734" s="69"/>
      <c r="L734" s="69"/>
      <c r="M734" s="69"/>
      <c r="N734" s="69"/>
      <c r="O734" s="69"/>
      <c r="P734" s="69"/>
      <c r="Q734" s="69"/>
      <c r="R734" s="69"/>
      <c r="S734" s="69"/>
      <c r="T734" s="69"/>
      <c r="U734" s="69"/>
      <c r="V734" s="69"/>
      <c r="W734" s="69"/>
      <c r="X734" s="69"/>
      <c r="Y734" s="69"/>
      <c r="Z734" s="69"/>
    </row>
    <row r="735" spans="1:26" ht="15.75" customHeight="1">
      <c r="A735" s="69"/>
      <c r="B735" s="69"/>
      <c r="C735" s="69"/>
      <c r="D735" s="69"/>
      <c r="E735" s="69"/>
      <c r="F735" s="69"/>
      <c r="G735" s="69"/>
      <c r="H735" s="69"/>
      <c r="I735" s="69"/>
      <c r="J735" s="69"/>
      <c r="K735" s="69"/>
      <c r="L735" s="69"/>
      <c r="M735" s="69"/>
      <c r="N735" s="69"/>
      <c r="O735" s="69"/>
      <c r="P735" s="69"/>
      <c r="Q735" s="69"/>
      <c r="R735" s="69"/>
      <c r="S735" s="69"/>
      <c r="T735" s="69"/>
      <c r="U735" s="69"/>
      <c r="V735" s="69"/>
      <c r="W735" s="69"/>
      <c r="X735" s="69"/>
      <c r="Y735" s="69"/>
      <c r="Z735" s="69"/>
    </row>
    <row r="736" spans="1:26" ht="15.75" customHeight="1">
      <c r="A736" s="69"/>
      <c r="B736" s="69"/>
      <c r="C736" s="69"/>
      <c r="D736" s="69"/>
      <c r="E736" s="69"/>
      <c r="F736" s="69"/>
      <c r="G736" s="69"/>
      <c r="H736" s="69"/>
      <c r="I736" s="69"/>
      <c r="J736" s="69"/>
      <c r="K736" s="69"/>
      <c r="L736" s="69"/>
      <c r="M736" s="69"/>
      <c r="N736" s="69"/>
      <c r="O736" s="69"/>
      <c r="P736" s="69"/>
      <c r="Q736" s="69"/>
      <c r="R736" s="69"/>
      <c r="S736" s="69"/>
      <c r="T736" s="69"/>
      <c r="U736" s="69"/>
      <c r="V736" s="69"/>
      <c r="W736" s="69"/>
      <c r="X736" s="69"/>
      <c r="Y736" s="69"/>
      <c r="Z736" s="69"/>
    </row>
    <row r="737" spans="1:26" ht="15.75" customHeight="1">
      <c r="A737" s="69"/>
      <c r="B737" s="69"/>
      <c r="C737" s="69"/>
      <c r="D737" s="69"/>
      <c r="E737" s="69"/>
      <c r="F737" s="69"/>
      <c r="G737" s="69"/>
      <c r="H737" s="69"/>
      <c r="I737" s="69"/>
      <c r="J737" s="69"/>
      <c r="K737" s="69"/>
      <c r="L737" s="69"/>
      <c r="M737" s="69"/>
      <c r="N737" s="69"/>
      <c r="O737" s="69"/>
      <c r="P737" s="69"/>
      <c r="Q737" s="69"/>
      <c r="R737" s="69"/>
      <c r="S737" s="69"/>
      <c r="T737" s="69"/>
      <c r="U737" s="69"/>
      <c r="V737" s="69"/>
      <c r="W737" s="69"/>
      <c r="X737" s="69"/>
      <c r="Y737" s="69"/>
      <c r="Z737" s="69"/>
    </row>
    <row r="738" spans="1:26" ht="15.75" customHeight="1">
      <c r="A738" s="69"/>
      <c r="B738" s="69"/>
      <c r="C738" s="69"/>
      <c r="D738" s="69"/>
      <c r="E738" s="69"/>
      <c r="F738" s="69"/>
      <c r="G738" s="69"/>
      <c r="H738" s="69"/>
      <c r="I738" s="69"/>
      <c r="J738" s="69"/>
      <c r="K738" s="69"/>
      <c r="L738" s="69"/>
      <c r="M738" s="69"/>
      <c r="N738" s="69"/>
      <c r="O738" s="69"/>
      <c r="P738" s="69"/>
      <c r="Q738" s="69"/>
      <c r="R738" s="69"/>
      <c r="S738" s="69"/>
      <c r="T738" s="69"/>
      <c r="U738" s="69"/>
      <c r="V738" s="69"/>
      <c r="W738" s="69"/>
      <c r="X738" s="69"/>
      <c r="Y738" s="69"/>
      <c r="Z738" s="69"/>
    </row>
    <row r="739" spans="1:26" ht="15.75" customHeight="1">
      <c r="A739" s="69"/>
      <c r="B739" s="69"/>
      <c r="C739" s="69"/>
      <c r="D739" s="69"/>
      <c r="E739" s="69"/>
      <c r="F739" s="69"/>
      <c r="G739" s="69"/>
      <c r="H739" s="69"/>
      <c r="I739" s="69"/>
      <c r="J739" s="69"/>
      <c r="K739" s="69"/>
      <c r="L739" s="69"/>
      <c r="M739" s="69"/>
      <c r="N739" s="69"/>
      <c r="O739" s="69"/>
      <c r="P739" s="69"/>
      <c r="Q739" s="69"/>
      <c r="R739" s="69"/>
      <c r="S739" s="69"/>
      <c r="T739" s="69"/>
      <c r="U739" s="69"/>
      <c r="V739" s="69"/>
      <c r="W739" s="69"/>
      <c r="X739" s="69"/>
      <c r="Y739" s="69"/>
      <c r="Z739" s="69"/>
    </row>
    <row r="740" spans="1:26" ht="15.75" customHeight="1">
      <c r="A740" s="69"/>
      <c r="B740" s="69"/>
      <c r="C740" s="69"/>
      <c r="D740" s="69"/>
      <c r="E740" s="69"/>
      <c r="F740" s="69"/>
      <c r="G740" s="69"/>
      <c r="H740" s="69"/>
      <c r="I740" s="69"/>
      <c r="J740" s="69"/>
      <c r="K740" s="69"/>
      <c r="L740" s="69"/>
      <c r="M740" s="69"/>
      <c r="N740" s="69"/>
      <c r="O740" s="69"/>
      <c r="P740" s="69"/>
      <c r="Q740" s="69"/>
      <c r="R740" s="69"/>
      <c r="S740" s="69"/>
      <c r="T740" s="69"/>
      <c r="U740" s="69"/>
      <c r="V740" s="69"/>
      <c r="W740" s="69"/>
      <c r="X740" s="69"/>
      <c r="Y740" s="69"/>
      <c r="Z740" s="69"/>
    </row>
    <row r="741" spans="1:26" ht="15.75" customHeight="1">
      <c r="A741" s="69"/>
      <c r="B741" s="69"/>
      <c r="C741" s="69"/>
      <c r="D741" s="69"/>
      <c r="E741" s="69"/>
      <c r="F741" s="69"/>
      <c r="G741" s="69"/>
      <c r="H741" s="69"/>
      <c r="I741" s="69"/>
      <c r="J741" s="69"/>
      <c r="K741" s="69"/>
      <c r="L741" s="69"/>
      <c r="M741" s="69"/>
      <c r="N741" s="69"/>
      <c r="O741" s="69"/>
      <c r="P741" s="69"/>
      <c r="Q741" s="69"/>
      <c r="R741" s="69"/>
      <c r="S741" s="69"/>
      <c r="T741" s="69"/>
      <c r="U741" s="69"/>
      <c r="V741" s="69"/>
      <c r="W741" s="69"/>
      <c r="X741" s="69"/>
      <c r="Y741" s="69"/>
      <c r="Z741" s="69"/>
    </row>
    <row r="742" spans="1:26" ht="15.75" customHeight="1">
      <c r="A742" s="69"/>
      <c r="B742" s="69"/>
      <c r="C742" s="69"/>
      <c r="D742" s="69"/>
      <c r="E742" s="69"/>
      <c r="F742" s="69"/>
      <c r="G742" s="69"/>
      <c r="H742" s="69"/>
      <c r="I742" s="69"/>
      <c r="J742" s="69"/>
      <c r="K742" s="69"/>
      <c r="L742" s="69"/>
      <c r="M742" s="69"/>
      <c r="N742" s="69"/>
      <c r="O742" s="69"/>
      <c r="P742" s="69"/>
      <c r="Q742" s="69"/>
      <c r="R742" s="69"/>
      <c r="S742" s="69"/>
      <c r="T742" s="69"/>
      <c r="U742" s="69"/>
      <c r="V742" s="69"/>
      <c r="W742" s="69"/>
      <c r="X742" s="69"/>
      <c r="Y742" s="69"/>
      <c r="Z742" s="69"/>
    </row>
    <row r="743" spans="1:26" ht="15.75" customHeight="1">
      <c r="A743" s="69"/>
      <c r="B743" s="69"/>
      <c r="C743" s="69"/>
      <c r="D743" s="69"/>
      <c r="E743" s="69"/>
      <c r="F743" s="69"/>
      <c r="G743" s="69"/>
      <c r="H743" s="69"/>
      <c r="I743" s="69"/>
      <c r="J743" s="69"/>
      <c r="K743" s="69"/>
      <c r="L743" s="69"/>
      <c r="M743" s="69"/>
      <c r="N743" s="69"/>
      <c r="O743" s="69"/>
      <c r="P743" s="69"/>
      <c r="Q743" s="69"/>
      <c r="R743" s="69"/>
      <c r="S743" s="69"/>
      <c r="T743" s="69"/>
      <c r="U743" s="69"/>
      <c r="V743" s="69"/>
      <c r="W743" s="69"/>
      <c r="X743" s="69"/>
      <c r="Y743" s="69"/>
      <c r="Z743" s="69"/>
    </row>
    <row r="744" spans="1:26" ht="15.75" customHeight="1">
      <c r="A744" s="69"/>
      <c r="B744" s="69"/>
      <c r="C744" s="69"/>
      <c r="D744" s="69"/>
      <c r="E744" s="69"/>
      <c r="F744" s="69"/>
      <c r="G744" s="69"/>
      <c r="H744" s="69"/>
      <c r="I744" s="69"/>
      <c r="J744" s="69"/>
      <c r="K744" s="69"/>
      <c r="L744" s="69"/>
      <c r="M744" s="69"/>
      <c r="N744" s="69"/>
      <c r="O744" s="69"/>
      <c r="P744" s="69"/>
      <c r="Q744" s="69"/>
      <c r="R744" s="69"/>
      <c r="S744" s="69"/>
      <c r="T744" s="69"/>
      <c r="U744" s="69"/>
      <c r="V744" s="69"/>
      <c r="W744" s="69"/>
      <c r="X744" s="69"/>
      <c r="Y744" s="69"/>
      <c r="Z744" s="69"/>
    </row>
    <row r="745" spans="1:26" ht="15.75" customHeight="1">
      <c r="A745" s="69"/>
      <c r="B745" s="69"/>
      <c r="C745" s="69"/>
      <c r="D745" s="69"/>
      <c r="E745" s="69"/>
      <c r="F745" s="69"/>
      <c r="G745" s="69"/>
      <c r="H745" s="69"/>
      <c r="I745" s="69"/>
      <c r="J745" s="69"/>
      <c r="K745" s="69"/>
      <c r="L745" s="69"/>
      <c r="M745" s="69"/>
      <c r="N745" s="69"/>
      <c r="O745" s="69"/>
      <c r="P745" s="69"/>
      <c r="Q745" s="69"/>
      <c r="R745" s="69"/>
      <c r="S745" s="69"/>
      <c r="T745" s="69"/>
      <c r="U745" s="69"/>
      <c r="V745" s="69"/>
      <c r="W745" s="69"/>
      <c r="X745" s="69"/>
      <c r="Y745" s="69"/>
      <c r="Z745" s="69"/>
    </row>
    <row r="746" spans="1:26" ht="15.75" customHeight="1">
      <c r="A746" s="69"/>
      <c r="B746" s="69"/>
      <c r="C746" s="69"/>
      <c r="D746" s="69"/>
      <c r="E746" s="69"/>
      <c r="F746" s="69"/>
      <c r="G746" s="69"/>
      <c r="H746" s="69"/>
      <c r="I746" s="69"/>
      <c r="J746" s="69"/>
      <c r="K746" s="69"/>
      <c r="L746" s="69"/>
      <c r="M746" s="69"/>
      <c r="N746" s="69"/>
      <c r="O746" s="69"/>
      <c r="P746" s="69"/>
      <c r="Q746" s="69"/>
      <c r="R746" s="69"/>
      <c r="S746" s="69"/>
      <c r="T746" s="69"/>
      <c r="U746" s="69"/>
      <c r="V746" s="69"/>
      <c r="W746" s="69"/>
      <c r="X746" s="69"/>
      <c r="Y746" s="69"/>
      <c r="Z746" s="69"/>
    </row>
    <row r="747" spans="1:26" ht="15.75" customHeight="1">
      <c r="A747" s="69"/>
      <c r="B747" s="69"/>
      <c r="C747" s="69"/>
      <c r="D747" s="69"/>
      <c r="E747" s="69"/>
      <c r="F747" s="69"/>
      <c r="G747" s="69"/>
      <c r="H747" s="69"/>
      <c r="I747" s="69"/>
      <c r="J747" s="69"/>
      <c r="K747" s="69"/>
      <c r="L747" s="69"/>
      <c r="M747" s="69"/>
      <c r="N747" s="69"/>
      <c r="O747" s="69"/>
      <c r="P747" s="69"/>
      <c r="Q747" s="69"/>
      <c r="R747" s="69"/>
      <c r="S747" s="69"/>
      <c r="T747" s="69"/>
      <c r="U747" s="69"/>
      <c r="V747" s="69"/>
      <c r="W747" s="69"/>
      <c r="X747" s="69"/>
      <c r="Y747" s="69"/>
      <c r="Z747" s="69"/>
    </row>
    <row r="748" spans="1:26" ht="15.75" customHeight="1">
      <c r="A748" s="69"/>
      <c r="B748" s="69"/>
      <c r="C748" s="69"/>
      <c r="D748" s="69"/>
      <c r="E748" s="69"/>
      <c r="F748" s="69"/>
      <c r="G748" s="69"/>
      <c r="H748" s="69"/>
      <c r="I748" s="69"/>
      <c r="J748" s="69"/>
      <c r="K748" s="69"/>
      <c r="L748" s="69"/>
      <c r="M748" s="69"/>
      <c r="N748" s="69"/>
      <c r="O748" s="69"/>
      <c r="P748" s="69"/>
      <c r="Q748" s="69"/>
      <c r="R748" s="69"/>
      <c r="S748" s="69"/>
      <c r="T748" s="69"/>
      <c r="U748" s="69"/>
      <c r="V748" s="69"/>
      <c r="W748" s="69"/>
      <c r="X748" s="69"/>
      <c r="Y748" s="69"/>
      <c r="Z748" s="69"/>
    </row>
    <row r="749" spans="1:26" ht="15.75" customHeight="1">
      <c r="A749" s="69"/>
      <c r="B749" s="69"/>
      <c r="C749" s="69"/>
      <c r="D749" s="69"/>
      <c r="E749" s="69"/>
      <c r="F749" s="69"/>
      <c r="G749" s="69"/>
      <c r="H749" s="69"/>
      <c r="I749" s="69"/>
      <c r="J749" s="69"/>
      <c r="K749" s="69"/>
      <c r="L749" s="69"/>
      <c r="M749" s="69"/>
      <c r="N749" s="69"/>
      <c r="O749" s="69"/>
      <c r="P749" s="69"/>
      <c r="Q749" s="69"/>
      <c r="R749" s="69"/>
      <c r="S749" s="69"/>
      <c r="T749" s="69"/>
      <c r="U749" s="69"/>
      <c r="V749" s="69"/>
      <c r="W749" s="69"/>
      <c r="X749" s="69"/>
      <c r="Y749" s="69"/>
      <c r="Z749" s="69"/>
    </row>
    <row r="750" spans="1:26" ht="15.75" customHeight="1">
      <c r="A750" s="69"/>
      <c r="B750" s="69"/>
      <c r="C750" s="69"/>
      <c r="D750" s="69"/>
      <c r="E750" s="69"/>
      <c r="F750" s="69"/>
      <c r="G750" s="69"/>
      <c r="H750" s="69"/>
      <c r="I750" s="69"/>
      <c r="J750" s="69"/>
      <c r="K750" s="69"/>
      <c r="L750" s="69"/>
      <c r="M750" s="69"/>
      <c r="N750" s="69"/>
      <c r="O750" s="69"/>
      <c r="P750" s="69"/>
      <c r="Q750" s="69"/>
      <c r="R750" s="69"/>
      <c r="S750" s="69"/>
      <c r="T750" s="69"/>
      <c r="U750" s="69"/>
      <c r="V750" s="69"/>
      <c r="W750" s="69"/>
      <c r="X750" s="69"/>
      <c r="Y750" s="69"/>
      <c r="Z750" s="69"/>
    </row>
    <row r="751" spans="1:26" ht="15.75" customHeight="1">
      <c r="A751" s="69"/>
      <c r="B751" s="69"/>
      <c r="C751" s="69"/>
      <c r="D751" s="69"/>
      <c r="E751" s="69"/>
      <c r="F751" s="69"/>
      <c r="G751" s="69"/>
      <c r="H751" s="69"/>
      <c r="I751" s="69"/>
      <c r="J751" s="69"/>
      <c r="K751" s="69"/>
      <c r="L751" s="69"/>
      <c r="M751" s="69"/>
      <c r="N751" s="69"/>
      <c r="O751" s="69"/>
      <c r="P751" s="69"/>
      <c r="Q751" s="69"/>
      <c r="R751" s="69"/>
      <c r="S751" s="69"/>
      <c r="T751" s="69"/>
      <c r="U751" s="69"/>
      <c r="V751" s="69"/>
      <c r="W751" s="69"/>
      <c r="X751" s="69"/>
      <c r="Y751" s="69"/>
      <c r="Z751" s="69"/>
    </row>
    <row r="752" spans="1:26" ht="15.75" customHeight="1">
      <c r="A752" s="69"/>
      <c r="B752" s="69"/>
      <c r="C752" s="69"/>
      <c r="D752" s="69"/>
      <c r="E752" s="69"/>
      <c r="F752" s="69"/>
      <c r="G752" s="69"/>
      <c r="H752" s="69"/>
      <c r="I752" s="69"/>
      <c r="J752" s="69"/>
      <c r="K752" s="69"/>
      <c r="L752" s="69"/>
      <c r="M752" s="69"/>
      <c r="N752" s="69"/>
      <c r="O752" s="69"/>
      <c r="P752" s="69"/>
      <c r="Q752" s="69"/>
      <c r="R752" s="69"/>
      <c r="S752" s="69"/>
      <c r="T752" s="69"/>
      <c r="U752" s="69"/>
      <c r="V752" s="69"/>
      <c r="W752" s="69"/>
      <c r="X752" s="69"/>
      <c r="Y752" s="69"/>
      <c r="Z752" s="69"/>
    </row>
    <row r="753" spans="1:26" ht="15.75" customHeight="1">
      <c r="A753" s="69"/>
      <c r="B753" s="69"/>
      <c r="C753" s="69"/>
      <c r="D753" s="69"/>
      <c r="E753" s="69"/>
      <c r="F753" s="69"/>
      <c r="G753" s="69"/>
      <c r="H753" s="69"/>
      <c r="I753" s="69"/>
      <c r="J753" s="69"/>
      <c r="K753" s="69"/>
      <c r="L753" s="69"/>
      <c r="M753" s="69"/>
      <c r="N753" s="69"/>
      <c r="O753" s="69"/>
      <c r="P753" s="69"/>
      <c r="Q753" s="69"/>
      <c r="R753" s="69"/>
      <c r="S753" s="69"/>
      <c r="T753" s="69"/>
      <c r="U753" s="69"/>
      <c r="V753" s="69"/>
      <c r="W753" s="69"/>
      <c r="X753" s="69"/>
      <c r="Y753" s="69"/>
      <c r="Z753" s="69"/>
    </row>
    <row r="754" spans="1:26" ht="15.75" customHeight="1">
      <c r="A754" s="69"/>
      <c r="B754" s="69"/>
      <c r="C754" s="69"/>
      <c r="D754" s="69"/>
      <c r="E754" s="69"/>
      <c r="F754" s="69"/>
      <c r="G754" s="69"/>
      <c r="H754" s="69"/>
      <c r="I754" s="69"/>
      <c r="J754" s="69"/>
      <c r="K754" s="69"/>
      <c r="L754" s="69"/>
      <c r="M754" s="69"/>
      <c r="N754" s="69"/>
      <c r="O754" s="69"/>
      <c r="P754" s="69"/>
      <c r="Q754" s="69"/>
      <c r="R754" s="69"/>
      <c r="S754" s="69"/>
      <c r="T754" s="69"/>
      <c r="U754" s="69"/>
      <c r="V754" s="69"/>
      <c r="W754" s="69"/>
      <c r="X754" s="69"/>
      <c r="Y754" s="69"/>
      <c r="Z754" s="69"/>
    </row>
    <row r="755" spans="1:26" ht="15.75" customHeight="1">
      <c r="A755" s="69"/>
      <c r="B755" s="69"/>
      <c r="C755" s="69"/>
      <c r="D755" s="69"/>
      <c r="E755" s="69"/>
      <c r="F755" s="69"/>
      <c r="G755" s="69"/>
      <c r="H755" s="69"/>
      <c r="I755" s="69"/>
      <c r="J755" s="69"/>
      <c r="K755" s="69"/>
      <c r="L755" s="69"/>
      <c r="M755" s="69"/>
      <c r="N755" s="69"/>
      <c r="O755" s="69"/>
      <c r="P755" s="69"/>
      <c r="Q755" s="69"/>
      <c r="R755" s="69"/>
      <c r="S755" s="69"/>
      <c r="T755" s="69"/>
      <c r="U755" s="69"/>
      <c r="V755" s="69"/>
      <c r="W755" s="69"/>
      <c r="X755" s="69"/>
      <c r="Y755" s="69"/>
      <c r="Z755" s="69"/>
    </row>
    <row r="756" spans="1:26" ht="15.75" customHeight="1">
      <c r="A756" s="69"/>
      <c r="B756" s="69"/>
      <c r="C756" s="69"/>
      <c r="D756" s="69"/>
      <c r="E756" s="69"/>
      <c r="F756" s="69"/>
      <c r="G756" s="69"/>
      <c r="H756" s="69"/>
      <c r="I756" s="69"/>
      <c r="J756" s="69"/>
      <c r="K756" s="69"/>
      <c r="L756" s="69"/>
      <c r="M756" s="69"/>
      <c r="N756" s="69"/>
      <c r="O756" s="69"/>
      <c r="P756" s="69"/>
      <c r="Q756" s="69"/>
      <c r="R756" s="69"/>
      <c r="S756" s="69"/>
      <c r="T756" s="69"/>
      <c r="U756" s="69"/>
      <c r="V756" s="69"/>
      <c r="W756" s="69"/>
      <c r="X756" s="69"/>
      <c r="Y756" s="69"/>
      <c r="Z756" s="69"/>
    </row>
    <row r="757" spans="1:26" ht="15.75" customHeight="1">
      <c r="A757" s="69"/>
      <c r="B757" s="69"/>
      <c r="C757" s="69"/>
      <c r="D757" s="69"/>
      <c r="E757" s="69"/>
      <c r="F757" s="69"/>
      <c r="G757" s="69"/>
      <c r="H757" s="69"/>
      <c r="I757" s="69"/>
      <c r="J757" s="69"/>
      <c r="K757" s="69"/>
      <c r="L757" s="69"/>
      <c r="M757" s="69"/>
      <c r="N757" s="69"/>
      <c r="O757" s="69"/>
      <c r="P757" s="69"/>
      <c r="Q757" s="69"/>
      <c r="R757" s="69"/>
      <c r="S757" s="69"/>
      <c r="T757" s="69"/>
      <c r="U757" s="69"/>
      <c r="V757" s="69"/>
      <c r="W757" s="69"/>
      <c r="X757" s="69"/>
      <c r="Y757" s="69"/>
      <c r="Z757" s="69"/>
    </row>
    <row r="758" spans="1:26" ht="15.75" customHeight="1">
      <c r="A758" s="69"/>
      <c r="B758" s="69"/>
      <c r="C758" s="69"/>
      <c r="D758" s="69"/>
      <c r="E758" s="69"/>
      <c r="F758" s="69"/>
      <c r="G758" s="69"/>
      <c r="H758" s="69"/>
      <c r="I758" s="69"/>
      <c r="J758" s="69"/>
      <c r="K758" s="69"/>
      <c r="L758" s="69"/>
      <c r="M758" s="69"/>
      <c r="N758" s="69"/>
      <c r="O758" s="69"/>
      <c r="P758" s="69"/>
      <c r="Q758" s="69"/>
      <c r="R758" s="69"/>
      <c r="S758" s="69"/>
      <c r="T758" s="69"/>
      <c r="U758" s="69"/>
      <c r="V758" s="69"/>
      <c r="W758" s="69"/>
      <c r="X758" s="69"/>
      <c r="Y758" s="69"/>
      <c r="Z758" s="69"/>
    </row>
    <row r="759" spans="1:26" ht="15.75" customHeight="1">
      <c r="A759" s="69"/>
      <c r="B759" s="69"/>
      <c r="C759" s="69"/>
      <c r="D759" s="69"/>
      <c r="E759" s="69"/>
      <c r="F759" s="69"/>
      <c r="G759" s="69"/>
      <c r="H759" s="69"/>
      <c r="I759" s="69"/>
      <c r="J759" s="69"/>
      <c r="K759" s="69"/>
      <c r="L759" s="69"/>
      <c r="M759" s="69"/>
      <c r="N759" s="69"/>
      <c r="O759" s="69"/>
      <c r="P759" s="69"/>
      <c r="Q759" s="69"/>
      <c r="R759" s="69"/>
      <c r="S759" s="69"/>
      <c r="T759" s="69"/>
      <c r="U759" s="69"/>
      <c r="V759" s="69"/>
      <c r="W759" s="69"/>
      <c r="X759" s="69"/>
      <c r="Y759" s="69"/>
      <c r="Z759" s="69"/>
    </row>
    <row r="760" spans="1:26" ht="15.75" customHeight="1">
      <c r="A760" s="69"/>
      <c r="B760" s="69"/>
      <c r="C760" s="69"/>
      <c r="D760" s="69"/>
      <c r="E760" s="69"/>
      <c r="F760" s="69"/>
      <c r="G760" s="69"/>
      <c r="H760" s="69"/>
      <c r="I760" s="69"/>
      <c r="J760" s="69"/>
      <c r="K760" s="69"/>
      <c r="L760" s="69"/>
      <c r="M760" s="69"/>
      <c r="N760" s="69"/>
      <c r="O760" s="69"/>
      <c r="P760" s="69"/>
      <c r="Q760" s="69"/>
      <c r="R760" s="69"/>
      <c r="S760" s="69"/>
      <c r="T760" s="69"/>
      <c r="U760" s="69"/>
      <c r="V760" s="69"/>
      <c r="W760" s="69"/>
      <c r="X760" s="69"/>
      <c r="Y760" s="69"/>
      <c r="Z760" s="69"/>
    </row>
    <row r="761" spans="1:26" ht="15.75" customHeight="1">
      <c r="A761" s="69"/>
      <c r="B761" s="69"/>
      <c r="C761" s="69"/>
      <c r="D761" s="69"/>
      <c r="E761" s="69"/>
      <c r="F761" s="69"/>
      <c r="G761" s="69"/>
      <c r="H761" s="69"/>
      <c r="I761" s="69"/>
      <c r="J761" s="69"/>
      <c r="K761" s="69"/>
      <c r="L761" s="69"/>
      <c r="M761" s="69"/>
      <c r="N761" s="69"/>
      <c r="O761" s="69"/>
      <c r="P761" s="69"/>
      <c r="Q761" s="69"/>
      <c r="R761" s="69"/>
      <c r="S761" s="69"/>
      <c r="T761" s="69"/>
      <c r="U761" s="69"/>
      <c r="V761" s="69"/>
      <c r="W761" s="69"/>
      <c r="X761" s="69"/>
      <c r="Y761" s="69"/>
      <c r="Z761" s="69"/>
    </row>
    <row r="762" spans="1:26" ht="15.75" customHeight="1">
      <c r="A762" s="69"/>
      <c r="B762" s="69"/>
      <c r="C762" s="69"/>
      <c r="D762" s="69"/>
      <c r="E762" s="69"/>
      <c r="F762" s="69"/>
      <c r="G762" s="69"/>
      <c r="H762" s="69"/>
      <c r="I762" s="69"/>
      <c r="J762" s="69"/>
      <c r="K762" s="69"/>
      <c r="L762" s="69"/>
      <c r="M762" s="69"/>
      <c r="N762" s="69"/>
      <c r="O762" s="69"/>
      <c r="P762" s="69"/>
      <c r="Q762" s="69"/>
      <c r="R762" s="69"/>
      <c r="S762" s="69"/>
      <c r="T762" s="69"/>
      <c r="U762" s="69"/>
      <c r="V762" s="69"/>
      <c r="W762" s="69"/>
      <c r="X762" s="69"/>
      <c r="Y762" s="69"/>
      <c r="Z762" s="69"/>
    </row>
    <row r="763" spans="1:26" ht="15.75" customHeight="1">
      <c r="A763" s="69"/>
      <c r="B763" s="69"/>
      <c r="C763" s="69"/>
      <c r="D763" s="69"/>
      <c r="E763" s="69"/>
      <c r="F763" s="69"/>
      <c r="G763" s="69"/>
      <c r="H763" s="69"/>
      <c r="I763" s="69"/>
      <c r="J763" s="69"/>
      <c r="K763" s="69"/>
      <c r="L763" s="69"/>
      <c r="M763" s="69"/>
      <c r="N763" s="69"/>
      <c r="O763" s="69"/>
      <c r="P763" s="69"/>
      <c r="Q763" s="69"/>
      <c r="R763" s="69"/>
      <c r="S763" s="69"/>
      <c r="T763" s="69"/>
      <c r="U763" s="69"/>
      <c r="V763" s="69"/>
      <c r="W763" s="69"/>
      <c r="X763" s="69"/>
      <c r="Y763" s="69"/>
      <c r="Z763" s="69"/>
    </row>
    <row r="764" spans="1:26" ht="15.75" customHeight="1">
      <c r="A764" s="69"/>
      <c r="B764" s="69"/>
      <c r="C764" s="69"/>
      <c r="D764" s="69"/>
      <c r="E764" s="69"/>
      <c r="F764" s="69"/>
      <c r="G764" s="69"/>
      <c r="H764" s="69"/>
      <c r="I764" s="69"/>
      <c r="J764" s="69"/>
      <c r="K764" s="69"/>
      <c r="L764" s="69"/>
      <c r="M764" s="69"/>
      <c r="N764" s="69"/>
      <c r="O764" s="69"/>
      <c r="P764" s="69"/>
      <c r="Q764" s="69"/>
      <c r="R764" s="69"/>
      <c r="S764" s="69"/>
      <c r="T764" s="69"/>
      <c r="U764" s="69"/>
      <c r="V764" s="69"/>
      <c r="W764" s="69"/>
      <c r="X764" s="69"/>
      <c r="Y764" s="69"/>
      <c r="Z764" s="69"/>
    </row>
    <row r="765" spans="1:26" ht="15.75" customHeight="1">
      <c r="A765" s="69"/>
      <c r="B765" s="69"/>
      <c r="C765" s="69"/>
      <c r="D765" s="69"/>
      <c r="E765" s="69"/>
      <c r="F765" s="69"/>
      <c r="G765" s="69"/>
      <c r="H765" s="69"/>
      <c r="I765" s="69"/>
      <c r="J765" s="69"/>
      <c r="K765" s="69"/>
      <c r="L765" s="69"/>
      <c r="M765" s="69"/>
      <c r="N765" s="69"/>
      <c r="O765" s="69"/>
      <c r="P765" s="69"/>
      <c r="Q765" s="69"/>
      <c r="R765" s="69"/>
      <c r="S765" s="69"/>
      <c r="T765" s="69"/>
      <c r="U765" s="69"/>
      <c r="V765" s="69"/>
      <c r="W765" s="69"/>
      <c r="X765" s="69"/>
      <c r="Y765" s="69"/>
      <c r="Z765" s="69"/>
    </row>
    <row r="766" spans="1:26" ht="15.75" customHeight="1">
      <c r="A766" s="69"/>
      <c r="B766" s="69"/>
      <c r="C766" s="69"/>
      <c r="D766" s="69"/>
      <c r="E766" s="69"/>
      <c r="F766" s="69"/>
      <c r="G766" s="69"/>
      <c r="H766" s="69"/>
      <c r="I766" s="69"/>
      <c r="J766" s="69"/>
      <c r="K766" s="69"/>
      <c r="L766" s="69"/>
      <c r="M766" s="69"/>
      <c r="N766" s="69"/>
      <c r="O766" s="69"/>
      <c r="P766" s="69"/>
      <c r="Q766" s="69"/>
      <c r="R766" s="69"/>
      <c r="S766" s="69"/>
      <c r="T766" s="69"/>
      <c r="U766" s="69"/>
      <c r="V766" s="69"/>
      <c r="W766" s="69"/>
      <c r="X766" s="69"/>
      <c r="Y766" s="69"/>
      <c r="Z766" s="69"/>
    </row>
    <row r="767" spans="1:26" ht="15.75" customHeight="1">
      <c r="A767" s="69"/>
      <c r="B767" s="69"/>
      <c r="C767" s="69"/>
      <c r="D767" s="69"/>
      <c r="E767" s="69"/>
      <c r="F767" s="69"/>
      <c r="G767" s="69"/>
      <c r="H767" s="69"/>
      <c r="I767" s="69"/>
      <c r="J767" s="69"/>
      <c r="K767" s="69"/>
      <c r="L767" s="69"/>
      <c r="M767" s="69"/>
      <c r="N767" s="69"/>
      <c r="O767" s="69"/>
      <c r="P767" s="69"/>
      <c r="Q767" s="69"/>
      <c r="R767" s="69"/>
      <c r="S767" s="69"/>
      <c r="T767" s="69"/>
      <c r="U767" s="69"/>
      <c r="V767" s="69"/>
      <c r="W767" s="69"/>
      <c r="X767" s="69"/>
      <c r="Y767" s="69"/>
      <c r="Z767" s="69"/>
    </row>
    <row r="768" spans="1:26" ht="15.75" customHeight="1">
      <c r="A768" s="69"/>
      <c r="B768" s="69"/>
      <c r="C768" s="69"/>
      <c r="D768" s="69"/>
      <c r="E768" s="69"/>
      <c r="F768" s="69"/>
      <c r="G768" s="69"/>
      <c r="H768" s="69"/>
      <c r="I768" s="69"/>
      <c r="J768" s="69"/>
      <c r="K768" s="69"/>
      <c r="L768" s="69"/>
      <c r="M768" s="69"/>
      <c r="N768" s="69"/>
      <c r="O768" s="69"/>
      <c r="P768" s="69"/>
      <c r="Q768" s="69"/>
      <c r="R768" s="69"/>
      <c r="S768" s="69"/>
      <c r="T768" s="69"/>
      <c r="U768" s="69"/>
      <c r="V768" s="69"/>
      <c r="W768" s="69"/>
      <c r="X768" s="69"/>
      <c r="Y768" s="69"/>
      <c r="Z768" s="69"/>
    </row>
    <row r="769" spans="1:26" ht="15.75" customHeight="1">
      <c r="A769" s="69"/>
      <c r="B769" s="69"/>
      <c r="C769" s="69"/>
      <c r="D769" s="69"/>
      <c r="E769" s="69"/>
      <c r="F769" s="69"/>
      <c r="G769" s="69"/>
      <c r="H769" s="69"/>
      <c r="I769" s="69"/>
      <c r="J769" s="69"/>
      <c r="K769" s="69"/>
      <c r="L769" s="69"/>
      <c r="M769" s="69"/>
      <c r="N769" s="69"/>
      <c r="O769" s="69"/>
      <c r="P769" s="69"/>
      <c r="Q769" s="69"/>
      <c r="R769" s="69"/>
      <c r="S769" s="69"/>
      <c r="T769" s="69"/>
      <c r="U769" s="69"/>
      <c r="V769" s="69"/>
      <c r="W769" s="69"/>
      <c r="X769" s="69"/>
      <c r="Y769" s="69"/>
      <c r="Z769" s="69"/>
    </row>
    <row r="770" spans="1:26" ht="15.75" customHeight="1">
      <c r="A770" s="69"/>
      <c r="B770" s="69"/>
      <c r="C770" s="69"/>
      <c r="D770" s="69"/>
      <c r="E770" s="69"/>
      <c r="F770" s="69"/>
      <c r="G770" s="69"/>
      <c r="H770" s="69"/>
      <c r="I770" s="69"/>
      <c r="J770" s="69"/>
      <c r="K770" s="69"/>
      <c r="L770" s="69"/>
      <c r="M770" s="69"/>
      <c r="N770" s="69"/>
      <c r="O770" s="69"/>
      <c r="P770" s="69"/>
      <c r="Q770" s="69"/>
      <c r="R770" s="69"/>
      <c r="S770" s="69"/>
      <c r="T770" s="69"/>
      <c r="U770" s="69"/>
      <c r="V770" s="69"/>
      <c r="W770" s="69"/>
      <c r="X770" s="69"/>
      <c r="Y770" s="69"/>
      <c r="Z770" s="69"/>
    </row>
    <row r="771" spans="1:26" ht="15.75" customHeight="1">
      <c r="A771" s="69"/>
      <c r="B771" s="69"/>
      <c r="C771" s="69"/>
      <c r="D771" s="69"/>
      <c r="E771" s="69"/>
      <c r="F771" s="69"/>
      <c r="G771" s="69"/>
      <c r="H771" s="69"/>
      <c r="I771" s="69"/>
      <c r="J771" s="69"/>
      <c r="K771" s="69"/>
      <c r="L771" s="69"/>
      <c r="M771" s="69"/>
      <c r="N771" s="69"/>
      <c r="O771" s="69"/>
      <c r="P771" s="69"/>
      <c r="Q771" s="69"/>
      <c r="R771" s="69"/>
      <c r="S771" s="69"/>
      <c r="T771" s="69"/>
      <c r="U771" s="69"/>
      <c r="V771" s="69"/>
      <c r="W771" s="69"/>
      <c r="X771" s="69"/>
      <c r="Y771" s="69"/>
      <c r="Z771" s="69"/>
    </row>
    <row r="772" spans="1:26" ht="15.75" customHeight="1">
      <c r="A772" s="69"/>
      <c r="B772" s="69"/>
      <c r="C772" s="69"/>
      <c r="D772" s="69"/>
      <c r="E772" s="69"/>
      <c r="F772" s="69"/>
      <c r="G772" s="69"/>
      <c r="H772" s="69"/>
      <c r="I772" s="69"/>
      <c r="J772" s="69"/>
      <c r="K772" s="69"/>
      <c r="L772" s="69"/>
      <c r="M772" s="69"/>
      <c r="N772" s="69"/>
      <c r="O772" s="69"/>
      <c r="P772" s="69"/>
      <c r="Q772" s="69"/>
      <c r="R772" s="69"/>
      <c r="S772" s="69"/>
      <c r="T772" s="69"/>
      <c r="U772" s="69"/>
      <c r="V772" s="69"/>
      <c r="W772" s="69"/>
      <c r="X772" s="69"/>
      <c r="Y772" s="69"/>
      <c r="Z772" s="69"/>
    </row>
    <row r="773" spans="1:26" ht="15.75" customHeight="1">
      <c r="A773" s="69"/>
      <c r="B773" s="69"/>
      <c r="C773" s="69"/>
      <c r="D773" s="69"/>
      <c r="E773" s="69"/>
      <c r="F773" s="69"/>
      <c r="G773" s="69"/>
      <c r="H773" s="69"/>
      <c r="I773" s="69"/>
      <c r="J773" s="69"/>
      <c r="K773" s="69"/>
      <c r="L773" s="69"/>
      <c r="M773" s="69"/>
      <c r="N773" s="69"/>
      <c r="O773" s="69"/>
      <c r="P773" s="69"/>
      <c r="Q773" s="69"/>
      <c r="R773" s="69"/>
      <c r="S773" s="69"/>
      <c r="T773" s="69"/>
      <c r="U773" s="69"/>
      <c r="V773" s="69"/>
      <c r="W773" s="69"/>
      <c r="X773" s="69"/>
      <c r="Y773" s="69"/>
      <c r="Z773" s="69"/>
    </row>
    <row r="774" spans="1:26" ht="15.75" customHeight="1">
      <c r="A774" s="69"/>
      <c r="B774" s="69"/>
      <c r="C774" s="69"/>
      <c r="D774" s="69"/>
      <c r="E774" s="69"/>
      <c r="F774" s="69"/>
      <c r="G774" s="69"/>
      <c r="H774" s="69"/>
      <c r="I774" s="69"/>
      <c r="J774" s="69"/>
      <c r="K774" s="69"/>
      <c r="L774" s="69"/>
      <c r="M774" s="69"/>
      <c r="N774" s="69"/>
      <c r="O774" s="69"/>
      <c r="P774" s="69"/>
      <c r="Q774" s="69"/>
      <c r="R774" s="69"/>
      <c r="S774" s="69"/>
      <c r="T774" s="69"/>
      <c r="U774" s="69"/>
      <c r="V774" s="69"/>
      <c r="W774" s="69"/>
      <c r="X774" s="69"/>
      <c r="Y774" s="69"/>
      <c r="Z774" s="69"/>
    </row>
    <row r="775" spans="1:26" ht="15.75" customHeight="1">
      <c r="A775" s="69"/>
      <c r="B775" s="69"/>
      <c r="C775" s="69"/>
      <c r="D775" s="69"/>
      <c r="E775" s="69"/>
      <c r="F775" s="69"/>
      <c r="G775" s="69"/>
      <c r="H775" s="69"/>
      <c r="I775" s="69"/>
      <c r="J775" s="69"/>
      <c r="K775" s="69"/>
      <c r="L775" s="69"/>
      <c r="M775" s="69"/>
      <c r="N775" s="69"/>
      <c r="O775" s="69"/>
      <c r="P775" s="69"/>
      <c r="Q775" s="69"/>
      <c r="R775" s="69"/>
      <c r="S775" s="69"/>
      <c r="T775" s="69"/>
      <c r="U775" s="69"/>
      <c r="V775" s="69"/>
      <c r="W775" s="69"/>
      <c r="X775" s="69"/>
      <c r="Y775" s="69"/>
      <c r="Z775" s="69"/>
    </row>
    <row r="776" spans="1:26" ht="15.75" customHeight="1">
      <c r="A776" s="69"/>
      <c r="B776" s="69"/>
      <c r="C776" s="69"/>
      <c r="D776" s="69"/>
      <c r="E776" s="69"/>
      <c r="F776" s="69"/>
      <c r="G776" s="69"/>
      <c r="H776" s="69"/>
      <c r="I776" s="69"/>
      <c r="J776" s="69"/>
      <c r="K776" s="69"/>
      <c r="L776" s="69"/>
      <c r="M776" s="69"/>
      <c r="N776" s="69"/>
      <c r="O776" s="69"/>
      <c r="P776" s="69"/>
      <c r="Q776" s="69"/>
      <c r="R776" s="69"/>
      <c r="S776" s="69"/>
      <c r="T776" s="69"/>
      <c r="U776" s="69"/>
      <c r="V776" s="69"/>
      <c r="W776" s="69"/>
      <c r="X776" s="69"/>
      <c r="Y776" s="69"/>
      <c r="Z776" s="69"/>
    </row>
    <row r="777" spans="1:26" ht="15.75" customHeight="1">
      <c r="A777" s="69"/>
      <c r="B777" s="69"/>
      <c r="C777" s="69"/>
      <c r="D777" s="69"/>
      <c r="E777" s="69"/>
      <c r="F777" s="69"/>
      <c r="G777" s="69"/>
      <c r="H777" s="69"/>
      <c r="I777" s="69"/>
      <c r="J777" s="69"/>
      <c r="K777" s="69"/>
      <c r="L777" s="69"/>
      <c r="M777" s="69"/>
      <c r="N777" s="69"/>
      <c r="O777" s="69"/>
      <c r="P777" s="69"/>
      <c r="Q777" s="69"/>
      <c r="R777" s="69"/>
      <c r="S777" s="69"/>
      <c r="T777" s="69"/>
      <c r="U777" s="69"/>
      <c r="V777" s="69"/>
      <c r="W777" s="69"/>
      <c r="X777" s="69"/>
      <c r="Y777" s="69"/>
      <c r="Z777" s="69"/>
    </row>
    <row r="778" spans="1:26" ht="15.75" customHeight="1">
      <c r="A778" s="69"/>
      <c r="B778" s="69"/>
      <c r="C778" s="69"/>
      <c r="D778" s="69"/>
      <c r="E778" s="69"/>
      <c r="F778" s="69"/>
      <c r="G778" s="69"/>
      <c r="H778" s="69"/>
      <c r="I778" s="69"/>
      <c r="J778" s="69"/>
      <c r="K778" s="69"/>
      <c r="L778" s="69"/>
      <c r="M778" s="69"/>
      <c r="N778" s="69"/>
      <c r="O778" s="69"/>
      <c r="P778" s="69"/>
      <c r="Q778" s="69"/>
      <c r="R778" s="69"/>
      <c r="S778" s="69"/>
      <c r="T778" s="69"/>
      <c r="U778" s="69"/>
      <c r="V778" s="69"/>
      <c r="W778" s="69"/>
      <c r="X778" s="69"/>
      <c r="Y778" s="69"/>
      <c r="Z778" s="69"/>
    </row>
    <row r="779" spans="1:26" ht="15.75" customHeight="1">
      <c r="A779" s="69"/>
      <c r="B779" s="69"/>
      <c r="C779" s="69"/>
      <c r="D779" s="69"/>
      <c r="E779" s="69"/>
      <c r="F779" s="69"/>
      <c r="G779" s="69"/>
      <c r="H779" s="69"/>
      <c r="I779" s="69"/>
      <c r="J779" s="69"/>
      <c r="K779" s="69"/>
      <c r="L779" s="69"/>
      <c r="M779" s="69"/>
      <c r="N779" s="69"/>
      <c r="O779" s="69"/>
      <c r="P779" s="69"/>
      <c r="Q779" s="69"/>
      <c r="R779" s="69"/>
      <c r="S779" s="69"/>
      <c r="T779" s="69"/>
      <c r="U779" s="69"/>
      <c r="V779" s="69"/>
      <c r="W779" s="69"/>
      <c r="X779" s="69"/>
      <c r="Y779" s="69"/>
      <c r="Z779" s="69"/>
    </row>
    <row r="780" spans="1:26" ht="15.75" customHeight="1">
      <c r="A780" s="69"/>
      <c r="B780" s="69"/>
      <c r="C780" s="69"/>
      <c r="D780" s="69"/>
      <c r="E780" s="69"/>
      <c r="F780" s="69"/>
      <c r="G780" s="69"/>
      <c r="H780" s="69"/>
      <c r="I780" s="69"/>
      <c r="J780" s="69"/>
      <c r="K780" s="69"/>
      <c r="L780" s="69"/>
      <c r="M780" s="69"/>
      <c r="N780" s="69"/>
      <c r="O780" s="69"/>
      <c r="P780" s="69"/>
      <c r="Q780" s="69"/>
      <c r="R780" s="69"/>
      <c r="S780" s="69"/>
      <c r="T780" s="69"/>
      <c r="U780" s="69"/>
      <c r="V780" s="69"/>
      <c r="W780" s="69"/>
      <c r="X780" s="69"/>
      <c r="Y780" s="69"/>
      <c r="Z780" s="69"/>
    </row>
    <row r="781" spans="1:26" ht="15.75" customHeight="1">
      <c r="A781" s="69"/>
      <c r="B781" s="69"/>
      <c r="C781" s="69"/>
      <c r="D781" s="69"/>
      <c r="E781" s="69"/>
      <c r="F781" s="69"/>
      <c r="G781" s="69"/>
      <c r="H781" s="69"/>
      <c r="I781" s="69"/>
      <c r="J781" s="69"/>
      <c r="K781" s="69"/>
      <c r="L781" s="69"/>
      <c r="M781" s="69"/>
      <c r="N781" s="69"/>
      <c r="O781" s="69"/>
      <c r="P781" s="69"/>
      <c r="Q781" s="69"/>
      <c r="R781" s="69"/>
      <c r="S781" s="69"/>
      <c r="T781" s="69"/>
      <c r="U781" s="69"/>
      <c r="V781" s="69"/>
      <c r="W781" s="69"/>
      <c r="X781" s="69"/>
      <c r="Y781" s="69"/>
      <c r="Z781" s="69"/>
    </row>
    <row r="782" spans="1:26" ht="15.75" customHeight="1">
      <c r="A782" s="69"/>
      <c r="B782" s="69"/>
      <c r="C782" s="69"/>
      <c r="D782" s="69"/>
      <c r="E782" s="69"/>
      <c r="F782" s="69"/>
      <c r="G782" s="69"/>
      <c r="H782" s="69"/>
      <c r="I782" s="69"/>
      <c r="J782" s="69"/>
      <c r="K782" s="69"/>
      <c r="L782" s="69"/>
      <c r="M782" s="69"/>
      <c r="N782" s="69"/>
      <c r="O782" s="69"/>
      <c r="P782" s="69"/>
      <c r="Q782" s="69"/>
      <c r="R782" s="69"/>
      <c r="S782" s="69"/>
      <c r="T782" s="69"/>
      <c r="U782" s="69"/>
      <c r="V782" s="69"/>
      <c r="W782" s="69"/>
      <c r="X782" s="69"/>
      <c r="Y782" s="69"/>
      <c r="Z782" s="69"/>
    </row>
    <row r="783" spans="1:26" ht="15.75" customHeight="1">
      <c r="A783" s="69"/>
      <c r="B783" s="69"/>
      <c r="C783" s="69"/>
      <c r="D783" s="69"/>
      <c r="E783" s="69"/>
      <c r="F783" s="69"/>
      <c r="G783" s="69"/>
      <c r="H783" s="69"/>
      <c r="I783" s="69"/>
      <c r="J783" s="69"/>
      <c r="K783" s="69"/>
      <c r="L783" s="69"/>
      <c r="M783" s="69"/>
      <c r="N783" s="69"/>
      <c r="O783" s="69"/>
      <c r="P783" s="69"/>
      <c r="Q783" s="69"/>
      <c r="R783" s="69"/>
      <c r="S783" s="69"/>
      <c r="T783" s="69"/>
      <c r="U783" s="69"/>
      <c r="V783" s="69"/>
      <c r="W783" s="69"/>
      <c r="X783" s="69"/>
      <c r="Y783" s="69"/>
      <c r="Z783" s="69"/>
    </row>
    <row r="784" spans="1:26" ht="15.75" customHeight="1">
      <c r="A784" s="69"/>
      <c r="B784" s="69"/>
      <c r="C784" s="69"/>
      <c r="D784" s="69"/>
      <c r="E784" s="69"/>
      <c r="F784" s="69"/>
      <c r="G784" s="69"/>
      <c r="H784" s="69"/>
      <c r="I784" s="69"/>
      <c r="J784" s="69"/>
      <c r="K784" s="69"/>
      <c r="L784" s="69"/>
      <c r="M784" s="69"/>
      <c r="N784" s="69"/>
      <c r="O784" s="69"/>
      <c r="P784" s="69"/>
      <c r="Q784" s="69"/>
      <c r="R784" s="69"/>
      <c r="S784" s="69"/>
      <c r="T784" s="69"/>
      <c r="U784" s="69"/>
      <c r="V784" s="69"/>
      <c r="W784" s="69"/>
      <c r="X784" s="69"/>
      <c r="Y784" s="69"/>
      <c r="Z784" s="69"/>
    </row>
    <row r="785" spans="1:26" ht="15.75" customHeight="1">
      <c r="A785" s="69"/>
      <c r="B785" s="69"/>
      <c r="C785" s="69"/>
      <c r="D785" s="69"/>
      <c r="E785" s="69"/>
      <c r="F785" s="69"/>
      <c r="G785" s="69"/>
      <c r="H785" s="69"/>
      <c r="I785" s="69"/>
      <c r="J785" s="69"/>
      <c r="K785" s="69"/>
      <c r="L785" s="69"/>
      <c r="M785" s="69"/>
      <c r="N785" s="69"/>
      <c r="O785" s="69"/>
      <c r="P785" s="69"/>
      <c r="Q785" s="69"/>
      <c r="R785" s="69"/>
      <c r="S785" s="69"/>
      <c r="T785" s="69"/>
      <c r="U785" s="69"/>
      <c r="V785" s="69"/>
      <c r="W785" s="69"/>
      <c r="X785" s="69"/>
      <c r="Y785" s="69"/>
      <c r="Z785" s="69"/>
    </row>
    <row r="786" spans="1:26" ht="15.75" customHeight="1">
      <c r="A786" s="69"/>
      <c r="B786" s="69"/>
      <c r="C786" s="69"/>
      <c r="D786" s="69"/>
      <c r="E786" s="69"/>
      <c r="F786" s="69"/>
      <c r="G786" s="69"/>
      <c r="H786" s="69"/>
      <c r="I786" s="69"/>
      <c r="J786" s="69"/>
      <c r="K786" s="69"/>
      <c r="L786" s="69"/>
      <c r="M786" s="69"/>
      <c r="N786" s="69"/>
      <c r="O786" s="69"/>
      <c r="P786" s="69"/>
      <c r="Q786" s="69"/>
      <c r="R786" s="69"/>
      <c r="S786" s="69"/>
      <c r="T786" s="69"/>
      <c r="U786" s="69"/>
      <c r="V786" s="69"/>
      <c r="W786" s="69"/>
      <c r="X786" s="69"/>
      <c r="Y786" s="69"/>
      <c r="Z786" s="69"/>
    </row>
    <row r="787" spans="1:26" ht="15.75" customHeight="1">
      <c r="A787" s="69"/>
      <c r="B787" s="69"/>
      <c r="C787" s="69"/>
      <c r="D787" s="69"/>
      <c r="E787" s="69"/>
      <c r="F787" s="69"/>
      <c r="G787" s="69"/>
      <c r="H787" s="69"/>
      <c r="I787" s="69"/>
      <c r="J787" s="69"/>
      <c r="K787" s="69"/>
      <c r="L787" s="69"/>
      <c r="M787" s="69"/>
      <c r="N787" s="69"/>
      <c r="O787" s="69"/>
      <c r="P787" s="69"/>
      <c r="Q787" s="69"/>
      <c r="R787" s="69"/>
      <c r="S787" s="69"/>
      <c r="T787" s="69"/>
      <c r="U787" s="69"/>
      <c r="V787" s="69"/>
      <c r="W787" s="69"/>
      <c r="X787" s="69"/>
      <c r="Y787" s="69"/>
      <c r="Z787" s="69"/>
    </row>
    <row r="788" spans="1:26" ht="15.75" customHeight="1">
      <c r="A788" s="69"/>
      <c r="B788" s="69"/>
      <c r="C788" s="69"/>
      <c r="D788" s="69"/>
      <c r="E788" s="69"/>
      <c r="F788" s="69"/>
      <c r="G788" s="69"/>
      <c r="H788" s="69"/>
      <c r="I788" s="69"/>
      <c r="J788" s="69"/>
      <c r="K788" s="69"/>
      <c r="L788" s="69"/>
      <c r="M788" s="69"/>
      <c r="N788" s="69"/>
      <c r="O788" s="69"/>
      <c r="P788" s="69"/>
      <c r="Q788" s="69"/>
      <c r="R788" s="69"/>
      <c r="S788" s="69"/>
      <c r="T788" s="69"/>
      <c r="U788" s="69"/>
      <c r="V788" s="69"/>
      <c r="W788" s="69"/>
      <c r="X788" s="69"/>
      <c r="Y788" s="69"/>
      <c r="Z788" s="69"/>
    </row>
    <row r="789" spans="1:26" ht="15.75" customHeight="1">
      <c r="A789" s="69"/>
      <c r="B789" s="69"/>
      <c r="C789" s="69"/>
      <c r="D789" s="69"/>
      <c r="E789" s="69"/>
      <c r="F789" s="69"/>
      <c r="G789" s="69"/>
      <c r="H789" s="69"/>
      <c r="I789" s="69"/>
      <c r="J789" s="69"/>
      <c r="K789" s="69"/>
      <c r="L789" s="69"/>
      <c r="M789" s="69"/>
      <c r="N789" s="69"/>
      <c r="O789" s="69"/>
      <c r="P789" s="69"/>
      <c r="Q789" s="69"/>
      <c r="R789" s="69"/>
      <c r="S789" s="69"/>
      <c r="T789" s="69"/>
      <c r="U789" s="69"/>
      <c r="V789" s="69"/>
      <c r="W789" s="69"/>
      <c r="X789" s="69"/>
      <c r="Y789" s="69"/>
      <c r="Z789" s="69"/>
    </row>
    <row r="790" spans="1:26" ht="15.75" customHeight="1">
      <c r="A790" s="69"/>
      <c r="B790" s="69"/>
      <c r="C790" s="69"/>
      <c r="D790" s="69"/>
      <c r="E790" s="69"/>
      <c r="F790" s="69"/>
      <c r="G790" s="69"/>
      <c r="H790" s="69"/>
      <c r="I790" s="69"/>
      <c r="J790" s="69"/>
      <c r="K790" s="69"/>
      <c r="L790" s="69"/>
      <c r="M790" s="69"/>
      <c r="N790" s="69"/>
      <c r="O790" s="69"/>
      <c r="P790" s="69"/>
      <c r="Q790" s="69"/>
      <c r="R790" s="69"/>
      <c r="S790" s="69"/>
      <c r="T790" s="69"/>
      <c r="U790" s="69"/>
      <c r="V790" s="69"/>
      <c r="W790" s="69"/>
      <c r="X790" s="69"/>
      <c r="Y790" s="69"/>
      <c r="Z790" s="69"/>
    </row>
    <row r="791" spans="1:26" ht="15.75" customHeight="1">
      <c r="A791" s="69"/>
      <c r="B791" s="69"/>
      <c r="C791" s="69"/>
      <c r="D791" s="69"/>
      <c r="E791" s="69"/>
      <c r="F791" s="69"/>
      <c r="G791" s="69"/>
      <c r="H791" s="69"/>
      <c r="I791" s="69"/>
      <c r="J791" s="69"/>
      <c r="K791" s="69"/>
      <c r="L791" s="69"/>
      <c r="M791" s="69"/>
      <c r="N791" s="69"/>
      <c r="O791" s="69"/>
      <c r="P791" s="69"/>
      <c r="Q791" s="69"/>
      <c r="R791" s="69"/>
      <c r="S791" s="69"/>
      <c r="T791" s="69"/>
      <c r="U791" s="69"/>
      <c r="V791" s="69"/>
      <c r="W791" s="69"/>
      <c r="X791" s="69"/>
      <c r="Y791" s="69"/>
      <c r="Z791" s="69"/>
    </row>
    <row r="792" spans="1:26" ht="15.75" customHeight="1">
      <c r="A792" s="69"/>
      <c r="B792" s="69"/>
      <c r="C792" s="69"/>
      <c r="D792" s="69"/>
      <c r="E792" s="69"/>
      <c r="F792" s="69"/>
      <c r="G792" s="69"/>
      <c r="H792" s="69"/>
      <c r="I792" s="69"/>
      <c r="J792" s="69"/>
      <c r="K792" s="69"/>
      <c r="L792" s="69"/>
      <c r="M792" s="69"/>
      <c r="N792" s="69"/>
      <c r="O792" s="69"/>
      <c r="P792" s="69"/>
      <c r="Q792" s="69"/>
      <c r="R792" s="69"/>
      <c r="S792" s="69"/>
      <c r="T792" s="69"/>
      <c r="U792" s="69"/>
      <c r="V792" s="69"/>
      <c r="W792" s="69"/>
      <c r="X792" s="69"/>
      <c r="Y792" s="69"/>
      <c r="Z792" s="69"/>
    </row>
    <row r="793" spans="1:26" ht="15.75" customHeight="1">
      <c r="A793" s="69"/>
      <c r="B793" s="69"/>
      <c r="C793" s="69"/>
      <c r="D793" s="69"/>
      <c r="E793" s="69"/>
      <c r="F793" s="69"/>
      <c r="G793" s="69"/>
      <c r="H793" s="69"/>
      <c r="I793" s="69"/>
      <c r="J793" s="69"/>
      <c r="K793" s="69"/>
      <c r="L793" s="69"/>
      <c r="M793" s="69"/>
      <c r="N793" s="69"/>
      <c r="O793" s="69"/>
      <c r="P793" s="69"/>
      <c r="Q793" s="69"/>
      <c r="R793" s="69"/>
      <c r="S793" s="69"/>
      <c r="T793" s="69"/>
      <c r="U793" s="69"/>
      <c r="V793" s="69"/>
      <c r="W793" s="69"/>
      <c r="X793" s="69"/>
      <c r="Y793" s="69"/>
      <c r="Z793" s="69"/>
    </row>
    <row r="794" spans="1:26" ht="15.75" customHeight="1">
      <c r="A794" s="69"/>
      <c r="B794" s="69"/>
      <c r="C794" s="69"/>
      <c r="D794" s="69"/>
      <c r="E794" s="69"/>
      <c r="F794" s="69"/>
      <c r="G794" s="69"/>
      <c r="H794" s="69"/>
      <c r="I794" s="69"/>
      <c r="J794" s="69"/>
      <c r="K794" s="69"/>
      <c r="L794" s="69"/>
      <c r="M794" s="69"/>
      <c r="N794" s="69"/>
      <c r="O794" s="69"/>
      <c r="P794" s="69"/>
      <c r="Q794" s="69"/>
      <c r="R794" s="69"/>
      <c r="S794" s="69"/>
      <c r="T794" s="69"/>
      <c r="U794" s="69"/>
      <c r="V794" s="69"/>
      <c r="W794" s="69"/>
      <c r="X794" s="69"/>
      <c r="Y794" s="69"/>
      <c r="Z794" s="69"/>
    </row>
    <row r="795" spans="1:26" ht="15.75" customHeight="1">
      <c r="A795" s="69"/>
      <c r="B795" s="69"/>
      <c r="C795" s="69"/>
      <c r="D795" s="69"/>
      <c r="E795" s="69"/>
      <c r="F795" s="69"/>
      <c r="G795" s="69"/>
      <c r="H795" s="69"/>
      <c r="I795" s="69"/>
      <c r="J795" s="69"/>
      <c r="K795" s="69"/>
      <c r="L795" s="69"/>
      <c r="M795" s="69"/>
      <c r="N795" s="69"/>
      <c r="O795" s="69"/>
      <c r="P795" s="69"/>
      <c r="Q795" s="69"/>
      <c r="R795" s="69"/>
      <c r="S795" s="69"/>
      <c r="T795" s="69"/>
      <c r="U795" s="69"/>
      <c r="V795" s="69"/>
      <c r="W795" s="69"/>
      <c r="X795" s="69"/>
      <c r="Y795" s="69"/>
      <c r="Z795" s="69"/>
    </row>
    <row r="796" spans="1:26" ht="15.75" customHeight="1">
      <c r="A796" s="69"/>
      <c r="B796" s="69"/>
      <c r="C796" s="69"/>
      <c r="D796" s="69"/>
      <c r="E796" s="69"/>
      <c r="F796" s="69"/>
      <c r="G796" s="69"/>
      <c r="H796" s="69"/>
      <c r="I796" s="69"/>
      <c r="J796" s="69"/>
      <c r="K796" s="69"/>
      <c r="L796" s="69"/>
      <c r="M796" s="69"/>
      <c r="N796" s="69"/>
      <c r="O796" s="69"/>
      <c r="P796" s="69"/>
      <c r="Q796" s="69"/>
      <c r="R796" s="69"/>
      <c r="S796" s="69"/>
      <c r="T796" s="69"/>
      <c r="U796" s="69"/>
      <c r="V796" s="69"/>
      <c r="W796" s="69"/>
      <c r="X796" s="69"/>
      <c r="Y796" s="69"/>
      <c r="Z796" s="69"/>
    </row>
    <row r="797" spans="1:26" ht="15.75" customHeight="1">
      <c r="A797" s="69"/>
      <c r="B797" s="69"/>
      <c r="C797" s="69"/>
      <c r="D797" s="69"/>
      <c r="E797" s="69"/>
      <c r="F797" s="69"/>
      <c r="G797" s="69"/>
      <c r="H797" s="69"/>
      <c r="I797" s="69"/>
      <c r="J797" s="69"/>
      <c r="K797" s="69"/>
      <c r="L797" s="69"/>
      <c r="M797" s="69"/>
      <c r="N797" s="69"/>
      <c r="O797" s="69"/>
      <c r="P797" s="69"/>
      <c r="Q797" s="69"/>
      <c r="R797" s="69"/>
      <c r="S797" s="69"/>
      <c r="T797" s="69"/>
      <c r="U797" s="69"/>
      <c r="V797" s="69"/>
      <c r="W797" s="69"/>
      <c r="X797" s="69"/>
      <c r="Y797" s="69"/>
      <c r="Z797" s="69"/>
    </row>
    <row r="798" spans="1:26" ht="15.75" customHeight="1">
      <c r="A798" s="69"/>
      <c r="B798" s="69"/>
      <c r="C798" s="69"/>
      <c r="D798" s="69"/>
      <c r="E798" s="69"/>
      <c r="F798" s="69"/>
      <c r="G798" s="69"/>
      <c r="H798" s="69"/>
      <c r="I798" s="69"/>
      <c r="J798" s="69"/>
      <c r="K798" s="69"/>
      <c r="L798" s="69"/>
      <c r="M798" s="69"/>
      <c r="N798" s="69"/>
      <c r="O798" s="69"/>
      <c r="P798" s="69"/>
      <c r="Q798" s="69"/>
      <c r="R798" s="69"/>
      <c r="S798" s="69"/>
      <c r="T798" s="69"/>
      <c r="U798" s="69"/>
      <c r="V798" s="69"/>
      <c r="W798" s="69"/>
      <c r="X798" s="69"/>
      <c r="Y798" s="69"/>
      <c r="Z798" s="69"/>
    </row>
    <row r="799" spans="1:26" ht="15.75" customHeight="1">
      <c r="A799" s="69"/>
      <c r="B799" s="69"/>
      <c r="C799" s="69"/>
      <c r="D799" s="69"/>
      <c r="E799" s="69"/>
      <c r="F799" s="69"/>
      <c r="G799" s="69"/>
      <c r="H799" s="69"/>
      <c r="I799" s="69"/>
      <c r="J799" s="69"/>
      <c r="K799" s="69"/>
      <c r="L799" s="69"/>
      <c r="M799" s="69"/>
      <c r="N799" s="69"/>
      <c r="O799" s="69"/>
      <c r="P799" s="69"/>
      <c r="Q799" s="69"/>
      <c r="R799" s="69"/>
      <c r="S799" s="69"/>
      <c r="T799" s="69"/>
      <c r="U799" s="69"/>
      <c r="V799" s="69"/>
      <c r="W799" s="69"/>
      <c r="X799" s="69"/>
      <c r="Y799" s="69"/>
      <c r="Z799" s="69"/>
    </row>
    <row r="800" spans="1:26" ht="15.75" customHeight="1">
      <c r="A800" s="69"/>
      <c r="B800" s="69"/>
      <c r="C800" s="69"/>
      <c r="D800" s="69"/>
      <c r="E800" s="69"/>
      <c r="F800" s="69"/>
      <c r="G800" s="69"/>
      <c r="H800" s="69"/>
      <c r="I800" s="69"/>
      <c r="J800" s="69"/>
      <c r="K800" s="69"/>
      <c r="L800" s="69"/>
      <c r="M800" s="69"/>
      <c r="N800" s="69"/>
      <c r="O800" s="69"/>
      <c r="P800" s="69"/>
      <c r="Q800" s="69"/>
      <c r="R800" s="69"/>
      <c r="S800" s="69"/>
      <c r="T800" s="69"/>
      <c r="U800" s="69"/>
      <c r="V800" s="69"/>
      <c r="W800" s="69"/>
      <c r="X800" s="69"/>
      <c r="Y800" s="69"/>
      <c r="Z800" s="69"/>
    </row>
    <row r="801" spans="1:26" ht="15.75" customHeight="1">
      <c r="A801" s="69"/>
      <c r="B801" s="69"/>
      <c r="C801" s="69"/>
      <c r="D801" s="69"/>
      <c r="E801" s="69"/>
      <c r="F801" s="69"/>
      <c r="G801" s="69"/>
      <c r="H801" s="69"/>
      <c r="I801" s="69"/>
      <c r="J801" s="69"/>
      <c r="K801" s="69"/>
      <c r="L801" s="69"/>
      <c r="M801" s="69"/>
      <c r="N801" s="69"/>
      <c r="O801" s="69"/>
      <c r="P801" s="69"/>
      <c r="Q801" s="69"/>
      <c r="R801" s="69"/>
      <c r="S801" s="69"/>
      <c r="T801" s="69"/>
      <c r="U801" s="69"/>
      <c r="V801" s="69"/>
      <c r="W801" s="69"/>
      <c r="X801" s="69"/>
      <c r="Y801" s="69"/>
      <c r="Z801" s="69"/>
    </row>
    <row r="802" spans="1:26" ht="15.75" customHeight="1">
      <c r="A802" s="69"/>
      <c r="B802" s="69"/>
      <c r="C802" s="69"/>
      <c r="D802" s="69"/>
      <c r="E802" s="69"/>
      <c r="F802" s="69"/>
      <c r="G802" s="69"/>
      <c r="H802" s="69"/>
      <c r="I802" s="69"/>
      <c r="J802" s="69"/>
      <c r="K802" s="69"/>
      <c r="L802" s="69"/>
      <c r="M802" s="69"/>
      <c r="N802" s="69"/>
      <c r="O802" s="69"/>
      <c r="P802" s="69"/>
      <c r="Q802" s="69"/>
      <c r="R802" s="69"/>
      <c r="S802" s="69"/>
      <c r="T802" s="69"/>
      <c r="U802" s="69"/>
      <c r="V802" s="69"/>
      <c r="W802" s="69"/>
      <c r="X802" s="69"/>
      <c r="Y802" s="69"/>
      <c r="Z802" s="69"/>
    </row>
    <row r="803" spans="1:26" ht="15.75" customHeight="1">
      <c r="A803" s="69"/>
      <c r="B803" s="69"/>
      <c r="C803" s="69"/>
      <c r="D803" s="69"/>
      <c r="E803" s="69"/>
      <c r="F803" s="69"/>
      <c r="G803" s="69"/>
      <c r="H803" s="69"/>
      <c r="I803" s="69"/>
      <c r="J803" s="69"/>
      <c r="K803" s="69"/>
      <c r="L803" s="69"/>
      <c r="M803" s="69"/>
      <c r="N803" s="69"/>
      <c r="O803" s="69"/>
      <c r="P803" s="69"/>
      <c r="Q803" s="69"/>
      <c r="R803" s="69"/>
      <c r="S803" s="69"/>
      <c r="T803" s="69"/>
      <c r="U803" s="69"/>
      <c r="V803" s="69"/>
      <c r="W803" s="69"/>
      <c r="X803" s="69"/>
      <c r="Y803" s="69"/>
      <c r="Z803" s="69"/>
    </row>
    <row r="804" spans="1:26" ht="15.75" customHeight="1">
      <c r="A804" s="69"/>
      <c r="B804" s="69"/>
      <c r="C804" s="69"/>
      <c r="D804" s="69"/>
      <c r="E804" s="69"/>
      <c r="F804" s="69"/>
      <c r="G804" s="69"/>
      <c r="H804" s="69"/>
      <c r="I804" s="69"/>
      <c r="J804" s="69"/>
      <c r="K804" s="69"/>
      <c r="L804" s="69"/>
      <c r="M804" s="69"/>
      <c r="N804" s="69"/>
      <c r="O804" s="69"/>
      <c r="P804" s="69"/>
      <c r="Q804" s="69"/>
      <c r="R804" s="69"/>
      <c r="S804" s="69"/>
      <c r="T804" s="69"/>
      <c r="U804" s="69"/>
      <c r="V804" s="69"/>
      <c r="W804" s="69"/>
      <c r="X804" s="69"/>
      <c r="Y804" s="69"/>
      <c r="Z804" s="69"/>
    </row>
    <row r="805" spans="1:26" ht="15.75" customHeight="1">
      <c r="A805" s="69"/>
      <c r="B805" s="69"/>
      <c r="C805" s="69"/>
      <c r="D805" s="69"/>
      <c r="E805" s="69"/>
      <c r="F805" s="69"/>
      <c r="G805" s="69"/>
      <c r="H805" s="69"/>
      <c r="I805" s="69"/>
      <c r="J805" s="69"/>
      <c r="K805" s="69"/>
      <c r="L805" s="69"/>
      <c r="M805" s="69"/>
      <c r="N805" s="69"/>
      <c r="O805" s="69"/>
      <c r="P805" s="69"/>
      <c r="Q805" s="69"/>
      <c r="R805" s="69"/>
      <c r="S805" s="69"/>
      <c r="T805" s="69"/>
      <c r="U805" s="69"/>
      <c r="V805" s="69"/>
      <c r="W805" s="69"/>
      <c r="X805" s="69"/>
      <c r="Y805" s="69"/>
      <c r="Z805" s="69"/>
    </row>
    <row r="806" spans="1:26" ht="15.75" customHeight="1">
      <c r="A806" s="69"/>
      <c r="B806" s="69"/>
      <c r="C806" s="69"/>
      <c r="D806" s="69"/>
      <c r="E806" s="69"/>
      <c r="F806" s="69"/>
      <c r="G806" s="69"/>
      <c r="H806" s="69"/>
      <c r="I806" s="69"/>
      <c r="J806" s="69"/>
      <c r="K806" s="69"/>
      <c r="L806" s="69"/>
      <c r="M806" s="69"/>
      <c r="N806" s="69"/>
      <c r="O806" s="69"/>
      <c r="P806" s="69"/>
      <c r="Q806" s="69"/>
      <c r="R806" s="69"/>
      <c r="S806" s="69"/>
      <c r="T806" s="69"/>
      <c r="U806" s="69"/>
      <c r="V806" s="69"/>
      <c r="W806" s="69"/>
      <c r="X806" s="69"/>
      <c r="Y806" s="69"/>
      <c r="Z806" s="69"/>
    </row>
    <row r="807" spans="1:26" ht="15.75" customHeight="1">
      <c r="A807" s="69"/>
      <c r="B807" s="69"/>
      <c r="C807" s="69"/>
      <c r="D807" s="69"/>
      <c r="E807" s="69"/>
      <c r="F807" s="69"/>
      <c r="G807" s="69"/>
      <c r="H807" s="69"/>
      <c r="I807" s="69"/>
      <c r="J807" s="69"/>
      <c r="K807" s="69"/>
      <c r="L807" s="69"/>
      <c r="M807" s="69"/>
      <c r="N807" s="69"/>
      <c r="O807" s="69"/>
      <c r="P807" s="69"/>
      <c r="Q807" s="69"/>
      <c r="R807" s="69"/>
      <c r="S807" s="69"/>
      <c r="T807" s="69"/>
      <c r="U807" s="69"/>
      <c r="V807" s="69"/>
      <c r="W807" s="69"/>
      <c r="X807" s="69"/>
      <c r="Y807" s="69"/>
      <c r="Z807" s="69"/>
    </row>
    <row r="808" spans="1:26" ht="15.75" customHeight="1">
      <c r="A808" s="69"/>
      <c r="B808" s="69"/>
      <c r="C808" s="69"/>
      <c r="D808" s="69"/>
      <c r="E808" s="69"/>
      <c r="F808" s="69"/>
      <c r="G808" s="69"/>
      <c r="H808" s="69"/>
      <c r="I808" s="69"/>
      <c r="J808" s="69"/>
      <c r="K808" s="69"/>
      <c r="L808" s="69"/>
      <c r="M808" s="69"/>
      <c r="N808" s="69"/>
      <c r="O808" s="69"/>
      <c r="P808" s="69"/>
      <c r="Q808" s="69"/>
      <c r="R808" s="69"/>
      <c r="S808" s="69"/>
      <c r="T808" s="69"/>
      <c r="U808" s="69"/>
      <c r="V808" s="69"/>
      <c r="W808" s="69"/>
      <c r="X808" s="69"/>
      <c r="Y808" s="69"/>
      <c r="Z808" s="69"/>
    </row>
    <row r="809" spans="1:26" ht="15.75" customHeight="1">
      <c r="A809" s="69"/>
      <c r="B809" s="69"/>
      <c r="C809" s="69"/>
      <c r="D809" s="69"/>
      <c r="E809" s="69"/>
      <c r="F809" s="69"/>
      <c r="G809" s="69"/>
      <c r="H809" s="69"/>
      <c r="I809" s="69"/>
      <c r="J809" s="69"/>
      <c r="K809" s="69"/>
      <c r="L809" s="69"/>
      <c r="M809" s="69"/>
      <c r="N809" s="69"/>
      <c r="O809" s="69"/>
      <c r="P809" s="69"/>
      <c r="Q809" s="69"/>
      <c r="R809" s="69"/>
      <c r="S809" s="69"/>
      <c r="T809" s="69"/>
      <c r="U809" s="69"/>
      <c r="V809" s="69"/>
      <c r="W809" s="69"/>
      <c r="X809" s="69"/>
      <c r="Y809" s="69"/>
      <c r="Z809" s="69"/>
    </row>
    <row r="810" spans="1:26" ht="15.75" customHeight="1">
      <c r="A810" s="69"/>
      <c r="B810" s="69"/>
      <c r="C810" s="69"/>
      <c r="D810" s="69"/>
      <c r="E810" s="69"/>
      <c r="F810" s="69"/>
      <c r="G810" s="69"/>
      <c r="H810" s="69"/>
      <c r="I810" s="69"/>
      <c r="J810" s="69"/>
      <c r="K810" s="69"/>
      <c r="L810" s="69"/>
      <c r="M810" s="69"/>
      <c r="N810" s="69"/>
      <c r="O810" s="69"/>
      <c r="P810" s="69"/>
      <c r="Q810" s="69"/>
      <c r="R810" s="69"/>
      <c r="S810" s="69"/>
      <c r="T810" s="69"/>
      <c r="U810" s="69"/>
      <c r="V810" s="69"/>
      <c r="W810" s="69"/>
      <c r="X810" s="69"/>
      <c r="Y810" s="69"/>
      <c r="Z810" s="69"/>
    </row>
    <row r="811" spans="1:26" ht="15.75" customHeight="1">
      <c r="A811" s="69"/>
      <c r="B811" s="69"/>
      <c r="C811" s="69"/>
      <c r="D811" s="69"/>
      <c r="E811" s="69"/>
      <c r="F811" s="69"/>
      <c r="G811" s="69"/>
      <c r="H811" s="69"/>
      <c r="I811" s="69"/>
      <c r="J811" s="69"/>
      <c r="K811" s="69"/>
      <c r="L811" s="69"/>
      <c r="M811" s="69"/>
      <c r="N811" s="69"/>
      <c r="O811" s="69"/>
      <c r="P811" s="69"/>
      <c r="Q811" s="69"/>
      <c r="R811" s="69"/>
      <c r="S811" s="69"/>
      <c r="T811" s="69"/>
      <c r="U811" s="69"/>
      <c r="V811" s="69"/>
      <c r="W811" s="69"/>
      <c r="X811" s="69"/>
      <c r="Y811" s="69"/>
      <c r="Z811" s="69"/>
    </row>
    <row r="812" spans="1:26" ht="15.75" customHeight="1">
      <c r="A812" s="69"/>
      <c r="B812" s="69"/>
      <c r="C812" s="69"/>
      <c r="D812" s="69"/>
      <c r="E812" s="69"/>
      <c r="F812" s="69"/>
      <c r="G812" s="69"/>
      <c r="H812" s="69"/>
      <c r="I812" s="69"/>
      <c r="J812" s="69"/>
      <c r="K812" s="69"/>
      <c r="L812" s="69"/>
      <c r="M812" s="69"/>
      <c r="N812" s="69"/>
      <c r="O812" s="69"/>
      <c r="P812" s="69"/>
      <c r="Q812" s="69"/>
      <c r="R812" s="69"/>
      <c r="S812" s="69"/>
      <c r="T812" s="69"/>
      <c r="U812" s="69"/>
      <c r="V812" s="69"/>
      <c r="W812" s="69"/>
      <c r="X812" s="69"/>
      <c r="Y812" s="69"/>
      <c r="Z812" s="69"/>
    </row>
    <row r="813" spans="1:26" ht="15.75" customHeight="1">
      <c r="A813" s="69"/>
      <c r="B813" s="69"/>
      <c r="C813" s="69"/>
      <c r="D813" s="69"/>
      <c r="E813" s="69"/>
      <c r="F813" s="69"/>
      <c r="G813" s="69"/>
      <c r="H813" s="69"/>
      <c r="I813" s="69"/>
      <c r="J813" s="69"/>
      <c r="K813" s="69"/>
      <c r="L813" s="69"/>
      <c r="M813" s="69"/>
      <c r="N813" s="69"/>
      <c r="O813" s="69"/>
      <c r="P813" s="69"/>
      <c r="Q813" s="69"/>
      <c r="R813" s="69"/>
      <c r="S813" s="69"/>
      <c r="T813" s="69"/>
      <c r="U813" s="69"/>
      <c r="V813" s="69"/>
      <c r="W813" s="69"/>
      <c r="X813" s="69"/>
      <c r="Y813" s="69"/>
      <c r="Z813" s="69"/>
    </row>
    <row r="814" spans="1:26" ht="15.75" customHeight="1">
      <c r="A814" s="69"/>
      <c r="B814" s="69"/>
      <c r="C814" s="69"/>
      <c r="D814" s="69"/>
      <c r="E814" s="69"/>
      <c r="F814" s="69"/>
      <c r="G814" s="69"/>
      <c r="H814" s="69"/>
      <c r="I814" s="69"/>
      <c r="J814" s="69"/>
      <c r="K814" s="69"/>
      <c r="L814" s="69"/>
      <c r="M814" s="69"/>
      <c r="N814" s="69"/>
      <c r="O814" s="69"/>
      <c r="P814" s="69"/>
      <c r="Q814" s="69"/>
      <c r="R814" s="69"/>
      <c r="S814" s="69"/>
      <c r="T814" s="69"/>
      <c r="U814" s="69"/>
      <c r="V814" s="69"/>
      <c r="W814" s="69"/>
      <c r="X814" s="69"/>
      <c r="Y814" s="69"/>
      <c r="Z814" s="69"/>
    </row>
    <row r="815" spans="1:26" ht="15.75" customHeight="1">
      <c r="A815" s="69"/>
      <c r="B815" s="69"/>
      <c r="C815" s="69"/>
      <c r="D815" s="69"/>
      <c r="E815" s="69"/>
      <c r="F815" s="69"/>
      <c r="G815" s="69"/>
      <c r="H815" s="69"/>
      <c r="I815" s="69"/>
      <c r="J815" s="69"/>
      <c r="K815" s="69"/>
      <c r="L815" s="69"/>
      <c r="M815" s="69"/>
      <c r="N815" s="69"/>
      <c r="O815" s="69"/>
      <c r="P815" s="69"/>
      <c r="Q815" s="69"/>
      <c r="R815" s="69"/>
      <c r="S815" s="69"/>
      <c r="T815" s="69"/>
      <c r="U815" s="69"/>
      <c r="V815" s="69"/>
      <c r="W815" s="69"/>
      <c r="X815" s="69"/>
      <c r="Y815" s="69"/>
      <c r="Z815" s="69"/>
    </row>
    <row r="816" spans="1:26" ht="15.75" customHeight="1">
      <c r="A816" s="69"/>
      <c r="B816" s="69"/>
      <c r="C816" s="69"/>
      <c r="D816" s="69"/>
      <c r="E816" s="69"/>
      <c r="F816" s="69"/>
      <c r="G816" s="69"/>
      <c r="H816" s="69"/>
      <c r="I816" s="69"/>
      <c r="J816" s="69"/>
      <c r="K816" s="69"/>
      <c r="L816" s="69"/>
      <c r="M816" s="69"/>
      <c r="N816" s="69"/>
      <c r="O816" s="69"/>
      <c r="P816" s="69"/>
      <c r="Q816" s="69"/>
      <c r="R816" s="69"/>
      <c r="S816" s="69"/>
      <c r="T816" s="69"/>
      <c r="U816" s="69"/>
      <c r="V816" s="69"/>
      <c r="W816" s="69"/>
      <c r="X816" s="69"/>
      <c r="Y816" s="69"/>
      <c r="Z816" s="69"/>
    </row>
    <row r="817" spans="1:26" ht="15.75" customHeight="1">
      <c r="A817" s="69"/>
      <c r="B817" s="69"/>
      <c r="C817" s="69"/>
      <c r="D817" s="69"/>
      <c r="E817" s="69"/>
      <c r="F817" s="69"/>
      <c r="G817" s="69"/>
      <c r="H817" s="69"/>
      <c r="I817" s="69"/>
      <c r="J817" s="69"/>
      <c r="K817" s="69"/>
      <c r="L817" s="69"/>
      <c r="M817" s="69"/>
      <c r="N817" s="69"/>
      <c r="O817" s="69"/>
      <c r="P817" s="69"/>
      <c r="Q817" s="69"/>
      <c r="R817" s="69"/>
      <c r="S817" s="69"/>
      <c r="T817" s="69"/>
      <c r="U817" s="69"/>
      <c r="V817" s="69"/>
      <c r="W817" s="69"/>
      <c r="X817" s="69"/>
      <c r="Y817" s="69"/>
      <c r="Z817" s="69"/>
    </row>
    <row r="818" spans="1:26" ht="15.75" customHeight="1">
      <c r="A818" s="69"/>
      <c r="B818" s="69"/>
      <c r="C818" s="69"/>
      <c r="D818" s="69"/>
      <c r="E818" s="69"/>
      <c r="F818" s="69"/>
      <c r="G818" s="69"/>
      <c r="H818" s="69"/>
      <c r="I818" s="69"/>
      <c r="J818" s="69"/>
      <c r="K818" s="69"/>
      <c r="L818" s="69"/>
      <c r="M818" s="69"/>
      <c r="N818" s="69"/>
      <c r="O818" s="69"/>
      <c r="P818" s="69"/>
      <c r="Q818" s="69"/>
      <c r="R818" s="69"/>
      <c r="S818" s="69"/>
      <c r="T818" s="69"/>
      <c r="U818" s="69"/>
      <c r="V818" s="69"/>
      <c r="W818" s="69"/>
      <c r="X818" s="69"/>
      <c r="Y818" s="69"/>
      <c r="Z818" s="69"/>
    </row>
    <row r="819" spans="1:26" ht="15.75" customHeight="1">
      <c r="A819" s="69"/>
      <c r="B819" s="69"/>
      <c r="C819" s="69"/>
      <c r="D819" s="69"/>
      <c r="E819" s="69"/>
      <c r="F819" s="69"/>
      <c r="G819" s="69"/>
      <c r="H819" s="69"/>
      <c r="I819" s="69"/>
      <c r="J819" s="69"/>
      <c r="K819" s="69"/>
      <c r="L819" s="69"/>
      <c r="M819" s="69"/>
      <c r="N819" s="69"/>
      <c r="O819" s="69"/>
      <c r="P819" s="69"/>
      <c r="Q819" s="69"/>
      <c r="R819" s="69"/>
      <c r="S819" s="69"/>
      <c r="T819" s="69"/>
      <c r="U819" s="69"/>
      <c r="V819" s="69"/>
      <c r="W819" s="69"/>
      <c r="X819" s="69"/>
      <c r="Y819" s="69"/>
      <c r="Z819" s="69"/>
    </row>
    <row r="820" spans="1:26" ht="15.75" customHeight="1">
      <c r="A820" s="69"/>
      <c r="B820" s="69"/>
      <c r="C820" s="69"/>
      <c r="D820" s="69"/>
      <c r="E820" s="69"/>
      <c r="F820" s="69"/>
      <c r="G820" s="69"/>
      <c r="H820" s="69"/>
      <c r="I820" s="69"/>
      <c r="J820" s="69"/>
      <c r="K820" s="69"/>
      <c r="L820" s="69"/>
      <c r="M820" s="69"/>
      <c r="N820" s="69"/>
      <c r="O820" s="69"/>
      <c r="P820" s="69"/>
      <c r="Q820" s="69"/>
      <c r="R820" s="69"/>
      <c r="S820" s="69"/>
      <c r="T820" s="69"/>
      <c r="U820" s="69"/>
      <c r="V820" s="69"/>
      <c r="W820" s="69"/>
      <c r="X820" s="69"/>
      <c r="Y820" s="69"/>
      <c r="Z820" s="69"/>
    </row>
    <row r="821" spans="1:26" ht="15.75" customHeight="1">
      <c r="A821" s="69"/>
      <c r="B821" s="69"/>
      <c r="C821" s="69"/>
      <c r="D821" s="69"/>
      <c r="E821" s="69"/>
      <c r="F821" s="69"/>
      <c r="G821" s="69"/>
      <c r="H821" s="69"/>
      <c r="I821" s="69"/>
      <c r="J821" s="69"/>
      <c r="K821" s="69"/>
      <c r="L821" s="69"/>
      <c r="M821" s="69"/>
      <c r="N821" s="69"/>
      <c r="O821" s="69"/>
      <c r="P821" s="69"/>
      <c r="Q821" s="69"/>
      <c r="R821" s="69"/>
      <c r="S821" s="69"/>
      <c r="T821" s="69"/>
      <c r="U821" s="69"/>
      <c r="V821" s="69"/>
      <c r="W821" s="69"/>
      <c r="X821" s="69"/>
      <c r="Y821" s="69"/>
      <c r="Z821" s="69"/>
    </row>
    <row r="822" spans="1:26" ht="15.75" customHeight="1">
      <c r="A822" s="69"/>
      <c r="B822" s="69"/>
      <c r="C822" s="69"/>
      <c r="D822" s="69"/>
      <c r="E822" s="69"/>
      <c r="F822" s="69"/>
      <c r="G822" s="69"/>
      <c r="H822" s="69"/>
      <c r="I822" s="69"/>
      <c r="J822" s="69"/>
      <c r="K822" s="69"/>
      <c r="L822" s="69"/>
      <c r="M822" s="69"/>
      <c r="N822" s="69"/>
      <c r="O822" s="69"/>
      <c r="P822" s="69"/>
      <c r="Q822" s="69"/>
      <c r="R822" s="69"/>
      <c r="S822" s="69"/>
      <c r="T822" s="69"/>
      <c r="U822" s="69"/>
      <c r="V822" s="69"/>
      <c r="W822" s="69"/>
      <c r="X822" s="69"/>
      <c r="Y822" s="69"/>
      <c r="Z822" s="69"/>
    </row>
    <row r="823" spans="1:26" ht="15.75" customHeight="1">
      <c r="A823" s="69"/>
      <c r="B823" s="69"/>
      <c r="C823" s="69"/>
      <c r="D823" s="69"/>
      <c r="E823" s="69"/>
      <c r="F823" s="69"/>
      <c r="G823" s="69"/>
      <c r="H823" s="69"/>
      <c r="I823" s="69"/>
      <c r="J823" s="69"/>
      <c r="K823" s="69"/>
      <c r="L823" s="69"/>
      <c r="M823" s="69"/>
      <c r="N823" s="69"/>
      <c r="O823" s="69"/>
      <c r="P823" s="69"/>
      <c r="Q823" s="69"/>
      <c r="R823" s="69"/>
      <c r="S823" s="69"/>
      <c r="T823" s="69"/>
      <c r="U823" s="69"/>
      <c r="V823" s="69"/>
      <c r="W823" s="69"/>
      <c r="X823" s="69"/>
      <c r="Y823" s="69"/>
      <c r="Z823" s="69"/>
    </row>
    <row r="824" spans="1:26" ht="15.75" customHeight="1">
      <c r="A824" s="69"/>
      <c r="B824" s="69"/>
      <c r="C824" s="69"/>
      <c r="D824" s="69"/>
      <c r="E824" s="69"/>
      <c r="F824" s="69"/>
      <c r="G824" s="69"/>
      <c r="H824" s="69"/>
      <c r="I824" s="69"/>
      <c r="J824" s="69"/>
      <c r="K824" s="69"/>
      <c r="L824" s="69"/>
      <c r="M824" s="69"/>
      <c r="N824" s="69"/>
      <c r="O824" s="69"/>
      <c r="P824" s="69"/>
      <c r="Q824" s="69"/>
      <c r="R824" s="69"/>
      <c r="S824" s="69"/>
      <c r="T824" s="69"/>
      <c r="U824" s="69"/>
      <c r="V824" s="69"/>
      <c r="W824" s="69"/>
      <c r="X824" s="69"/>
      <c r="Y824" s="69"/>
      <c r="Z824" s="69"/>
    </row>
    <row r="825" spans="1:26" ht="15.75" customHeight="1">
      <c r="A825" s="69"/>
      <c r="B825" s="69"/>
      <c r="C825" s="69"/>
      <c r="D825" s="69"/>
      <c r="E825" s="69"/>
      <c r="F825" s="69"/>
      <c r="G825" s="69"/>
      <c r="H825" s="69"/>
      <c r="I825" s="69"/>
      <c r="J825" s="69"/>
      <c r="K825" s="69"/>
      <c r="L825" s="69"/>
      <c r="M825" s="69"/>
      <c r="N825" s="69"/>
      <c r="O825" s="69"/>
      <c r="P825" s="69"/>
      <c r="Q825" s="69"/>
      <c r="R825" s="69"/>
      <c r="S825" s="69"/>
      <c r="T825" s="69"/>
      <c r="U825" s="69"/>
      <c r="V825" s="69"/>
      <c r="W825" s="69"/>
      <c r="X825" s="69"/>
      <c r="Y825" s="69"/>
      <c r="Z825" s="69"/>
    </row>
    <row r="826" spans="1:26" ht="15.75" customHeight="1">
      <c r="A826" s="69"/>
      <c r="B826" s="69"/>
      <c r="C826" s="69"/>
      <c r="D826" s="69"/>
      <c r="E826" s="69"/>
      <c r="F826" s="69"/>
      <c r="G826" s="69"/>
      <c r="H826" s="69"/>
      <c r="I826" s="69"/>
      <c r="J826" s="69"/>
      <c r="K826" s="69"/>
      <c r="L826" s="69"/>
      <c r="M826" s="69"/>
      <c r="N826" s="69"/>
      <c r="O826" s="69"/>
      <c r="P826" s="69"/>
      <c r="Q826" s="69"/>
      <c r="R826" s="69"/>
      <c r="S826" s="69"/>
      <c r="T826" s="69"/>
      <c r="U826" s="69"/>
      <c r="V826" s="69"/>
      <c r="W826" s="69"/>
      <c r="X826" s="69"/>
      <c r="Y826" s="69"/>
      <c r="Z826" s="69"/>
    </row>
    <row r="827" spans="1:26" ht="15.75" customHeight="1">
      <c r="A827" s="69"/>
      <c r="B827" s="69"/>
      <c r="C827" s="69"/>
      <c r="D827" s="69"/>
      <c r="E827" s="69"/>
      <c r="F827" s="69"/>
      <c r="G827" s="69"/>
      <c r="H827" s="69"/>
      <c r="I827" s="69"/>
      <c r="J827" s="69"/>
      <c r="K827" s="69"/>
      <c r="L827" s="69"/>
      <c r="M827" s="69"/>
      <c r="N827" s="69"/>
      <c r="O827" s="69"/>
      <c r="P827" s="69"/>
      <c r="Q827" s="69"/>
      <c r="R827" s="69"/>
      <c r="S827" s="69"/>
      <c r="T827" s="69"/>
      <c r="U827" s="69"/>
      <c r="V827" s="69"/>
      <c r="W827" s="69"/>
      <c r="X827" s="69"/>
      <c r="Y827" s="69"/>
      <c r="Z827" s="69"/>
    </row>
    <row r="828" spans="1:26" ht="15.75" customHeight="1">
      <c r="A828" s="69"/>
      <c r="B828" s="69"/>
      <c r="C828" s="69"/>
      <c r="D828" s="69"/>
      <c r="E828" s="69"/>
      <c r="F828" s="69"/>
      <c r="G828" s="69"/>
      <c r="H828" s="69"/>
      <c r="I828" s="69"/>
      <c r="J828" s="69"/>
      <c r="K828" s="69"/>
      <c r="L828" s="69"/>
      <c r="M828" s="69"/>
      <c r="N828" s="69"/>
      <c r="O828" s="69"/>
      <c r="P828" s="69"/>
      <c r="Q828" s="69"/>
      <c r="R828" s="69"/>
      <c r="S828" s="69"/>
      <c r="T828" s="69"/>
      <c r="U828" s="69"/>
      <c r="V828" s="69"/>
      <c r="W828" s="69"/>
      <c r="X828" s="69"/>
      <c r="Y828" s="69"/>
      <c r="Z828" s="69"/>
    </row>
    <row r="829" spans="1:26" ht="15.75" customHeight="1">
      <c r="A829" s="69"/>
      <c r="B829" s="69"/>
      <c r="C829" s="69"/>
      <c r="D829" s="69"/>
      <c r="E829" s="69"/>
      <c r="F829" s="69"/>
      <c r="G829" s="69"/>
      <c r="H829" s="69"/>
      <c r="I829" s="69"/>
      <c r="J829" s="69"/>
      <c r="K829" s="69"/>
      <c r="L829" s="69"/>
      <c r="M829" s="69"/>
      <c r="N829" s="69"/>
      <c r="O829" s="69"/>
      <c r="P829" s="69"/>
      <c r="Q829" s="69"/>
      <c r="R829" s="69"/>
      <c r="S829" s="69"/>
      <c r="T829" s="69"/>
      <c r="U829" s="69"/>
      <c r="V829" s="69"/>
      <c r="W829" s="69"/>
      <c r="X829" s="69"/>
      <c r="Y829" s="69"/>
      <c r="Z829" s="69"/>
    </row>
    <row r="830" spans="1:26" ht="15.75" customHeight="1">
      <c r="A830" s="69"/>
      <c r="B830" s="69"/>
      <c r="C830" s="69"/>
      <c r="D830" s="69"/>
      <c r="E830" s="69"/>
      <c r="F830" s="69"/>
      <c r="G830" s="69"/>
      <c r="H830" s="69"/>
      <c r="I830" s="69"/>
      <c r="J830" s="69"/>
      <c r="K830" s="69"/>
      <c r="L830" s="69"/>
      <c r="M830" s="69"/>
      <c r="N830" s="69"/>
      <c r="O830" s="69"/>
      <c r="P830" s="69"/>
      <c r="Q830" s="69"/>
      <c r="R830" s="69"/>
      <c r="S830" s="69"/>
      <c r="T830" s="69"/>
      <c r="U830" s="69"/>
      <c r="V830" s="69"/>
      <c r="W830" s="69"/>
      <c r="X830" s="69"/>
      <c r="Y830" s="69"/>
      <c r="Z830" s="69"/>
    </row>
    <row r="831" spans="1:26" ht="15.75" customHeight="1">
      <c r="A831" s="69"/>
      <c r="B831" s="69"/>
      <c r="C831" s="69"/>
      <c r="D831" s="69"/>
      <c r="E831" s="69"/>
      <c r="F831" s="69"/>
      <c r="G831" s="69"/>
      <c r="H831" s="69"/>
      <c r="I831" s="69"/>
      <c r="J831" s="69"/>
      <c r="K831" s="69"/>
      <c r="L831" s="69"/>
      <c r="M831" s="69"/>
      <c r="N831" s="69"/>
      <c r="O831" s="69"/>
      <c r="P831" s="69"/>
      <c r="Q831" s="69"/>
      <c r="R831" s="69"/>
      <c r="S831" s="69"/>
      <c r="T831" s="69"/>
      <c r="U831" s="69"/>
      <c r="V831" s="69"/>
      <c r="W831" s="69"/>
      <c r="X831" s="69"/>
      <c r="Y831" s="69"/>
      <c r="Z831" s="69"/>
    </row>
    <row r="832" spans="1:26" ht="15.75" customHeight="1">
      <c r="A832" s="69"/>
      <c r="B832" s="69"/>
      <c r="C832" s="69"/>
      <c r="D832" s="69"/>
      <c r="E832" s="69"/>
      <c r="F832" s="69"/>
      <c r="G832" s="69"/>
      <c r="H832" s="69"/>
      <c r="I832" s="69"/>
      <c r="J832" s="69"/>
      <c r="K832" s="69"/>
      <c r="L832" s="69"/>
      <c r="M832" s="69"/>
      <c r="N832" s="69"/>
      <c r="O832" s="69"/>
      <c r="P832" s="69"/>
      <c r="Q832" s="69"/>
      <c r="R832" s="69"/>
      <c r="S832" s="69"/>
      <c r="T832" s="69"/>
      <c r="U832" s="69"/>
      <c r="V832" s="69"/>
      <c r="W832" s="69"/>
      <c r="X832" s="69"/>
      <c r="Y832" s="69"/>
      <c r="Z832" s="69"/>
    </row>
    <row r="833" spans="1:26" ht="15.75" customHeight="1">
      <c r="A833" s="69"/>
      <c r="B833" s="69"/>
      <c r="C833" s="69"/>
      <c r="D833" s="69"/>
      <c r="E833" s="69"/>
      <c r="F833" s="69"/>
      <c r="G833" s="69"/>
      <c r="H833" s="69"/>
      <c r="I833" s="69"/>
      <c r="J833" s="69"/>
      <c r="K833" s="69"/>
      <c r="L833" s="69"/>
      <c r="M833" s="69"/>
      <c r="N833" s="69"/>
      <c r="O833" s="69"/>
      <c r="P833" s="69"/>
      <c r="Q833" s="69"/>
      <c r="R833" s="69"/>
      <c r="S833" s="69"/>
      <c r="T833" s="69"/>
      <c r="U833" s="69"/>
      <c r="V833" s="69"/>
      <c r="W833" s="69"/>
      <c r="X833" s="69"/>
      <c r="Y833" s="69"/>
      <c r="Z833" s="69"/>
    </row>
    <row r="834" spans="1:26" ht="15.75" customHeight="1">
      <c r="A834" s="69"/>
      <c r="B834" s="69"/>
      <c r="C834" s="69"/>
      <c r="D834" s="69"/>
      <c r="E834" s="69"/>
      <c r="F834" s="69"/>
      <c r="G834" s="69"/>
      <c r="H834" s="69"/>
      <c r="I834" s="69"/>
      <c r="J834" s="69"/>
      <c r="K834" s="69"/>
      <c r="L834" s="69"/>
      <c r="M834" s="69"/>
      <c r="N834" s="69"/>
      <c r="O834" s="69"/>
      <c r="P834" s="69"/>
      <c r="Q834" s="69"/>
      <c r="R834" s="69"/>
      <c r="S834" s="69"/>
      <c r="T834" s="69"/>
      <c r="U834" s="69"/>
      <c r="V834" s="69"/>
      <c r="W834" s="69"/>
      <c r="X834" s="69"/>
      <c r="Y834" s="69"/>
      <c r="Z834" s="69"/>
    </row>
    <row r="835" spans="1:26" ht="15.75" customHeight="1">
      <c r="A835" s="69"/>
      <c r="B835" s="69"/>
      <c r="C835" s="69"/>
      <c r="D835" s="69"/>
      <c r="E835" s="69"/>
      <c r="F835" s="69"/>
      <c r="G835" s="69"/>
      <c r="H835" s="69"/>
      <c r="I835" s="69"/>
      <c r="J835" s="69"/>
      <c r="K835" s="69"/>
      <c r="L835" s="69"/>
      <c r="M835" s="69"/>
      <c r="N835" s="69"/>
      <c r="O835" s="69"/>
      <c r="P835" s="69"/>
      <c r="Q835" s="69"/>
      <c r="R835" s="69"/>
      <c r="S835" s="69"/>
      <c r="T835" s="69"/>
      <c r="U835" s="69"/>
      <c r="V835" s="69"/>
      <c r="W835" s="69"/>
      <c r="X835" s="69"/>
      <c r="Y835" s="69"/>
      <c r="Z835" s="69"/>
    </row>
    <row r="836" spans="1:26" ht="15.75" customHeight="1">
      <c r="A836" s="69"/>
      <c r="B836" s="69"/>
      <c r="C836" s="69"/>
      <c r="D836" s="69"/>
      <c r="E836" s="69"/>
      <c r="F836" s="69"/>
      <c r="G836" s="69"/>
      <c r="H836" s="69"/>
      <c r="I836" s="69"/>
      <c r="J836" s="69"/>
      <c r="K836" s="69"/>
      <c r="L836" s="69"/>
      <c r="M836" s="69"/>
      <c r="N836" s="69"/>
      <c r="O836" s="69"/>
      <c r="P836" s="69"/>
      <c r="Q836" s="69"/>
      <c r="R836" s="69"/>
      <c r="S836" s="69"/>
      <c r="T836" s="69"/>
      <c r="U836" s="69"/>
      <c r="V836" s="69"/>
      <c r="W836" s="69"/>
      <c r="X836" s="69"/>
      <c r="Y836" s="69"/>
      <c r="Z836" s="69"/>
    </row>
    <row r="837" spans="1:26" ht="15.75" customHeight="1">
      <c r="A837" s="69"/>
      <c r="B837" s="69"/>
      <c r="C837" s="69"/>
      <c r="D837" s="69"/>
      <c r="E837" s="69"/>
      <c r="F837" s="69"/>
      <c r="G837" s="69"/>
      <c r="H837" s="69"/>
      <c r="I837" s="69"/>
      <c r="J837" s="69"/>
      <c r="K837" s="69"/>
      <c r="L837" s="69"/>
      <c r="M837" s="69"/>
      <c r="N837" s="69"/>
      <c r="O837" s="69"/>
      <c r="P837" s="69"/>
      <c r="Q837" s="69"/>
      <c r="R837" s="69"/>
      <c r="S837" s="69"/>
      <c r="T837" s="69"/>
      <c r="U837" s="69"/>
      <c r="V837" s="69"/>
      <c r="W837" s="69"/>
      <c r="X837" s="69"/>
      <c r="Y837" s="69"/>
      <c r="Z837" s="69"/>
    </row>
    <row r="838" spans="1:26" ht="15.75" customHeight="1">
      <c r="A838" s="69"/>
      <c r="B838" s="69"/>
      <c r="C838" s="69"/>
      <c r="D838" s="69"/>
      <c r="E838" s="69"/>
      <c r="F838" s="69"/>
      <c r="G838" s="69"/>
      <c r="H838" s="69"/>
      <c r="I838" s="69"/>
      <c r="J838" s="69"/>
      <c r="K838" s="69"/>
      <c r="L838" s="69"/>
      <c r="M838" s="69"/>
      <c r="N838" s="69"/>
      <c r="O838" s="69"/>
      <c r="P838" s="69"/>
      <c r="Q838" s="69"/>
      <c r="R838" s="69"/>
      <c r="S838" s="69"/>
      <c r="T838" s="69"/>
      <c r="U838" s="69"/>
      <c r="V838" s="69"/>
      <c r="W838" s="69"/>
      <c r="X838" s="69"/>
      <c r="Y838" s="69"/>
      <c r="Z838" s="69"/>
    </row>
    <row r="839" spans="1:26" ht="15.75" customHeight="1">
      <c r="A839" s="69"/>
      <c r="B839" s="69"/>
      <c r="C839" s="69"/>
      <c r="D839" s="69"/>
      <c r="E839" s="69"/>
      <c r="F839" s="69"/>
      <c r="G839" s="69"/>
      <c r="H839" s="69"/>
      <c r="I839" s="69"/>
      <c r="J839" s="69"/>
      <c r="K839" s="69"/>
      <c r="L839" s="69"/>
      <c r="M839" s="69"/>
      <c r="N839" s="69"/>
      <c r="O839" s="69"/>
      <c r="P839" s="69"/>
      <c r="Q839" s="69"/>
      <c r="R839" s="69"/>
      <c r="S839" s="69"/>
      <c r="T839" s="69"/>
      <c r="U839" s="69"/>
      <c r="V839" s="69"/>
      <c r="W839" s="69"/>
      <c r="X839" s="69"/>
      <c r="Y839" s="69"/>
      <c r="Z839" s="69"/>
    </row>
    <row r="840" spans="1:26" ht="15.75" customHeight="1">
      <c r="A840" s="69"/>
      <c r="B840" s="69"/>
      <c r="C840" s="69"/>
      <c r="D840" s="69"/>
      <c r="E840" s="69"/>
      <c r="F840" s="69"/>
      <c r="G840" s="69"/>
      <c r="H840" s="69"/>
      <c r="I840" s="69"/>
      <c r="J840" s="69"/>
      <c r="K840" s="69"/>
      <c r="L840" s="69"/>
      <c r="M840" s="69"/>
      <c r="N840" s="69"/>
      <c r="O840" s="69"/>
      <c r="P840" s="69"/>
      <c r="Q840" s="69"/>
      <c r="R840" s="69"/>
      <c r="S840" s="69"/>
      <c r="T840" s="69"/>
      <c r="U840" s="69"/>
      <c r="V840" s="69"/>
      <c r="W840" s="69"/>
      <c r="X840" s="69"/>
      <c r="Y840" s="69"/>
      <c r="Z840" s="69"/>
    </row>
    <row r="841" spans="1:26" ht="15.75" customHeight="1">
      <c r="A841" s="69"/>
      <c r="B841" s="69"/>
      <c r="C841" s="69"/>
      <c r="D841" s="69"/>
      <c r="E841" s="69"/>
      <c r="F841" s="69"/>
      <c r="G841" s="69"/>
      <c r="H841" s="69"/>
      <c r="I841" s="69"/>
      <c r="J841" s="69"/>
      <c r="K841" s="69"/>
      <c r="L841" s="69"/>
      <c r="M841" s="69"/>
      <c r="N841" s="69"/>
      <c r="O841" s="69"/>
      <c r="P841" s="69"/>
      <c r="Q841" s="69"/>
      <c r="R841" s="69"/>
      <c r="S841" s="69"/>
      <c r="T841" s="69"/>
      <c r="U841" s="69"/>
      <c r="V841" s="69"/>
      <c r="W841" s="69"/>
      <c r="X841" s="69"/>
      <c r="Y841" s="69"/>
      <c r="Z841" s="69"/>
    </row>
    <row r="842" spans="1:26" ht="15.75" customHeight="1">
      <c r="A842" s="69"/>
      <c r="B842" s="69"/>
      <c r="C842" s="69"/>
      <c r="D842" s="69"/>
      <c r="E842" s="69"/>
      <c r="F842" s="69"/>
      <c r="G842" s="69"/>
      <c r="H842" s="69"/>
      <c r="I842" s="69"/>
      <c r="J842" s="69"/>
      <c r="K842" s="69"/>
      <c r="L842" s="69"/>
      <c r="M842" s="69"/>
      <c r="N842" s="69"/>
      <c r="O842" s="69"/>
      <c r="P842" s="69"/>
      <c r="Q842" s="69"/>
      <c r="R842" s="69"/>
      <c r="S842" s="69"/>
      <c r="T842" s="69"/>
      <c r="U842" s="69"/>
      <c r="V842" s="69"/>
      <c r="W842" s="69"/>
      <c r="X842" s="69"/>
      <c r="Y842" s="69"/>
      <c r="Z842" s="69"/>
    </row>
    <row r="843" spans="1:26" ht="15.75" customHeight="1">
      <c r="A843" s="69"/>
      <c r="B843" s="69"/>
      <c r="C843" s="69"/>
      <c r="D843" s="69"/>
      <c r="E843" s="69"/>
      <c r="F843" s="69"/>
      <c r="G843" s="69"/>
      <c r="H843" s="69"/>
      <c r="I843" s="69"/>
      <c r="J843" s="69"/>
      <c r="K843" s="69"/>
      <c r="L843" s="69"/>
      <c r="M843" s="69"/>
      <c r="N843" s="69"/>
      <c r="O843" s="69"/>
      <c r="P843" s="69"/>
      <c r="Q843" s="69"/>
      <c r="R843" s="69"/>
      <c r="S843" s="69"/>
      <c r="T843" s="69"/>
      <c r="U843" s="69"/>
      <c r="V843" s="69"/>
      <c r="W843" s="69"/>
      <c r="X843" s="69"/>
      <c r="Y843" s="69"/>
      <c r="Z843" s="69"/>
    </row>
    <row r="844" spans="1:26" ht="15.75" customHeight="1">
      <c r="A844" s="69"/>
      <c r="B844" s="69"/>
      <c r="C844" s="69"/>
      <c r="D844" s="69"/>
      <c r="E844" s="69"/>
      <c r="F844" s="69"/>
      <c r="G844" s="69"/>
      <c r="H844" s="69"/>
      <c r="I844" s="69"/>
      <c r="J844" s="69"/>
      <c r="K844" s="69"/>
      <c r="L844" s="69"/>
      <c r="M844" s="69"/>
      <c r="N844" s="69"/>
      <c r="O844" s="69"/>
      <c r="P844" s="69"/>
      <c r="Q844" s="69"/>
      <c r="R844" s="69"/>
      <c r="S844" s="69"/>
      <c r="T844" s="69"/>
      <c r="U844" s="69"/>
      <c r="V844" s="69"/>
      <c r="W844" s="69"/>
      <c r="X844" s="69"/>
      <c r="Y844" s="69"/>
      <c r="Z844" s="69"/>
    </row>
    <row r="845" spans="1:26" ht="15.75" customHeight="1">
      <c r="A845" s="69"/>
      <c r="B845" s="69"/>
      <c r="C845" s="69"/>
      <c r="D845" s="69"/>
      <c r="E845" s="69"/>
      <c r="F845" s="69"/>
      <c r="G845" s="69"/>
      <c r="H845" s="69"/>
      <c r="I845" s="69"/>
      <c r="J845" s="69"/>
      <c r="K845" s="69"/>
      <c r="L845" s="69"/>
      <c r="M845" s="69"/>
      <c r="N845" s="69"/>
      <c r="O845" s="69"/>
      <c r="P845" s="69"/>
      <c r="Q845" s="69"/>
      <c r="R845" s="69"/>
      <c r="S845" s="69"/>
      <c r="T845" s="69"/>
      <c r="U845" s="69"/>
      <c r="V845" s="69"/>
      <c r="W845" s="69"/>
      <c r="X845" s="69"/>
      <c r="Y845" s="69"/>
      <c r="Z845" s="69"/>
    </row>
    <row r="846" spans="1:26" ht="15.75" customHeight="1">
      <c r="A846" s="69"/>
      <c r="B846" s="69"/>
      <c r="C846" s="69"/>
      <c r="D846" s="69"/>
      <c r="E846" s="69"/>
      <c r="F846" s="69"/>
      <c r="G846" s="69"/>
      <c r="H846" s="69"/>
      <c r="I846" s="69"/>
      <c r="J846" s="69"/>
      <c r="K846" s="69"/>
      <c r="L846" s="69"/>
      <c r="M846" s="69"/>
      <c r="N846" s="69"/>
      <c r="O846" s="69"/>
      <c r="P846" s="69"/>
      <c r="Q846" s="69"/>
      <c r="R846" s="69"/>
      <c r="S846" s="69"/>
      <c r="T846" s="69"/>
      <c r="U846" s="69"/>
      <c r="V846" s="69"/>
      <c r="W846" s="69"/>
      <c r="X846" s="69"/>
      <c r="Y846" s="69"/>
      <c r="Z846" s="69"/>
    </row>
    <row r="847" spans="1:26" ht="15.75" customHeight="1">
      <c r="A847" s="69"/>
      <c r="B847" s="69"/>
      <c r="C847" s="69"/>
      <c r="D847" s="69"/>
      <c r="E847" s="69"/>
      <c r="F847" s="69"/>
      <c r="G847" s="69"/>
      <c r="H847" s="69"/>
      <c r="I847" s="69"/>
      <c r="J847" s="69"/>
      <c r="K847" s="69"/>
      <c r="L847" s="69"/>
      <c r="M847" s="69"/>
      <c r="N847" s="69"/>
      <c r="O847" s="69"/>
      <c r="P847" s="69"/>
      <c r="Q847" s="69"/>
      <c r="R847" s="69"/>
      <c r="S847" s="69"/>
      <c r="T847" s="69"/>
      <c r="U847" s="69"/>
      <c r="V847" s="69"/>
      <c r="W847" s="69"/>
      <c r="X847" s="69"/>
      <c r="Y847" s="69"/>
      <c r="Z847" s="69"/>
    </row>
    <row r="848" spans="1:26" ht="15.75" customHeight="1">
      <c r="A848" s="69"/>
      <c r="B848" s="69"/>
      <c r="C848" s="69"/>
      <c r="D848" s="69"/>
      <c r="E848" s="69"/>
      <c r="F848" s="69"/>
      <c r="G848" s="69"/>
      <c r="H848" s="69"/>
      <c r="I848" s="69"/>
      <c r="J848" s="69"/>
      <c r="K848" s="69"/>
      <c r="L848" s="69"/>
      <c r="M848" s="69"/>
      <c r="N848" s="69"/>
      <c r="O848" s="69"/>
      <c r="P848" s="69"/>
      <c r="Q848" s="69"/>
      <c r="R848" s="69"/>
      <c r="S848" s="69"/>
      <c r="T848" s="69"/>
      <c r="U848" s="69"/>
      <c r="V848" s="69"/>
      <c r="W848" s="69"/>
      <c r="X848" s="69"/>
      <c r="Y848" s="69"/>
      <c r="Z848" s="69"/>
    </row>
    <row r="849" spans="1:26" ht="15.75" customHeight="1">
      <c r="A849" s="69"/>
      <c r="B849" s="69"/>
      <c r="C849" s="69"/>
      <c r="D849" s="69"/>
      <c r="E849" s="69"/>
      <c r="F849" s="69"/>
      <c r="G849" s="69"/>
      <c r="H849" s="69"/>
      <c r="I849" s="69"/>
      <c r="J849" s="69"/>
      <c r="K849" s="69"/>
      <c r="L849" s="69"/>
      <c r="M849" s="69"/>
      <c r="N849" s="69"/>
      <c r="O849" s="69"/>
      <c r="P849" s="69"/>
      <c r="Q849" s="69"/>
      <c r="R849" s="69"/>
      <c r="S849" s="69"/>
      <c r="T849" s="69"/>
      <c r="U849" s="69"/>
      <c r="V849" s="69"/>
      <c r="W849" s="69"/>
      <c r="X849" s="69"/>
      <c r="Y849" s="69"/>
      <c r="Z849" s="69"/>
    </row>
    <row r="850" spans="1:26" ht="15.75" customHeight="1">
      <c r="A850" s="69"/>
      <c r="B850" s="69"/>
      <c r="C850" s="69"/>
      <c r="D850" s="69"/>
      <c r="E850" s="69"/>
      <c r="F850" s="69"/>
      <c r="G850" s="69"/>
      <c r="H850" s="69"/>
      <c r="I850" s="69"/>
      <c r="J850" s="69"/>
      <c r="K850" s="69"/>
      <c r="L850" s="69"/>
      <c r="M850" s="69"/>
      <c r="N850" s="69"/>
      <c r="O850" s="69"/>
      <c r="P850" s="69"/>
      <c r="Q850" s="69"/>
      <c r="R850" s="69"/>
      <c r="S850" s="69"/>
      <c r="T850" s="69"/>
      <c r="U850" s="69"/>
      <c r="V850" s="69"/>
      <c r="W850" s="69"/>
      <c r="X850" s="69"/>
      <c r="Y850" s="69"/>
      <c r="Z850" s="69"/>
    </row>
    <row r="851" spans="1:26" ht="15.75" customHeight="1">
      <c r="A851" s="69"/>
      <c r="B851" s="69"/>
      <c r="C851" s="69"/>
      <c r="D851" s="69"/>
      <c r="E851" s="69"/>
      <c r="F851" s="69"/>
      <c r="G851" s="69"/>
      <c r="H851" s="69"/>
      <c r="I851" s="69"/>
      <c r="J851" s="69"/>
      <c r="K851" s="69"/>
      <c r="L851" s="69"/>
      <c r="M851" s="69"/>
      <c r="N851" s="69"/>
      <c r="O851" s="69"/>
      <c r="P851" s="69"/>
      <c r="Q851" s="69"/>
      <c r="R851" s="69"/>
      <c r="S851" s="69"/>
      <c r="T851" s="69"/>
      <c r="U851" s="69"/>
      <c r="V851" s="69"/>
      <c r="W851" s="69"/>
      <c r="X851" s="69"/>
      <c r="Y851" s="69"/>
      <c r="Z851" s="69"/>
    </row>
    <row r="852" spans="1:26" ht="15.75" customHeight="1">
      <c r="A852" s="69"/>
      <c r="B852" s="69"/>
      <c r="C852" s="69"/>
      <c r="D852" s="69"/>
      <c r="E852" s="69"/>
      <c r="F852" s="69"/>
      <c r="G852" s="69"/>
      <c r="H852" s="69"/>
      <c r="I852" s="69"/>
      <c r="J852" s="69"/>
      <c r="K852" s="69"/>
      <c r="L852" s="69"/>
      <c r="M852" s="69"/>
      <c r="N852" s="69"/>
      <c r="O852" s="69"/>
      <c r="P852" s="69"/>
      <c r="Q852" s="69"/>
      <c r="R852" s="69"/>
      <c r="S852" s="69"/>
      <c r="T852" s="69"/>
      <c r="U852" s="69"/>
      <c r="V852" s="69"/>
      <c r="W852" s="69"/>
      <c r="X852" s="69"/>
      <c r="Y852" s="69"/>
      <c r="Z852" s="69"/>
    </row>
    <row r="853" spans="1:26" ht="15.75" customHeight="1">
      <c r="A853" s="69"/>
      <c r="B853" s="69"/>
      <c r="C853" s="69"/>
      <c r="D853" s="69"/>
      <c r="E853" s="69"/>
      <c r="F853" s="69"/>
      <c r="G853" s="69"/>
      <c r="H853" s="69"/>
      <c r="I853" s="69"/>
      <c r="J853" s="69"/>
      <c r="K853" s="69"/>
      <c r="L853" s="69"/>
      <c r="M853" s="69"/>
      <c r="N853" s="69"/>
      <c r="O853" s="69"/>
      <c r="P853" s="69"/>
      <c r="Q853" s="69"/>
      <c r="R853" s="69"/>
      <c r="S853" s="69"/>
      <c r="T853" s="69"/>
      <c r="U853" s="69"/>
      <c r="V853" s="69"/>
      <c r="W853" s="69"/>
      <c r="X853" s="69"/>
      <c r="Y853" s="69"/>
      <c r="Z853" s="69"/>
    </row>
    <row r="854" spans="1:26" ht="15.75" customHeight="1">
      <c r="A854" s="69"/>
      <c r="B854" s="69"/>
      <c r="C854" s="69"/>
      <c r="D854" s="69"/>
      <c r="E854" s="69"/>
      <c r="F854" s="69"/>
      <c r="G854" s="69"/>
      <c r="H854" s="69"/>
      <c r="I854" s="69"/>
      <c r="J854" s="69"/>
      <c r="K854" s="69"/>
      <c r="L854" s="69"/>
      <c r="M854" s="69"/>
      <c r="N854" s="69"/>
      <c r="O854" s="69"/>
      <c r="P854" s="69"/>
      <c r="Q854" s="69"/>
      <c r="R854" s="69"/>
      <c r="S854" s="69"/>
      <c r="T854" s="69"/>
      <c r="U854" s="69"/>
      <c r="V854" s="69"/>
      <c r="W854" s="69"/>
      <c r="X854" s="69"/>
      <c r="Y854" s="69"/>
      <c r="Z854" s="69"/>
    </row>
    <row r="855" spans="1:26" ht="15.75" customHeight="1">
      <c r="A855" s="69"/>
      <c r="B855" s="69"/>
      <c r="C855" s="69"/>
      <c r="D855" s="69"/>
      <c r="E855" s="69"/>
      <c r="F855" s="69"/>
      <c r="G855" s="69"/>
      <c r="H855" s="69"/>
      <c r="I855" s="69"/>
      <c r="J855" s="69"/>
      <c r="K855" s="69"/>
      <c r="L855" s="69"/>
      <c r="M855" s="69"/>
      <c r="N855" s="69"/>
      <c r="O855" s="69"/>
      <c r="P855" s="69"/>
      <c r="Q855" s="69"/>
      <c r="R855" s="69"/>
      <c r="S855" s="69"/>
      <c r="T855" s="69"/>
      <c r="U855" s="69"/>
      <c r="V855" s="69"/>
      <c r="W855" s="69"/>
      <c r="X855" s="69"/>
      <c r="Y855" s="69"/>
      <c r="Z855" s="69"/>
    </row>
    <row r="856" spans="1:26" ht="15.75" customHeight="1">
      <c r="A856" s="69"/>
      <c r="B856" s="69"/>
      <c r="C856" s="69"/>
      <c r="D856" s="69"/>
      <c r="E856" s="69"/>
      <c r="F856" s="69"/>
      <c r="G856" s="69"/>
      <c r="H856" s="69"/>
      <c r="I856" s="69"/>
      <c r="J856" s="69"/>
      <c r="K856" s="69"/>
      <c r="L856" s="69"/>
      <c r="M856" s="69"/>
      <c r="N856" s="69"/>
      <c r="O856" s="69"/>
      <c r="P856" s="69"/>
      <c r="Q856" s="69"/>
      <c r="R856" s="69"/>
      <c r="S856" s="69"/>
      <c r="T856" s="69"/>
      <c r="U856" s="69"/>
      <c r="V856" s="69"/>
      <c r="W856" s="69"/>
      <c r="X856" s="69"/>
      <c r="Y856" s="69"/>
      <c r="Z856" s="69"/>
    </row>
    <row r="857" spans="1:26" ht="15.75" customHeight="1">
      <c r="A857" s="69"/>
      <c r="B857" s="69"/>
      <c r="C857" s="69"/>
      <c r="D857" s="69"/>
      <c r="E857" s="69"/>
      <c r="F857" s="69"/>
      <c r="G857" s="69"/>
      <c r="H857" s="69"/>
      <c r="I857" s="69"/>
      <c r="J857" s="69"/>
      <c r="K857" s="69"/>
      <c r="L857" s="69"/>
      <c r="M857" s="69"/>
      <c r="N857" s="69"/>
      <c r="O857" s="69"/>
      <c r="P857" s="69"/>
      <c r="Q857" s="69"/>
      <c r="R857" s="69"/>
      <c r="S857" s="69"/>
      <c r="T857" s="69"/>
      <c r="U857" s="69"/>
      <c r="V857" s="69"/>
      <c r="W857" s="69"/>
      <c r="X857" s="69"/>
      <c r="Y857" s="69"/>
      <c r="Z857" s="69"/>
    </row>
    <row r="858" spans="1:26" ht="15.75" customHeight="1">
      <c r="A858" s="69"/>
      <c r="B858" s="69"/>
      <c r="C858" s="69"/>
      <c r="D858" s="69"/>
      <c r="E858" s="69"/>
      <c r="F858" s="69"/>
      <c r="G858" s="69"/>
      <c r="H858" s="69"/>
      <c r="I858" s="69"/>
      <c r="J858" s="69"/>
      <c r="K858" s="69"/>
      <c r="L858" s="69"/>
      <c r="M858" s="69"/>
      <c r="N858" s="69"/>
      <c r="O858" s="69"/>
      <c r="P858" s="69"/>
      <c r="Q858" s="69"/>
      <c r="R858" s="69"/>
      <c r="S858" s="69"/>
      <c r="T858" s="69"/>
      <c r="U858" s="69"/>
      <c r="V858" s="69"/>
      <c r="W858" s="69"/>
      <c r="X858" s="69"/>
      <c r="Y858" s="69"/>
      <c r="Z858" s="69"/>
    </row>
    <row r="859" spans="1:26" ht="15.75" customHeight="1">
      <c r="A859" s="69"/>
      <c r="B859" s="69"/>
      <c r="C859" s="69"/>
      <c r="D859" s="69"/>
      <c r="E859" s="69"/>
      <c r="F859" s="69"/>
      <c r="G859" s="69"/>
      <c r="H859" s="69"/>
      <c r="I859" s="69"/>
      <c r="J859" s="69"/>
      <c r="K859" s="69"/>
      <c r="L859" s="69"/>
      <c r="M859" s="69"/>
      <c r="N859" s="69"/>
      <c r="O859" s="69"/>
      <c r="P859" s="69"/>
      <c r="Q859" s="69"/>
      <c r="R859" s="69"/>
      <c r="S859" s="69"/>
      <c r="T859" s="69"/>
      <c r="U859" s="69"/>
      <c r="V859" s="69"/>
      <c r="W859" s="69"/>
      <c r="X859" s="69"/>
      <c r="Y859" s="69"/>
      <c r="Z859" s="69"/>
    </row>
    <row r="860" spans="1:26" ht="15.75" customHeight="1">
      <c r="A860" s="69"/>
      <c r="B860" s="69"/>
      <c r="C860" s="69"/>
      <c r="D860" s="69"/>
      <c r="E860" s="69"/>
      <c r="F860" s="69"/>
      <c r="G860" s="69"/>
      <c r="H860" s="69"/>
      <c r="I860" s="69"/>
      <c r="J860" s="69"/>
      <c r="K860" s="69"/>
      <c r="L860" s="69"/>
      <c r="M860" s="69"/>
      <c r="N860" s="69"/>
      <c r="O860" s="69"/>
      <c r="P860" s="69"/>
      <c r="Q860" s="69"/>
      <c r="R860" s="69"/>
      <c r="S860" s="69"/>
      <c r="T860" s="69"/>
      <c r="U860" s="69"/>
      <c r="V860" s="69"/>
      <c r="W860" s="69"/>
      <c r="X860" s="69"/>
      <c r="Y860" s="69"/>
      <c r="Z860" s="69"/>
    </row>
    <row r="861" spans="1:26" ht="15.75" customHeight="1">
      <c r="A861" s="69"/>
      <c r="B861" s="69"/>
      <c r="C861" s="69"/>
      <c r="D861" s="69"/>
      <c r="E861" s="69"/>
      <c r="F861" s="69"/>
      <c r="G861" s="69"/>
      <c r="H861" s="69"/>
      <c r="I861" s="69"/>
      <c r="J861" s="69"/>
      <c r="K861" s="69"/>
      <c r="L861" s="69"/>
      <c r="M861" s="69"/>
      <c r="N861" s="69"/>
      <c r="O861" s="69"/>
      <c r="P861" s="69"/>
      <c r="Q861" s="69"/>
      <c r="R861" s="69"/>
      <c r="S861" s="69"/>
      <c r="T861" s="69"/>
      <c r="U861" s="69"/>
      <c r="V861" s="69"/>
      <c r="W861" s="69"/>
      <c r="X861" s="69"/>
      <c r="Y861" s="69"/>
      <c r="Z861" s="69"/>
    </row>
    <row r="862" spans="1:26" ht="15.75" customHeight="1">
      <c r="A862" s="69"/>
      <c r="B862" s="69"/>
      <c r="C862" s="69"/>
      <c r="D862" s="69"/>
      <c r="E862" s="69"/>
      <c r="F862" s="69"/>
      <c r="G862" s="69"/>
      <c r="H862" s="69"/>
      <c r="I862" s="69"/>
      <c r="J862" s="69"/>
      <c r="K862" s="69"/>
      <c r="L862" s="69"/>
      <c r="M862" s="69"/>
      <c r="N862" s="69"/>
      <c r="O862" s="69"/>
      <c r="P862" s="69"/>
      <c r="Q862" s="69"/>
      <c r="R862" s="69"/>
      <c r="S862" s="69"/>
      <c r="T862" s="69"/>
      <c r="U862" s="69"/>
      <c r="V862" s="69"/>
      <c r="W862" s="69"/>
      <c r="X862" s="69"/>
      <c r="Y862" s="69"/>
      <c r="Z862" s="69"/>
    </row>
    <row r="863" spans="1:26" ht="15.75" customHeight="1">
      <c r="A863" s="69"/>
      <c r="B863" s="69"/>
      <c r="C863" s="69"/>
      <c r="D863" s="69"/>
      <c r="E863" s="69"/>
      <c r="F863" s="69"/>
      <c r="G863" s="69"/>
      <c r="H863" s="69"/>
      <c r="I863" s="69"/>
      <c r="J863" s="69"/>
      <c r="K863" s="69"/>
      <c r="L863" s="69"/>
      <c r="M863" s="69"/>
      <c r="N863" s="69"/>
      <c r="O863" s="69"/>
      <c r="P863" s="69"/>
      <c r="Q863" s="69"/>
      <c r="R863" s="69"/>
      <c r="S863" s="69"/>
      <c r="T863" s="69"/>
      <c r="U863" s="69"/>
      <c r="V863" s="69"/>
      <c r="W863" s="69"/>
      <c r="X863" s="69"/>
      <c r="Y863" s="69"/>
      <c r="Z863" s="69"/>
    </row>
    <row r="864" spans="1:26" ht="15.75" customHeight="1">
      <c r="A864" s="69"/>
      <c r="B864" s="69"/>
      <c r="C864" s="69"/>
      <c r="D864" s="69"/>
      <c r="E864" s="69"/>
      <c r="F864" s="69"/>
      <c r="G864" s="69"/>
      <c r="H864" s="69"/>
      <c r="I864" s="69"/>
      <c r="J864" s="69"/>
      <c r="K864" s="69"/>
      <c r="L864" s="69"/>
      <c r="M864" s="69"/>
      <c r="N864" s="69"/>
      <c r="O864" s="69"/>
      <c r="P864" s="69"/>
      <c r="Q864" s="69"/>
      <c r="R864" s="69"/>
      <c r="S864" s="69"/>
      <c r="T864" s="69"/>
      <c r="U864" s="69"/>
      <c r="V864" s="69"/>
      <c r="W864" s="69"/>
      <c r="X864" s="69"/>
      <c r="Y864" s="69"/>
      <c r="Z864" s="69"/>
    </row>
    <row r="865" spans="1:26" ht="15.75" customHeight="1">
      <c r="A865" s="69"/>
      <c r="B865" s="69"/>
      <c r="C865" s="69"/>
      <c r="D865" s="69"/>
      <c r="E865" s="69"/>
      <c r="F865" s="69"/>
      <c r="G865" s="69"/>
      <c r="H865" s="69"/>
      <c r="I865" s="69"/>
      <c r="J865" s="69"/>
      <c r="K865" s="69"/>
      <c r="L865" s="69"/>
      <c r="M865" s="69"/>
      <c r="N865" s="69"/>
      <c r="O865" s="69"/>
      <c r="P865" s="69"/>
      <c r="Q865" s="69"/>
      <c r="R865" s="69"/>
      <c r="S865" s="69"/>
      <c r="T865" s="69"/>
      <c r="U865" s="69"/>
      <c r="V865" s="69"/>
      <c r="W865" s="69"/>
      <c r="X865" s="69"/>
      <c r="Y865" s="69"/>
      <c r="Z865" s="69"/>
    </row>
    <row r="866" spans="1:26" ht="15.75" customHeight="1">
      <c r="A866" s="69"/>
      <c r="B866" s="69"/>
      <c r="C866" s="69"/>
      <c r="D866" s="69"/>
      <c r="E866" s="69"/>
      <c r="F866" s="69"/>
      <c r="G866" s="69"/>
      <c r="H866" s="69"/>
      <c r="I866" s="69"/>
      <c r="J866" s="69"/>
      <c r="K866" s="69"/>
      <c r="L866" s="69"/>
      <c r="M866" s="69"/>
      <c r="N866" s="69"/>
      <c r="O866" s="69"/>
      <c r="P866" s="69"/>
      <c r="Q866" s="69"/>
      <c r="R866" s="69"/>
      <c r="S866" s="69"/>
      <c r="T866" s="69"/>
      <c r="U866" s="69"/>
      <c r="V866" s="69"/>
      <c r="W866" s="69"/>
      <c r="X866" s="69"/>
      <c r="Y866" s="69"/>
      <c r="Z866" s="69"/>
    </row>
    <row r="867" spans="1:26" ht="15.75" customHeight="1">
      <c r="A867" s="69"/>
      <c r="B867" s="69"/>
      <c r="C867" s="69"/>
      <c r="D867" s="69"/>
      <c r="E867" s="69"/>
      <c r="F867" s="69"/>
      <c r="G867" s="69"/>
      <c r="H867" s="69"/>
      <c r="I867" s="69"/>
      <c r="J867" s="69"/>
      <c r="K867" s="69"/>
      <c r="L867" s="69"/>
      <c r="M867" s="69"/>
      <c r="N867" s="69"/>
      <c r="O867" s="69"/>
      <c r="P867" s="69"/>
      <c r="Q867" s="69"/>
      <c r="R867" s="69"/>
      <c r="S867" s="69"/>
      <c r="T867" s="69"/>
      <c r="U867" s="69"/>
      <c r="V867" s="69"/>
      <c r="W867" s="69"/>
      <c r="X867" s="69"/>
      <c r="Y867" s="69"/>
      <c r="Z867" s="69"/>
    </row>
    <row r="868" spans="1:26" ht="15.75" customHeight="1">
      <c r="A868" s="69"/>
      <c r="B868" s="69"/>
      <c r="C868" s="69"/>
      <c r="D868" s="69"/>
      <c r="E868" s="69"/>
      <c r="F868" s="69"/>
      <c r="G868" s="69"/>
      <c r="H868" s="69"/>
      <c r="I868" s="69"/>
      <c r="J868" s="69"/>
      <c r="K868" s="69"/>
      <c r="L868" s="69"/>
      <c r="M868" s="69"/>
      <c r="N868" s="69"/>
      <c r="O868" s="69"/>
      <c r="P868" s="69"/>
      <c r="Q868" s="69"/>
      <c r="R868" s="69"/>
      <c r="S868" s="69"/>
      <c r="T868" s="69"/>
      <c r="U868" s="69"/>
      <c r="V868" s="69"/>
      <c r="W868" s="69"/>
      <c r="X868" s="69"/>
      <c r="Y868" s="69"/>
      <c r="Z868" s="69"/>
    </row>
    <row r="869" spans="1:26" ht="15.75" customHeight="1">
      <c r="A869" s="69"/>
      <c r="B869" s="69"/>
      <c r="C869" s="69"/>
      <c r="D869" s="69"/>
      <c r="E869" s="69"/>
      <c r="F869" s="69"/>
      <c r="G869" s="69"/>
      <c r="H869" s="69"/>
      <c r="I869" s="69"/>
      <c r="J869" s="69"/>
      <c r="K869" s="69"/>
      <c r="L869" s="69"/>
      <c r="M869" s="69"/>
      <c r="N869" s="69"/>
      <c r="O869" s="69"/>
      <c r="P869" s="69"/>
      <c r="Q869" s="69"/>
      <c r="R869" s="69"/>
      <c r="S869" s="69"/>
      <c r="T869" s="69"/>
      <c r="U869" s="69"/>
      <c r="V869" s="69"/>
      <c r="W869" s="69"/>
      <c r="X869" s="69"/>
      <c r="Y869" s="69"/>
      <c r="Z869" s="69"/>
    </row>
    <row r="870" spans="1:26" ht="15.75" customHeight="1">
      <c r="A870" s="69"/>
      <c r="B870" s="69"/>
      <c r="C870" s="69"/>
      <c r="D870" s="69"/>
      <c r="E870" s="69"/>
      <c r="F870" s="69"/>
      <c r="G870" s="69"/>
      <c r="H870" s="69"/>
      <c r="I870" s="69"/>
      <c r="J870" s="69"/>
      <c r="K870" s="69"/>
      <c r="L870" s="69"/>
      <c r="M870" s="69"/>
      <c r="N870" s="69"/>
      <c r="O870" s="69"/>
      <c r="P870" s="69"/>
      <c r="Q870" s="69"/>
      <c r="R870" s="69"/>
      <c r="S870" s="69"/>
      <c r="T870" s="69"/>
      <c r="U870" s="69"/>
      <c r="V870" s="69"/>
      <c r="W870" s="69"/>
      <c r="X870" s="69"/>
      <c r="Y870" s="69"/>
      <c r="Z870" s="69"/>
    </row>
    <row r="871" spans="1:26" ht="15.75" customHeight="1">
      <c r="A871" s="69"/>
      <c r="B871" s="69"/>
      <c r="C871" s="69"/>
      <c r="D871" s="69"/>
      <c r="E871" s="69"/>
      <c r="F871" s="69"/>
      <c r="G871" s="69"/>
      <c r="H871" s="69"/>
      <c r="I871" s="69"/>
      <c r="J871" s="69"/>
      <c r="K871" s="69"/>
      <c r="L871" s="69"/>
      <c r="M871" s="69"/>
      <c r="N871" s="69"/>
      <c r="O871" s="69"/>
      <c r="P871" s="69"/>
      <c r="Q871" s="69"/>
      <c r="R871" s="69"/>
      <c r="S871" s="69"/>
      <c r="T871" s="69"/>
      <c r="U871" s="69"/>
      <c r="V871" s="69"/>
      <c r="W871" s="69"/>
      <c r="X871" s="69"/>
      <c r="Y871" s="69"/>
      <c r="Z871" s="69"/>
    </row>
    <row r="872" spans="1:26" ht="15.75" customHeight="1">
      <c r="A872" s="69"/>
      <c r="B872" s="69"/>
      <c r="C872" s="69"/>
      <c r="D872" s="69"/>
      <c r="E872" s="69"/>
      <c r="F872" s="69"/>
      <c r="G872" s="69"/>
      <c r="H872" s="69"/>
      <c r="I872" s="69"/>
      <c r="J872" s="69"/>
      <c r="K872" s="69"/>
      <c r="L872" s="69"/>
      <c r="M872" s="69"/>
      <c r="N872" s="69"/>
      <c r="O872" s="69"/>
      <c r="P872" s="69"/>
      <c r="Q872" s="69"/>
      <c r="R872" s="69"/>
      <c r="S872" s="69"/>
      <c r="T872" s="69"/>
      <c r="U872" s="69"/>
      <c r="V872" s="69"/>
      <c r="W872" s="69"/>
      <c r="X872" s="69"/>
      <c r="Y872" s="69"/>
      <c r="Z872" s="69"/>
    </row>
    <row r="873" spans="1:26" ht="15.75" customHeight="1">
      <c r="A873" s="69"/>
      <c r="B873" s="69"/>
      <c r="C873" s="69"/>
      <c r="D873" s="69"/>
      <c r="E873" s="69"/>
      <c r="F873" s="69"/>
      <c r="G873" s="69"/>
      <c r="H873" s="69"/>
      <c r="I873" s="69"/>
      <c r="J873" s="69"/>
      <c r="K873" s="69"/>
      <c r="L873" s="69"/>
      <c r="M873" s="69"/>
      <c r="N873" s="69"/>
      <c r="O873" s="69"/>
      <c r="P873" s="69"/>
      <c r="Q873" s="69"/>
      <c r="R873" s="69"/>
      <c r="S873" s="69"/>
      <c r="T873" s="69"/>
      <c r="U873" s="69"/>
      <c r="V873" s="69"/>
      <c r="W873" s="69"/>
      <c r="X873" s="69"/>
      <c r="Y873" s="69"/>
      <c r="Z873" s="69"/>
    </row>
    <row r="874" spans="1:26" ht="15.75" customHeight="1">
      <c r="A874" s="69"/>
      <c r="B874" s="69"/>
      <c r="C874" s="69"/>
      <c r="D874" s="69"/>
      <c r="E874" s="69"/>
      <c r="F874" s="69"/>
      <c r="G874" s="69"/>
      <c r="H874" s="69"/>
      <c r="I874" s="69"/>
      <c r="J874" s="69"/>
      <c r="K874" s="69"/>
      <c r="L874" s="69"/>
      <c r="M874" s="69"/>
      <c r="N874" s="69"/>
      <c r="O874" s="69"/>
      <c r="P874" s="69"/>
      <c r="Q874" s="69"/>
      <c r="R874" s="69"/>
      <c r="S874" s="69"/>
      <c r="T874" s="69"/>
      <c r="U874" s="69"/>
      <c r="V874" s="69"/>
      <c r="W874" s="69"/>
      <c r="X874" s="69"/>
      <c r="Y874" s="69"/>
      <c r="Z874" s="69"/>
    </row>
    <row r="875" spans="1:26" ht="15.75" customHeight="1">
      <c r="A875" s="69"/>
      <c r="B875" s="69"/>
      <c r="C875" s="69"/>
      <c r="D875" s="69"/>
      <c r="E875" s="69"/>
      <c r="F875" s="69"/>
      <c r="G875" s="69"/>
      <c r="H875" s="69"/>
      <c r="I875" s="69"/>
      <c r="J875" s="69"/>
      <c r="K875" s="69"/>
      <c r="L875" s="69"/>
      <c r="M875" s="69"/>
      <c r="N875" s="69"/>
      <c r="O875" s="69"/>
      <c r="P875" s="69"/>
      <c r="Q875" s="69"/>
      <c r="R875" s="69"/>
      <c r="S875" s="69"/>
      <c r="T875" s="69"/>
      <c r="U875" s="69"/>
      <c r="V875" s="69"/>
      <c r="W875" s="69"/>
      <c r="X875" s="69"/>
      <c r="Y875" s="69"/>
      <c r="Z875" s="69"/>
    </row>
    <row r="876" spans="1:26" ht="15.75" customHeight="1">
      <c r="A876" s="69"/>
      <c r="B876" s="69"/>
      <c r="C876" s="69"/>
      <c r="D876" s="69"/>
      <c r="E876" s="69"/>
      <c r="F876" s="69"/>
      <c r="G876" s="69"/>
      <c r="H876" s="69"/>
      <c r="I876" s="69"/>
      <c r="J876" s="69"/>
      <c r="K876" s="69"/>
      <c r="L876" s="69"/>
      <c r="M876" s="69"/>
      <c r="N876" s="69"/>
      <c r="O876" s="69"/>
      <c r="P876" s="69"/>
      <c r="Q876" s="69"/>
      <c r="R876" s="69"/>
      <c r="S876" s="69"/>
      <c r="T876" s="69"/>
      <c r="U876" s="69"/>
      <c r="V876" s="69"/>
      <c r="W876" s="69"/>
      <c r="X876" s="69"/>
      <c r="Y876" s="69"/>
      <c r="Z876" s="69"/>
    </row>
    <row r="877" spans="1:26" ht="15.75" customHeight="1">
      <c r="A877" s="69"/>
      <c r="B877" s="69"/>
      <c r="C877" s="69"/>
      <c r="D877" s="69"/>
      <c r="E877" s="69"/>
      <c r="F877" s="69"/>
      <c r="G877" s="69"/>
      <c r="H877" s="69"/>
      <c r="I877" s="69"/>
      <c r="J877" s="69"/>
      <c r="K877" s="69"/>
      <c r="L877" s="69"/>
      <c r="M877" s="69"/>
      <c r="N877" s="69"/>
      <c r="O877" s="69"/>
      <c r="P877" s="69"/>
      <c r="Q877" s="69"/>
      <c r="R877" s="69"/>
      <c r="S877" s="69"/>
      <c r="T877" s="69"/>
      <c r="U877" s="69"/>
      <c r="V877" s="69"/>
      <c r="W877" s="69"/>
      <c r="X877" s="69"/>
      <c r="Y877" s="69"/>
      <c r="Z877" s="69"/>
    </row>
    <row r="878" spans="1:26" ht="15.75" customHeight="1">
      <c r="A878" s="69"/>
      <c r="B878" s="69"/>
      <c r="C878" s="69"/>
      <c r="D878" s="69"/>
      <c r="E878" s="69"/>
      <c r="F878" s="69"/>
      <c r="G878" s="69"/>
      <c r="H878" s="69"/>
      <c r="I878" s="69"/>
      <c r="J878" s="69"/>
      <c r="K878" s="69"/>
      <c r="L878" s="69"/>
      <c r="M878" s="69"/>
      <c r="N878" s="69"/>
      <c r="O878" s="69"/>
      <c r="P878" s="69"/>
      <c r="Q878" s="69"/>
      <c r="R878" s="69"/>
      <c r="S878" s="69"/>
      <c r="T878" s="69"/>
      <c r="U878" s="69"/>
      <c r="V878" s="69"/>
      <c r="W878" s="69"/>
      <c r="X878" s="69"/>
      <c r="Y878" s="69"/>
      <c r="Z878" s="69"/>
    </row>
    <row r="879" spans="1:26" ht="15.75" customHeight="1">
      <c r="A879" s="69"/>
      <c r="B879" s="69"/>
      <c r="C879" s="69"/>
      <c r="D879" s="69"/>
      <c r="E879" s="69"/>
      <c r="F879" s="69"/>
      <c r="G879" s="69"/>
      <c r="H879" s="69"/>
      <c r="I879" s="69"/>
      <c r="J879" s="69"/>
      <c r="K879" s="69"/>
      <c r="L879" s="69"/>
      <c r="M879" s="69"/>
      <c r="N879" s="69"/>
      <c r="O879" s="69"/>
      <c r="P879" s="69"/>
      <c r="Q879" s="69"/>
      <c r="R879" s="69"/>
      <c r="S879" s="69"/>
      <c r="T879" s="69"/>
      <c r="U879" s="69"/>
      <c r="V879" s="69"/>
      <c r="W879" s="69"/>
      <c r="X879" s="69"/>
      <c r="Y879" s="69"/>
      <c r="Z879" s="69"/>
    </row>
    <row r="880" spans="1:26" ht="15.75" customHeight="1">
      <c r="A880" s="69"/>
      <c r="B880" s="69"/>
      <c r="C880" s="69"/>
      <c r="D880" s="69"/>
      <c r="E880" s="69"/>
      <c r="F880" s="69"/>
      <c r="G880" s="69"/>
      <c r="H880" s="69"/>
      <c r="I880" s="69"/>
      <c r="J880" s="69"/>
      <c r="K880" s="69"/>
      <c r="L880" s="69"/>
      <c r="M880" s="69"/>
      <c r="N880" s="69"/>
      <c r="O880" s="69"/>
      <c r="P880" s="69"/>
      <c r="Q880" s="69"/>
      <c r="R880" s="69"/>
      <c r="S880" s="69"/>
      <c r="T880" s="69"/>
      <c r="U880" s="69"/>
      <c r="V880" s="69"/>
      <c r="W880" s="69"/>
      <c r="X880" s="69"/>
      <c r="Y880" s="69"/>
      <c r="Z880" s="69"/>
    </row>
    <row r="881" spans="1:26" ht="15.75" customHeight="1">
      <c r="A881" s="69"/>
      <c r="B881" s="69"/>
      <c r="C881" s="69"/>
      <c r="D881" s="69"/>
      <c r="E881" s="69"/>
      <c r="F881" s="69"/>
      <c r="G881" s="69"/>
      <c r="H881" s="69"/>
      <c r="I881" s="69"/>
      <c r="J881" s="69"/>
      <c r="K881" s="69"/>
      <c r="L881" s="69"/>
      <c r="M881" s="69"/>
      <c r="N881" s="69"/>
      <c r="O881" s="69"/>
      <c r="P881" s="69"/>
      <c r="Q881" s="69"/>
      <c r="R881" s="69"/>
      <c r="S881" s="69"/>
      <c r="T881" s="69"/>
      <c r="U881" s="69"/>
      <c r="V881" s="69"/>
      <c r="W881" s="69"/>
      <c r="X881" s="69"/>
      <c r="Y881" s="69"/>
      <c r="Z881" s="69"/>
    </row>
    <row r="882" spans="1:26" ht="15.75" customHeight="1">
      <c r="A882" s="69"/>
      <c r="B882" s="69"/>
      <c r="C882" s="69"/>
      <c r="D882" s="69"/>
      <c r="E882" s="69"/>
      <c r="F882" s="69"/>
      <c r="G882" s="69"/>
      <c r="H882" s="69"/>
      <c r="I882" s="69"/>
      <c r="J882" s="69"/>
      <c r="K882" s="69"/>
      <c r="L882" s="69"/>
      <c r="M882" s="69"/>
      <c r="N882" s="69"/>
      <c r="O882" s="69"/>
      <c r="P882" s="69"/>
      <c r="Q882" s="69"/>
      <c r="R882" s="69"/>
      <c r="S882" s="69"/>
      <c r="T882" s="69"/>
      <c r="U882" s="69"/>
      <c r="V882" s="69"/>
      <c r="W882" s="69"/>
      <c r="X882" s="69"/>
      <c r="Y882" s="69"/>
      <c r="Z882" s="69"/>
    </row>
    <row r="883" spans="1:26" ht="15.75" customHeight="1">
      <c r="A883" s="69"/>
      <c r="B883" s="69"/>
      <c r="C883" s="69"/>
      <c r="D883" s="69"/>
      <c r="E883" s="69"/>
      <c r="F883" s="69"/>
      <c r="G883" s="69"/>
      <c r="H883" s="69"/>
      <c r="I883" s="69"/>
      <c r="J883" s="69"/>
      <c r="K883" s="69"/>
      <c r="L883" s="69"/>
      <c r="M883" s="69"/>
      <c r="N883" s="69"/>
      <c r="O883" s="69"/>
      <c r="P883" s="69"/>
      <c r="Q883" s="69"/>
      <c r="R883" s="69"/>
      <c r="S883" s="69"/>
      <c r="T883" s="69"/>
      <c r="U883" s="69"/>
      <c r="V883" s="69"/>
      <c r="W883" s="69"/>
      <c r="X883" s="69"/>
      <c r="Y883" s="69"/>
      <c r="Z883" s="69"/>
    </row>
    <row r="884" spans="1:26" ht="15.75" customHeight="1">
      <c r="A884" s="69"/>
      <c r="B884" s="69"/>
      <c r="C884" s="69"/>
      <c r="D884" s="69"/>
      <c r="E884" s="69"/>
      <c r="F884" s="69"/>
      <c r="G884" s="69"/>
      <c r="H884" s="69"/>
      <c r="I884" s="69"/>
      <c r="J884" s="69"/>
      <c r="K884" s="69"/>
      <c r="L884" s="69"/>
      <c r="M884" s="69"/>
      <c r="N884" s="69"/>
      <c r="O884" s="69"/>
      <c r="P884" s="69"/>
      <c r="Q884" s="69"/>
      <c r="R884" s="69"/>
      <c r="S884" s="69"/>
      <c r="T884" s="69"/>
      <c r="U884" s="69"/>
      <c r="V884" s="69"/>
      <c r="W884" s="69"/>
      <c r="X884" s="69"/>
      <c r="Y884" s="69"/>
      <c r="Z884" s="69"/>
    </row>
    <row r="885" spans="1:26" ht="15.75" customHeight="1">
      <c r="A885" s="69"/>
      <c r="B885" s="69"/>
      <c r="C885" s="69"/>
      <c r="D885" s="69"/>
      <c r="E885" s="69"/>
      <c r="F885" s="69"/>
      <c r="G885" s="69"/>
      <c r="H885" s="69"/>
      <c r="I885" s="69"/>
      <c r="J885" s="69"/>
      <c r="K885" s="69"/>
      <c r="L885" s="69"/>
      <c r="M885" s="69"/>
      <c r="N885" s="69"/>
      <c r="O885" s="69"/>
      <c r="P885" s="69"/>
      <c r="Q885" s="69"/>
      <c r="R885" s="69"/>
      <c r="S885" s="69"/>
      <c r="T885" s="69"/>
      <c r="U885" s="69"/>
      <c r="V885" s="69"/>
      <c r="W885" s="69"/>
      <c r="X885" s="69"/>
      <c r="Y885" s="69"/>
      <c r="Z885" s="69"/>
    </row>
    <row r="886" spans="1:26" ht="15.75" customHeight="1">
      <c r="A886" s="69"/>
      <c r="B886" s="69"/>
      <c r="C886" s="69"/>
      <c r="D886" s="69"/>
      <c r="E886" s="69"/>
      <c r="F886" s="69"/>
      <c r="G886" s="69"/>
      <c r="H886" s="69"/>
      <c r="I886" s="69"/>
      <c r="J886" s="69"/>
      <c r="K886" s="69"/>
      <c r="L886" s="69"/>
      <c r="M886" s="69"/>
      <c r="N886" s="69"/>
      <c r="O886" s="69"/>
      <c r="P886" s="69"/>
      <c r="Q886" s="69"/>
      <c r="R886" s="69"/>
      <c r="S886" s="69"/>
      <c r="T886" s="69"/>
      <c r="U886" s="69"/>
      <c r="V886" s="69"/>
      <c r="W886" s="69"/>
      <c r="X886" s="69"/>
      <c r="Y886" s="69"/>
      <c r="Z886" s="69"/>
    </row>
    <row r="887" spans="1:26" ht="15.75" customHeight="1">
      <c r="A887" s="69"/>
      <c r="B887" s="69"/>
      <c r="C887" s="69"/>
      <c r="D887" s="69"/>
      <c r="E887" s="69"/>
      <c r="F887" s="69"/>
      <c r="G887" s="69"/>
      <c r="H887" s="69"/>
      <c r="I887" s="69"/>
      <c r="J887" s="69"/>
      <c r="K887" s="69"/>
      <c r="L887" s="69"/>
      <c r="M887" s="69"/>
      <c r="N887" s="69"/>
      <c r="O887" s="69"/>
      <c r="P887" s="69"/>
      <c r="Q887" s="69"/>
      <c r="R887" s="69"/>
      <c r="S887" s="69"/>
      <c r="T887" s="69"/>
      <c r="U887" s="69"/>
      <c r="V887" s="69"/>
      <c r="W887" s="69"/>
      <c r="X887" s="69"/>
      <c r="Y887" s="69"/>
      <c r="Z887" s="69"/>
    </row>
    <row r="888" spans="1:26" ht="15.75" customHeight="1">
      <c r="A888" s="69"/>
      <c r="B888" s="69"/>
      <c r="C888" s="69"/>
      <c r="D888" s="69"/>
      <c r="E888" s="69"/>
      <c r="F888" s="69"/>
      <c r="G888" s="69"/>
      <c r="H888" s="69"/>
      <c r="I888" s="69"/>
      <c r="J888" s="69"/>
      <c r="K888" s="69"/>
      <c r="L888" s="69"/>
      <c r="M888" s="69"/>
      <c r="N888" s="69"/>
      <c r="O888" s="69"/>
      <c r="P888" s="69"/>
      <c r="Q888" s="69"/>
      <c r="R888" s="69"/>
      <c r="S888" s="69"/>
      <c r="T888" s="69"/>
      <c r="U888" s="69"/>
      <c r="V888" s="69"/>
      <c r="W888" s="69"/>
      <c r="X888" s="69"/>
      <c r="Y888" s="69"/>
      <c r="Z888" s="69"/>
    </row>
    <row r="889" spans="1:26" ht="15.75" customHeight="1">
      <c r="A889" s="69"/>
      <c r="B889" s="69"/>
      <c r="C889" s="69"/>
      <c r="D889" s="69"/>
      <c r="E889" s="69"/>
      <c r="F889" s="69"/>
      <c r="G889" s="69"/>
      <c r="H889" s="69"/>
      <c r="I889" s="69"/>
      <c r="J889" s="69"/>
      <c r="K889" s="69"/>
      <c r="L889" s="69"/>
      <c r="M889" s="69"/>
      <c r="N889" s="69"/>
      <c r="O889" s="69"/>
      <c r="P889" s="69"/>
      <c r="Q889" s="69"/>
      <c r="R889" s="69"/>
      <c r="S889" s="69"/>
      <c r="T889" s="69"/>
      <c r="U889" s="69"/>
      <c r="V889" s="69"/>
      <c r="W889" s="69"/>
      <c r="X889" s="69"/>
      <c r="Y889" s="69"/>
      <c r="Z889" s="69"/>
    </row>
    <row r="890" spans="1:26" ht="15.75" customHeight="1">
      <c r="A890" s="69"/>
      <c r="B890" s="69"/>
      <c r="C890" s="69"/>
      <c r="D890" s="69"/>
      <c r="E890" s="69"/>
      <c r="F890" s="69"/>
      <c r="G890" s="69"/>
      <c r="H890" s="69"/>
      <c r="I890" s="69"/>
      <c r="J890" s="69"/>
      <c r="K890" s="69"/>
      <c r="L890" s="69"/>
      <c r="M890" s="69"/>
      <c r="N890" s="69"/>
      <c r="O890" s="69"/>
      <c r="P890" s="69"/>
      <c r="Q890" s="69"/>
      <c r="R890" s="69"/>
      <c r="S890" s="69"/>
      <c r="T890" s="69"/>
      <c r="U890" s="69"/>
      <c r="V890" s="69"/>
      <c r="W890" s="69"/>
      <c r="X890" s="69"/>
      <c r="Y890" s="69"/>
      <c r="Z890" s="69"/>
    </row>
    <row r="891" spans="1:26" ht="15.75" customHeight="1">
      <c r="A891" s="69"/>
      <c r="B891" s="69"/>
      <c r="C891" s="69"/>
      <c r="D891" s="69"/>
      <c r="E891" s="69"/>
      <c r="F891" s="69"/>
      <c r="G891" s="69"/>
      <c r="H891" s="69"/>
      <c r="I891" s="69"/>
      <c r="J891" s="69"/>
      <c r="K891" s="69"/>
      <c r="L891" s="69"/>
      <c r="M891" s="69"/>
      <c r="N891" s="69"/>
      <c r="O891" s="69"/>
      <c r="P891" s="69"/>
      <c r="Q891" s="69"/>
      <c r="R891" s="69"/>
      <c r="S891" s="69"/>
      <c r="T891" s="69"/>
      <c r="U891" s="69"/>
      <c r="V891" s="69"/>
      <c r="W891" s="69"/>
      <c r="X891" s="69"/>
      <c r="Y891" s="69"/>
      <c r="Z891" s="69"/>
    </row>
    <row r="892" spans="1:26" ht="15.75" customHeight="1">
      <c r="A892" s="69"/>
      <c r="B892" s="69"/>
      <c r="C892" s="69"/>
      <c r="D892" s="69"/>
      <c r="E892" s="69"/>
      <c r="F892" s="69"/>
      <c r="G892" s="69"/>
      <c r="H892" s="69"/>
      <c r="I892" s="69"/>
      <c r="J892" s="69"/>
      <c r="K892" s="69"/>
      <c r="L892" s="69"/>
      <c r="M892" s="69"/>
      <c r="N892" s="69"/>
      <c r="O892" s="69"/>
      <c r="P892" s="69"/>
      <c r="Q892" s="69"/>
      <c r="R892" s="69"/>
      <c r="S892" s="69"/>
      <c r="T892" s="69"/>
      <c r="U892" s="69"/>
      <c r="V892" s="69"/>
      <c r="W892" s="69"/>
      <c r="X892" s="69"/>
      <c r="Y892" s="69"/>
      <c r="Z892" s="69"/>
    </row>
    <row r="893" spans="1:26" ht="15.75" customHeight="1">
      <c r="A893" s="69"/>
      <c r="B893" s="69"/>
      <c r="C893" s="69"/>
      <c r="D893" s="69"/>
      <c r="E893" s="69"/>
      <c r="F893" s="69"/>
      <c r="G893" s="69"/>
      <c r="H893" s="69"/>
      <c r="I893" s="69"/>
      <c r="J893" s="69"/>
      <c r="K893" s="69"/>
      <c r="L893" s="69"/>
      <c r="M893" s="69"/>
      <c r="N893" s="69"/>
      <c r="O893" s="69"/>
      <c r="P893" s="69"/>
      <c r="Q893" s="69"/>
      <c r="R893" s="69"/>
      <c r="S893" s="69"/>
      <c r="T893" s="69"/>
      <c r="U893" s="69"/>
      <c r="V893" s="69"/>
      <c r="W893" s="69"/>
      <c r="X893" s="69"/>
      <c r="Y893" s="69"/>
      <c r="Z893" s="69"/>
    </row>
    <row r="894" spans="1:26" ht="15.75" customHeight="1">
      <c r="A894" s="69"/>
      <c r="B894" s="69"/>
      <c r="C894" s="69"/>
      <c r="D894" s="69"/>
      <c r="E894" s="69"/>
      <c r="F894" s="69"/>
      <c r="G894" s="69"/>
      <c r="H894" s="69"/>
      <c r="I894" s="69"/>
      <c r="J894" s="69"/>
      <c r="K894" s="69"/>
      <c r="L894" s="69"/>
      <c r="M894" s="69"/>
      <c r="N894" s="69"/>
      <c r="O894" s="69"/>
      <c r="P894" s="69"/>
      <c r="Q894" s="69"/>
      <c r="R894" s="69"/>
      <c r="S894" s="69"/>
      <c r="T894" s="69"/>
      <c r="U894" s="69"/>
      <c r="V894" s="69"/>
      <c r="W894" s="69"/>
      <c r="X894" s="69"/>
      <c r="Y894" s="69"/>
      <c r="Z894" s="69"/>
    </row>
    <row r="895" spans="1:26" ht="15.75" customHeight="1">
      <c r="A895" s="69"/>
      <c r="B895" s="69"/>
      <c r="C895" s="69"/>
      <c r="D895" s="69"/>
      <c r="E895" s="69"/>
      <c r="F895" s="69"/>
      <c r="G895" s="69"/>
      <c r="H895" s="69"/>
      <c r="I895" s="69"/>
      <c r="J895" s="69"/>
      <c r="K895" s="69"/>
      <c r="L895" s="69"/>
      <c r="M895" s="69"/>
      <c r="N895" s="69"/>
      <c r="O895" s="69"/>
      <c r="P895" s="69"/>
      <c r="Q895" s="69"/>
      <c r="R895" s="69"/>
      <c r="S895" s="69"/>
      <c r="T895" s="69"/>
      <c r="U895" s="69"/>
      <c r="V895" s="69"/>
      <c r="W895" s="69"/>
      <c r="X895" s="69"/>
      <c r="Y895" s="69"/>
      <c r="Z895" s="69"/>
    </row>
    <row r="896" spans="1:26" ht="15.75" customHeight="1">
      <c r="A896" s="69"/>
      <c r="B896" s="69"/>
      <c r="C896" s="69"/>
      <c r="D896" s="69"/>
      <c r="E896" s="69"/>
      <c r="F896" s="69"/>
      <c r="G896" s="69"/>
      <c r="H896" s="69"/>
      <c r="I896" s="69"/>
      <c r="J896" s="69"/>
      <c r="K896" s="69"/>
      <c r="L896" s="69"/>
      <c r="M896" s="69"/>
      <c r="N896" s="69"/>
      <c r="O896" s="69"/>
      <c r="P896" s="69"/>
      <c r="Q896" s="69"/>
      <c r="R896" s="69"/>
      <c r="S896" s="69"/>
      <c r="T896" s="69"/>
      <c r="U896" s="69"/>
      <c r="V896" s="69"/>
      <c r="W896" s="69"/>
      <c r="X896" s="69"/>
      <c r="Y896" s="69"/>
      <c r="Z896" s="69"/>
    </row>
    <row r="897" spans="1:26" ht="15.75" customHeight="1">
      <c r="A897" s="69"/>
      <c r="B897" s="69"/>
      <c r="C897" s="69"/>
      <c r="D897" s="69"/>
      <c r="E897" s="69"/>
      <c r="F897" s="69"/>
      <c r="G897" s="69"/>
      <c r="H897" s="69"/>
      <c r="I897" s="69"/>
      <c r="J897" s="69"/>
      <c r="K897" s="69"/>
      <c r="L897" s="69"/>
      <c r="M897" s="69"/>
      <c r="N897" s="69"/>
      <c r="O897" s="69"/>
      <c r="P897" s="69"/>
      <c r="Q897" s="69"/>
      <c r="R897" s="69"/>
      <c r="S897" s="69"/>
      <c r="T897" s="69"/>
      <c r="U897" s="69"/>
      <c r="V897" s="69"/>
      <c r="W897" s="69"/>
      <c r="X897" s="69"/>
      <c r="Y897" s="69"/>
      <c r="Z897" s="69"/>
    </row>
    <row r="898" spans="1:26" ht="15.75" customHeight="1">
      <c r="A898" s="69"/>
      <c r="B898" s="69"/>
      <c r="C898" s="69"/>
      <c r="D898" s="69"/>
      <c r="E898" s="69"/>
      <c r="F898" s="69"/>
      <c r="G898" s="69"/>
      <c r="H898" s="69"/>
      <c r="I898" s="69"/>
      <c r="J898" s="69"/>
      <c r="K898" s="69"/>
      <c r="L898" s="69"/>
      <c r="M898" s="69"/>
      <c r="N898" s="69"/>
      <c r="O898" s="69"/>
      <c r="P898" s="69"/>
      <c r="Q898" s="69"/>
      <c r="R898" s="69"/>
      <c r="S898" s="69"/>
      <c r="T898" s="69"/>
      <c r="U898" s="69"/>
      <c r="V898" s="69"/>
      <c r="W898" s="69"/>
      <c r="X898" s="69"/>
      <c r="Y898" s="69"/>
      <c r="Z898" s="69"/>
    </row>
    <row r="899" spans="1:26" ht="15.75" customHeight="1">
      <c r="A899" s="69"/>
      <c r="B899" s="69"/>
      <c r="C899" s="69"/>
      <c r="D899" s="69"/>
      <c r="E899" s="69"/>
      <c r="F899" s="69"/>
      <c r="G899" s="69"/>
      <c r="H899" s="69"/>
      <c r="I899" s="69"/>
      <c r="J899" s="69"/>
      <c r="K899" s="69"/>
      <c r="L899" s="69"/>
      <c r="M899" s="69"/>
      <c r="N899" s="69"/>
      <c r="O899" s="69"/>
      <c r="P899" s="69"/>
      <c r="Q899" s="69"/>
      <c r="R899" s="69"/>
      <c r="S899" s="69"/>
      <c r="T899" s="69"/>
      <c r="U899" s="69"/>
      <c r="V899" s="69"/>
      <c r="W899" s="69"/>
      <c r="X899" s="69"/>
      <c r="Y899" s="69"/>
      <c r="Z899" s="69"/>
    </row>
    <row r="900" spans="1:26" ht="15.75" customHeight="1">
      <c r="A900" s="69"/>
      <c r="B900" s="69"/>
      <c r="C900" s="69"/>
      <c r="D900" s="69"/>
      <c r="E900" s="69"/>
      <c r="F900" s="69"/>
      <c r="G900" s="69"/>
      <c r="H900" s="69"/>
      <c r="I900" s="69"/>
      <c r="J900" s="69"/>
      <c r="K900" s="69"/>
      <c r="L900" s="69"/>
      <c r="M900" s="69"/>
      <c r="N900" s="69"/>
      <c r="O900" s="69"/>
      <c r="P900" s="69"/>
      <c r="Q900" s="69"/>
      <c r="R900" s="69"/>
      <c r="S900" s="69"/>
      <c r="T900" s="69"/>
      <c r="U900" s="69"/>
      <c r="V900" s="69"/>
      <c r="W900" s="69"/>
      <c r="X900" s="69"/>
      <c r="Y900" s="69"/>
      <c r="Z900" s="69"/>
    </row>
    <row r="901" spans="1:26" ht="15.75" customHeight="1">
      <c r="A901" s="69"/>
      <c r="B901" s="69"/>
      <c r="C901" s="69"/>
      <c r="D901" s="69"/>
      <c r="E901" s="69"/>
      <c r="F901" s="69"/>
      <c r="G901" s="69"/>
      <c r="H901" s="69"/>
      <c r="I901" s="69"/>
      <c r="J901" s="69"/>
      <c r="K901" s="69"/>
      <c r="L901" s="69"/>
      <c r="M901" s="69"/>
      <c r="N901" s="69"/>
      <c r="O901" s="69"/>
      <c r="P901" s="69"/>
      <c r="Q901" s="69"/>
      <c r="R901" s="69"/>
      <c r="S901" s="69"/>
      <c r="T901" s="69"/>
      <c r="U901" s="69"/>
      <c r="V901" s="69"/>
      <c r="W901" s="69"/>
      <c r="X901" s="69"/>
      <c r="Y901" s="69"/>
      <c r="Z901" s="69"/>
    </row>
    <row r="902" spans="1:26" ht="15.75" customHeight="1">
      <c r="A902" s="69"/>
      <c r="B902" s="69"/>
      <c r="C902" s="69"/>
      <c r="D902" s="69"/>
      <c r="E902" s="69"/>
      <c r="F902" s="69"/>
      <c r="G902" s="69"/>
      <c r="H902" s="69"/>
      <c r="I902" s="69"/>
      <c r="J902" s="69"/>
      <c r="K902" s="69"/>
      <c r="L902" s="69"/>
      <c r="M902" s="69"/>
      <c r="N902" s="69"/>
      <c r="O902" s="69"/>
      <c r="P902" s="69"/>
      <c r="Q902" s="69"/>
      <c r="R902" s="69"/>
      <c r="S902" s="69"/>
      <c r="T902" s="69"/>
      <c r="U902" s="69"/>
      <c r="V902" s="69"/>
      <c r="W902" s="69"/>
      <c r="X902" s="69"/>
      <c r="Y902" s="69"/>
      <c r="Z902" s="69"/>
    </row>
    <row r="903" spans="1:26" ht="15.75" customHeight="1">
      <c r="A903" s="69"/>
      <c r="B903" s="69"/>
      <c r="C903" s="69"/>
      <c r="D903" s="69"/>
      <c r="E903" s="69"/>
      <c r="F903" s="69"/>
      <c r="G903" s="69"/>
      <c r="H903" s="69"/>
      <c r="I903" s="69"/>
      <c r="J903" s="69"/>
      <c r="K903" s="69"/>
      <c r="L903" s="69"/>
      <c r="M903" s="69"/>
      <c r="N903" s="69"/>
      <c r="O903" s="69"/>
      <c r="P903" s="69"/>
      <c r="Q903" s="69"/>
      <c r="R903" s="69"/>
      <c r="S903" s="69"/>
      <c r="T903" s="69"/>
      <c r="U903" s="69"/>
      <c r="V903" s="69"/>
      <c r="W903" s="69"/>
      <c r="X903" s="69"/>
      <c r="Y903" s="69"/>
      <c r="Z903" s="69"/>
    </row>
    <row r="904" spans="1:26" ht="15.75" customHeight="1">
      <c r="A904" s="69"/>
      <c r="B904" s="69"/>
      <c r="C904" s="69"/>
      <c r="D904" s="69"/>
      <c r="E904" s="69"/>
      <c r="F904" s="69"/>
      <c r="G904" s="69"/>
      <c r="H904" s="69"/>
      <c r="I904" s="69"/>
      <c r="J904" s="69"/>
      <c r="K904" s="69"/>
      <c r="L904" s="69"/>
      <c r="M904" s="69"/>
      <c r="N904" s="69"/>
      <c r="O904" s="69"/>
      <c r="P904" s="69"/>
      <c r="Q904" s="69"/>
      <c r="R904" s="69"/>
      <c r="S904" s="69"/>
      <c r="T904" s="69"/>
      <c r="U904" s="69"/>
      <c r="V904" s="69"/>
      <c r="W904" s="69"/>
      <c r="X904" s="69"/>
      <c r="Y904" s="69"/>
      <c r="Z904" s="69"/>
    </row>
    <row r="905" spans="1:26" ht="15.75" customHeight="1">
      <c r="A905" s="69"/>
      <c r="B905" s="69"/>
      <c r="C905" s="69"/>
      <c r="D905" s="69"/>
      <c r="E905" s="69"/>
      <c r="F905" s="69"/>
      <c r="G905" s="69"/>
      <c r="H905" s="69"/>
      <c r="I905" s="69"/>
      <c r="J905" s="69"/>
      <c r="K905" s="69"/>
      <c r="L905" s="69"/>
      <c r="M905" s="69"/>
      <c r="N905" s="69"/>
      <c r="O905" s="69"/>
      <c r="P905" s="69"/>
      <c r="Q905" s="69"/>
      <c r="R905" s="69"/>
      <c r="S905" s="69"/>
      <c r="T905" s="69"/>
      <c r="U905" s="69"/>
      <c r="V905" s="69"/>
      <c r="W905" s="69"/>
      <c r="X905" s="69"/>
      <c r="Y905" s="69"/>
      <c r="Z905" s="69"/>
    </row>
    <row r="906" spans="1:26" ht="15.75" customHeight="1">
      <c r="A906" s="69"/>
      <c r="B906" s="69"/>
      <c r="C906" s="69"/>
      <c r="D906" s="69"/>
      <c r="E906" s="69"/>
      <c r="F906" s="69"/>
      <c r="G906" s="69"/>
      <c r="H906" s="69"/>
      <c r="I906" s="69"/>
      <c r="J906" s="69"/>
      <c r="K906" s="69"/>
      <c r="L906" s="69"/>
      <c r="M906" s="69"/>
      <c r="N906" s="69"/>
      <c r="O906" s="69"/>
      <c r="P906" s="69"/>
      <c r="Q906" s="69"/>
      <c r="R906" s="69"/>
      <c r="S906" s="69"/>
      <c r="T906" s="69"/>
      <c r="U906" s="69"/>
      <c r="V906" s="69"/>
      <c r="W906" s="69"/>
      <c r="X906" s="69"/>
      <c r="Y906" s="69"/>
      <c r="Z906" s="69"/>
    </row>
    <row r="907" spans="1:26" ht="15.75" customHeight="1">
      <c r="A907" s="69"/>
      <c r="B907" s="69"/>
      <c r="C907" s="69"/>
      <c r="D907" s="69"/>
      <c r="E907" s="69"/>
      <c r="F907" s="69"/>
      <c r="G907" s="69"/>
      <c r="H907" s="69"/>
      <c r="I907" s="69"/>
      <c r="J907" s="69"/>
      <c r="K907" s="69"/>
      <c r="L907" s="69"/>
      <c r="M907" s="69"/>
      <c r="N907" s="69"/>
      <c r="O907" s="69"/>
      <c r="P907" s="69"/>
      <c r="Q907" s="69"/>
      <c r="R907" s="69"/>
      <c r="S907" s="69"/>
      <c r="T907" s="69"/>
      <c r="U907" s="69"/>
      <c r="V907" s="69"/>
      <c r="W907" s="69"/>
      <c r="X907" s="69"/>
      <c r="Y907" s="69"/>
      <c r="Z907" s="69"/>
    </row>
    <row r="908" spans="1:26" ht="15.75" customHeight="1">
      <c r="A908" s="69"/>
      <c r="B908" s="69"/>
      <c r="C908" s="69"/>
      <c r="D908" s="69"/>
      <c r="E908" s="69"/>
      <c r="F908" s="69"/>
      <c r="G908" s="69"/>
      <c r="H908" s="69"/>
      <c r="I908" s="69"/>
      <c r="J908" s="69"/>
      <c r="K908" s="69"/>
      <c r="L908" s="69"/>
      <c r="M908" s="69"/>
      <c r="N908" s="69"/>
      <c r="O908" s="69"/>
      <c r="P908" s="69"/>
      <c r="Q908" s="69"/>
      <c r="R908" s="69"/>
      <c r="S908" s="69"/>
      <c r="T908" s="69"/>
      <c r="U908" s="69"/>
      <c r="V908" s="69"/>
      <c r="W908" s="69"/>
      <c r="X908" s="69"/>
      <c r="Y908" s="69"/>
      <c r="Z908" s="69"/>
    </row>
    <row r="909" spans="1:26" ht="15.75" customHeight="1">
      <c r="A909" s="69"/>
      <c r="B909" s="69"/>
      <c r="C909" s="69"/>
      <c r="D909" s="69"/>
      <c r="E909" s="69"/>
      <c r="F909" s="69"/>
      <c r="G909" s="69"/>
      <c r="H909" s="69"/>
      <c r="I909" s="69"/>
      <c r="J909" s="69"/>
      <c r="K909" s="69"/>
      <c r="L909" s="69"/>
      <c r="M909" s="69"/>
      <c r="N909" s="69"/>
      <c r="O909" s="69"/>
      <c r="P909" s="69"/>
      <c r="Q909" s="69"/>
      <c r="R909" s="69"/>
      <c r="S909" s="69"/>
      <c r="T909" s="69"/>
      <c r="U909" s="69"/>
      <c r="V909" s="69"/>
      <c r="W909" s="69"/>
      <c r="X909" s="69"/>
      <c r="Y909" s="69"/>
      <c r="Z909" s="69"/>
    </row>
    <row r="910" spans="1:26" ht="15.75" customHeight="1">
      <c r="A910" s="69"/>
      <c r="B910" s="69"/>
      <c r="C910" s="69"/>
      <c r="D910" s="69"/>
      <c r="E910" s="69"/>
      <c r="F910" s="69"/>
      <c r="G910" s="69"/>
      <c r="H910" s="69"/>
      <c r="I910" s="69"/>
      <c r="J910" s="69"/>
      <c r="K910" s="69"/>
      <c r="L910" s="69"/>
      <c r="M910" s="69"/>
      <c r="N910" s="69"/>
      <c r="O910" s="69"/>
      <c r="P910" s="69"/>
      <c r="Q910" s="69"/>
      <c r="R910" s="69"/>
      <c r="S910" s="69"/>
      <c r="T910" s="69"/>
      <c r="U910" s="69"/>
      <c r="V910" s="69"/>
      <c r="W910" s="69"/>
      <c r="X910" s="69"/>
      <c r="Y910" s="69"/>
      <c r="Z910" s="69"/>
    </row>
    <row r="911" spans="1:26" ht="15.75" customHeight="1">
      <c r="A911" s="69"/>
      <c r="B911" s="69"/>
      <c r="C911" s="69"/>
      <c r="D911" s="69"/>
      <c r="E911" s="69"/>
      <c r="F911" s="69"/>
      <c r="G911" s="69"/>
      <c r="H911" s="69"/>
      <c r="I911" s="69"/>
      <c r="J911" s="69"/>
      <c r="K911" s="69"/>
      <c r="L911" s="69"/>
      <c r="M911" s="69"/>
      <c r="N911" s="69"/>
      <c r="O911" s="69"/>
      <c r="P911" s="69"/>
      <c r="Q911" s="69"/>
      <c r="R911" s="69"/>
      <c r="S911" s="69"/>
      <c r="T911" s="69"/>
      <c r="U911" s="69"/>
      <c r="V911" s="69"/>
      <c r="W911" s="69"/>
      <c r="X911" s="69"/>
      <c r="Y911" s="69"/>
      <c r="Z911" s="69"/>
    </row>
    <row r="912" spans="1:26" ht="15.75" customHeight="1">
      <c r="A912" s="69"/>
      <c r="B912" s="69"/>
      <c r="C912" s="69"/>
      <c r="D912" s="69"/>
      <c r="E912" s="69"/>
      <c r="F912" s="69"/>
      <c r="G912" s="69"/>
      <c r="H912" s="69"/>
      <c r="I912" s="69"/>
      <c r="J912" s="69"/>
      <c r="K912" s="69"/>
      <c r="L912" s="69"/>
      <c r="M912" s="69"/>
      <c r="N912" s="69"/>
      <c r="O912" s="69"/>
      <c r="P912" s="69"/>
      <c r="Q912" s="69"/>
      <c r="R912" s="69"/>
      <c r="S912" s="69"/>
      <c r="T912" s="69"/>
      <c r="U912" s="69"/>
      <c r="V912" s="69"/>
      <c r="W912" s="69"/>
      <c r="X912" s="69"/>
      <c r="Y912" s="69"/>
      <c r="Z912" s="69"/>
    </row>
    <row r="913" spans="1:26" ht="15.75" customHeight="1">
      <c r="A913" s="69"/>
      <c r="B913" s="69"/>
      <c r="C913" s="69"/>
      <c r="D913" s="69"/>
      <c r="E913" s="69"/>
      <c r="F913" s="69"/>
      <c r="G913" s="69"/>
      <c r="H913" s="69"/>
      <c r="I913" s="69"/>
      <c r="J913" s="69"/>
      <c r="K913" s="69"/>
      <c r="L913" s="69"/>
      <c r="M913" s="69"/>
      <c r="N913" s="69"/>
      <c r="O913" s="69"/>
      <c r="P913" s="69"/>
      <c r="Q913" s="69"/>
      <c r="R913" s="69"/>
      <c r="S913" s="69"/>
      <c r="T913" s="69"/>
      <c r="U913" s="69"/>
      <c r="V913" s="69"/>
      <c r="W913" s="69"/>
      <c r="X913" s="69"/>
      <c r="Y913" s="69"/>
      <c r="Z913" s="69"/>
    </row>
    <row r="914" spans="1:26" ht="15.75" customHeight="1">
      <c r="A914" s="69"/>
      <c r="B914" s="69"/>
      <c r="C914" s="69"/>
      <c r="D914" s="69"/>
      <c r="E914" s="69"/>
      <c r="F914" s="69"/>
      <c r="G914" s="69"/>
      <c r="H914" s="69"/>
      <c r="I914" s="69"/>
      <c r="J914" s="69"/>
      <c r="K914" s="69"/>
      <c r="L914" s="69"/>
      <c r="M914" s="69"/>
      <c r="N914" s="69"/>
      <c r="O914" s="69"/>
      <c r="P914" s="69"/>
      <c r="Q914" s="69"/>
      <c r="R914" s="69"/>
      <c r="S914" s="69"/>
      <c r="T914" s="69"/>
      <c r="U914" s="69"/>
      <c r="V914" s="69"/>
      <c r="W914" s="69"/>
      <c r="X914" s="69"/>
      <c r="Y914" s="69"/>
      <c r="Z914" s="69"/>
    </row>
    <row r="915" spans="1:26" ht="15.75" customHeight="1">
      <c r="A915" s="69"/>
      <c r="B915" s="69"/>
      <c r="C915" s="69"/>
      <c r="D915" s="69"/>
      <c r="E915" s="69"/>
      <c r="F915" s="69"/>
      <c r="G915" s="69"/>
      <c r="H915" s="69"/>
      <c r="I915" s="69"/>
      <c r="J915" s="69"/>
      <c r="K915" s="69"/>
      <c r="L915" s="69"/>
      <c r="M915" s="69"/>
      <c r="N915" s="69"/>
      <c r="O915" s="69"/>
      <c r="P915" s="69"/>
      <c r="Q915" s="69"/>
      <c r="R915" s="69"/>
      <c r="S915" s="69"/>
      <c r="T915" s="69"/>
      <c r="U915" s="69"/>
      <c r="V915" s="69"/>
      <c r="W915" s="69"/>
      <c r="X915" s="69"/>
      <c r="Y915" s="69"/>
      <c r="Z915" s="69"/>
    </row>
    <row r="916" spans="1:26" ht="15.75" customHeight="1">
      <c r="A916" s="69"/>
      <c r="B916" s="69"/>
      <c r="C916" s="69"/>
      <c r="D916" s="69"/>
      <c r="E916" s="69"/>
      <c r="F916" s="69"/>
      <c r="G916" s="69"/>
      <c r="H916" s="69"/>
      <c r="I916" s="69"/>
      <c r="J916" s="69"/>
      <c r="K916" s="69"/>
      <c r="L916" s="69"/>
      <c r="M916" s="69"/>
      <c r="N916" s="69"/>
      <c r="O916" s="69"/>
      <c r="P916" s="69"/>
      <c r="Q916" s="69"/>
      <c r="R916" s="69"/>
      <c r="S916" s="69"/>
      <c r="T916" s="69"/>
      <c r="U916" s="69"/>
      <c r="V916" s="69"/>
      <c r="W916" s="69"/>
      <c r="X916" s="69"/>
      <c r="Y916" s="69"/>
      <c r="Z916" s="69"/>
    </row>
    <row r="917" spans="1:26" ht="15.75" customHeight="1">
      <c r="A917" s="69"/>
      <c r="B917" s="69"/>
      <c r="C917" s="69"/>
      <c r="D917" s="69"/>
      <c r="E917" s="69"/>
      <c r="F917" s="69"/>
      <c r="G917" s="69"/>
      <c r="H917" s="69"/>
      <c r="I917" s="69"/>
      <c r="J917" s="69"/>
      <c r="K917" s="69"/>
      <c r="L917" s="69"/>
      <c r="M917" s="69"/>
      <c r="N917" s="69"/>
      <c r="O917" s="69"/>
      <c r="P917" s="69"/>
      <c r="Q917" s="69"/>
      <c r="R917" s="69"/>
      <c r="S917" s="69"/>
      <c r="T917" s="69"/>
      <c r="U917" s="69"/>
      <c r="V917" s="69"/>
      <c r="W917" s="69"/>
      <c r="X917" s="69"/>
      <c r="Y917" s="69"/>
      <c r="Z917" s="69"/>
    </row>
    <row r="918" spans="1:26" ht="15.75" customHeight="1">
      <c r="A918" s="69"/>
      <c r="B918" s="69"/>
      <c r="C918" s="69"/>
      <c r="D918" s="69"/>
      <c r="E918" s="69"/>
      <c r="F918" s="69"/>
      <c r="G918" s="69"/>
      <c r="H918" s="69"/>
      <c r="I918" s="69"/>
      <c r="J918" s="69"/>
      <c r="K918" s="69"/>
      <c r="L918" s="69"/>
      <c r="M918" s="69"/>
      <c r="N918" s="69"/>
      <c r="O918" s="69"/>
      <c r="P918" s="69"/>
      <c r="Q918" s="69"/>
      <c r="R918" s="69"/>
      <c r="S918" s="69"/>
      <c r="T918" s="69"/>
      <c r="U918" s="69"/>
      <c r="V918" s="69"/>
      <c r="W918" s="69"/>
      <c r="X918" s="69"/>
      <c r="Y918" s="69"/>
      <c r="Z918" s="69"/>
    </row>
    <row r="919" spans="1:26" ht="15.75" customHeight="1">
      <c r="A919" s="69"/>
      <c r="B919" s="69"/>
      <c r="C919" s="69"/>
      <c r="D919" s="69"/>
      <c r="E919" s="69"/>
      <c r="F919" s="69"/>
      <c r="G919" s="69"/>
      <c r="H919" s="69"/>
      <c r="I919" s="69"/>
      <c r="J919" s="69"/>
      <c r="K919" s="69"/>
      <c r="L919" s="69"/>
      <c r="M919" s="69"/>
      <c r="N919" s="69"/>
      <c r="O919" s="69"/>
      <c r="P919" s="69"/>
      <c r="Q919" s="69"/>
      <c r="R919" s="69"/>
      <c r="S919" s="69"/>
      <c r="T919" s="69"/>
      <c r="U919" s="69"/>
      <c r="V919" s="69"/>
      <c r="W919" s="69"/>
      <c r="X919" s="69"/>
      <c r="Y919" s="69"/>
      <c r="Z919" s="69"/>
    </row>
    <row r="920" spans="1:26" ht="15.75" customHeight="1">
      <c r="A920" s="69"/>
      <c r="B920" s="69"/>
      <c r="C920" s="69"/>
      <c r="D920" s="69"/>
      <c r="E920" s="69"/>
      <c r="F920" s="69"/>
      <c r="G920" s="69"/>
      <c r="H920" s="69"/>
      <c r="I920" s="69"/>
      <c r="J920" s="69"/>
      <c r="K920" s="69"/>
      <c r="L920" s="69"/>
      <c r="M920" s="69"/>
      <c r="N920" s="69"/>
      <c r="O920" s="69"/>
      <c r="P920" s="69"/>
      <c r="Q920" s="69"/>
      <c r="R920" s="69"/>
      <c r="S920" s="69"/>
      <c r="T920" s="69"/>
      <c r="U920" s="69"/>
      <c r="V920" s="69"/>
      <c r="W920" s="69"/>
      <c r="X920" s="69"/>
      <c r="Y920" s="69"/>
      <c r="Z920" s="69"/>
    </row>
    <row r="921" spans="1:26" ht="15.75" customHeight="1">
      <c r="A921" s="69"/>
      <c r="B921" s="69"/>
      <c r="C921" s="69"/>
      <c r="D921" s="69"/>
      <c r="E921" s="69"/>
      <c r="F921" s="69"/>
      <c r="G921" s="69"/>
      <c r="H921" s="69"/>
      <c r="I921" s="69"/>
      <c r="J921" s="69"/>
      <c r="K921" s="69"/>
      <c r="L921" s="69"/>
      <c r="M921" s="69"/>
      <c r="N921" s="69"/>
      <c r="O921" s="69"/>
      <c r="P921" s="69"/>
      <c r="Q921" s="69"/>
      <c r="R921" s="69"/>
      <c r="S921" s="69"/>
      <c r="T921" s="69"/>
      <c r="U921" s="69"/>
      <c r="V921" s="69"/>
      <c r="W921" s="69"/>
      <c r="X921" s="69"/>
      <c r="Y921" s="69"/>
      <c r="Z921" s="69"/>
    </row>
    <row r="922" spans="1:26" ht="15.75" customHeight="1">
      <c r="A922" s="69"/>
      <c r="B922" s="69"/>
      <c r="C922" s="69"/>
      <c r="D922" s="69"/>
      <c r="E922" s="69"/>
      <c r="F922" s="69"/>
      <c r="G922" s="69"/>
      <c r="H922" s="69"/>
      <c r="I922" s="69"/>
      <c r="J922" s="69"/>
      <c r="K922" s="69"/>
      <c r="L922" s="69"/>
      <c r="M922" s="69"/>
      <c r="N922" s="69"/>
      <c r="O922" s="69"/>
      <c r="P922" s="69"/>
      <c r="Q922" s="69"/>
      <c r="R922" s="69"/>
      <c r="S922" s="69"/>
      <c r="T922" s="69"/>
      <c r="U922" s="69"/>
      <c r="V922" s="69"/>
      <c r="W922" s="69"/>
      <c r="X922" s="69"/>
      <c r="Y922" s="69"/>
      <c r="Z922" s="69"/>
    </row>
    <row r="923" spans="1:26" ht="15.75" customHeight="1">
      <c r="A923" s="69"/>
      <c r="B923" s="69"/>
      <c r="C923" s="69"/>
      <c r="D923" s="69"/>
      <c r="E923" s="69"/>
      <c r="F923" s="69"/>
      <c r="G923" s="69"/>
      <c r="H923" s="69"/>
      <c r="I923" s="69"/>
      <c r="J923" s="69"/>
      <c r="K923" s="69"/>
      <c r="L923" s="69"/>
      <c r="M923" s="69"/>
      <c r="N923" s="69"/>
      <c r="O923" s="69"/>
      <c r="P923" s="69"/>
      <c r="Q923" s="69"/>
      <c r="R923" s="69"/>
      <c r="S923" s="69"/>
      <c r="T923" s="69"/>
      <c r="U923" s="69"/>
      <c r="V923" s="69"/>
      <c r="W923" s="69"/>
      <c r="X923" s="69"/>
      <c r="Y923" s="69"/>
      <c r="Z923" s="69"/>
    </row>
    <row r="924" spans="1:26" ht="15.75" customHeight="1">
      <c r="A924" s="69"/>
      <c r="B924" s="69"/>
      <c r="C924" s="69"/>
      <c r="D924" s="69"/>
      <c r="E924" s="69"/>
      <c r="F924" s="69"/>
      <c r="G924" s="69"/>
      <c r="H924" s="69"/>
      <c r="I924" s="69"/>
      <c r="J924" s="69"/>
      <c r="K924" s="69"/>
      <c r="L924" s="69"/>
      <c r="M924" s="69"/>
      <c r="N924" s="69"/>
      <c r="O924" s="69"/>
      <c r="P924" s="69"/>
      <c r="Q924" s="69"/>
      <c r="R924" s="69"/>
      <c r="S924" s="69"/>
      <c r="T924" s="69"/>
      <c r="U924" s="69"/>
      <c r="V924" s="69"/>
      <c r="W924" s="69"/>
      <c r="X924" s="69"/>
      <c r="Y924" s="69"/>
      <c r="Z924" s="69"/>
    </row>
    <row r="925" spans="1:26" ht="15.75" customHeight="1">
      <c r="A925" s="69"/>
      <c r="B925" s="69"/>
      <c r="C925" s="69"/>
      <c r="D925" s="69"/>
      <c r="E925" s="69"/>
      <c r="F925" s="69"/>
      <c r="G925" s="69"/>
      <c r="H925" s="69"/>
      <c r="I925" s="69"/>
      <c r="J925" s="69"/>
      <c r="K925" s="69"/>
      <c r="L925" s="69"/>
      <c r="M925" s="69"/>
      <c r="N925" s="69"/>
      <c r="O925" s="69"/>
      <c r="P925" s="69"/>
      <c r="Q925" s="69"/>
      <c r="R925" s="69"/>
      <c r="S925" s="69"/>
      <c r="T925" s="69"/>
      <c r="U925" s="69"/>
      <c r="V925" s="69"/>
      <c r="W925" s="69"/>
      <c r="X925" s="69"/>
      <c r="Y925" s="69"/>
      <c r="Z925" s="69"/>
    </row>
    <row r="926" spans="1:26" ht="15.75" customHeight="1">
      <c r="A926" s="69"/>
      <c r="B926" s="69"/>
      <c r="C926" s="69"/>
      <c r="D926" s="69"/>
      <c r="E926" s="69"/>
      <c r="F926" s="69"/>
      <c r="G926" s="69"/>
      <c r="H926" s="69"/>
      <c r="I926" s="69"/>
      <c r="J926" s="69"/>
      <c r="K926" s="69"/>
      <c r="L926" s="69"/>
      <c r="M926" s="69"/>
      <c r="N926" s="69"/>
      <c r="O926" s="69"/>
      <c r="P926" s="69"/>
      <c r="Q926" s="69"/>
      <c r="R926" s="69"/>
      <c r="S926" s="69"/>
      <c r="T926" s="69"/>
      <c r="U926" s="69"/>
      <c r="V926" s="69"/>
      <c r="W926" s="69"/>
      <c r="X926" s="69"/>
      <c r="Y926" s="69"/>
      <c r="Z926" s="69"/>
    </row>
    <row r="927" spans="1:26" ht="15.75" customHeight="1">
      <c r="A927" s="69"/>
      <c r="B927" s="69"/>
      <c r="C927" s="69"/>
      <c r="D927" s="69"/>
      <c r="E927" s="69"/>
      <c r="F927" s="69"/>
      <c r="G927" s="69"/>
      <c r="H927" s="69"/>
      <c r="I927" s="69"/>
      <c r="J927" s="69"/>
      <c r="K927" s="69"/>
      <c r="L927" s="69"/>
      <c r="M927" s="69"/>
      <c r="N927" s="69"/>
      <c r="O927" s="69"/>
      <c r="P927" s="69"/>
      <c r="Q927" s="69"/>
      <c r="R927" s="69"/>
      <c r="S927" s="69"/>
      <c r="T927" s="69"/>
      <c r="U927" s="69"/>
      <c r="V927" s="69"/>
      <c r="W927" s="69"/>
      <c r="X927" s="69"/>
      <c r="Y927" s="69"/>
      <c r="Z927" s="69"/>
    </row>
    <row r="928" spans="1:26" ht="15.75" customHeight="1">
      <c r="A928" s="69"/>
      <c r="B928" s="69"/>
      <c r="C928" s="69"/>
      <c r="D928" s="69"/>
      <c r="E928" s="69"/>
      <c r="F928" s="69"/>
      <c r="G928" s="69"/>
      <c r="H928" s="69"/>
      <c r="I928" s="69"/>
      <c r="J928" s="69"/>
      <c r="K928" s="69"/>
      <c r="L928" s="69"/>
      <c r="M928" s="69"/>
      <c r="N928" s="69"/>
      <c r="O928" s="69"/>
      <c r="P928" s="69"/>
      <c r="Q928" s="69"/>
      <c r="R928" s="69"/>
      <c r="S928" s="69"/>
      <c r="T928" s="69"/>
      <c r="U928" s="69"/>
      <c r="V928" s="69"/>
      <c r="W928" s="69"/>
      <c r="X928" s="69"/>
      <c r="Y928" s="69"/>
      <c r="Z928" s="69"/>
    </row>
    <row r="929" spans="1:26" ht="15.75" customHeight="1">
      <c r="A929" s="69"/>
      <c r="B929" s="69"/>
      <c r="C929" s="69"/>
      <c r="D929" s="69"/>
      <c r="E929" s="69"/>
      <c r="F929" s="69"/>
      <c r="G929" s="69"/>
      <c r="H929" s="69"/>
      <c r="I929" s="69"/>
      <c r="J929" s="69"/>
      <c r="K929" s="69"/>
      <c r="L929" s="69"/>
      <c r="M929" s="69"/>
      <c r="N929" s="69"/>
      <c r="O929" s="69"/>
      <c r="P929" s="69"/>
      <c r="Q929" s="69"/>
      <c r="R929" s="69"/>
      <c r="S929" s="69"/>
      <c r="T929" s="69"/>
      <c r="U929" s="69"/>
      <c r="V929" s="69"/>
      <c r="W929" s="69"/>
      <c r="X929" s="69"/>
      <c r="Y929" s="69"/>
      <c r="Z929" s="69"/>
    </row>
    <row r="930" spans="1:26" ht="15.75" customHeight="1">
      <c r="A930" s="69"/>
      <c r="B930" s="69"/>
      <c r="C930" s="69"/>
      <c r="D930" s="69"/>
      <c r="E930" s="69"/>
      <c r="F930" s="69"/>
      <c r="G930" s="69"/>
      <c r="H930" s="69"/>
      <c r="I930" s="69"/>
      <c r="J930" s="69"/>
      <c r="K930" s="69"/>
      <c r="L930" s="69"/>
      <c r="M930" s="69"/>
      <c r="N930" s="69"/>
      <c r="O930" s="69"/>
      <c r="P930" s="69"/>
      <c r="Q930" s="69"/>
      <c r="R930" s="69"/>
      <c r="S930" s="69"/>
      <c r="T930" s="69"/>
      <c r="U930" s="69"/>
      <c r="V930" s="69"/>
      <c r="W930" s="69"/>
      <c r="X930" s="69"/>
      <c r="Y930" s="69"/>
      <c r="Z930" s="69"/>
    </row>
    <row r="931" spans="1:26" ht="15.75" customHeight="1">
      <c r="A931" s="69"/>
      <c r="B931" s="69"/>
      <c r="C931" s="69"/>
      <c r="D931" s="69"/>
      <c r="E931" s="69"/>
      <c r="F931" s="69"/>
      <c r="G931" s="69"/>
      <c r="H931" s="69"/>
      <c r="I931" s="69"/>
      <c r="J931" s="69"/>
      <c r="K931" s="69"/>
      <c r="L931" s="69"/>
      <c r="M931" s="69"/>
      <c r="N931" s="69"/>
      <c r="O931" s="69"/>
      <c r="P931" s="69"/>
      <c r="Q931" s="69"/>
      <c r="R931" s="69"/>
      <c r="S931" s="69"/>
      <c r="T931" s="69"/>
      <c r="U931" s="69"/>
      <c r="V931" s="69"/>
      <c r="W931" s="69"/>
      <c r="X931" s="69"/>
      <c r="Y931" s="69"/>
      <c r="Z931" s="69"/>
    </row>
    <row r="932" spans="1:26" ht="15.75" customHeight="1">
      <c r="A932" s="69"/>
      <c r="B932" s="69"/>
      <c r="C932" s="69"/>
      <c r="D932" s="69"/>
      <c r="E932" s="69"/>
      <c r="F932" s="69"/>
      <c r="G932" s="69"/>
      <c r="H932" s="69"/>
      <c r="I932" s="69"/>
      <c r="J932" s="69"/>
      <c r="K932" s="69"/>
      <c r="L932" s="69"/>
      <c r="M932" s="69"/>
      <c r="N932" s="69"/>
      <c r="O932" s="69"/>
      <c r="P932" s="69"/>
      <c r="Q932" s="69"/>
      <c r="R932" s="69"/>
      <c r="S932" s="69"/>
      <c r="T932" s="69"/>
      <c r="U932" s="69"/>
      <c r="V932" s="69"/>
      <c r="W932" s="69"/>
      <c r="X932" s="69"/>
      <c r="Y932" s="69"/>
      <c r="Z932" s="69"/>
    </row>
    <row r="933" spans="1:26" ht="15.75" customHeight="1">
      <c r="A933" s="69"/>
      <c r="B933" s="69"/>
      <c r="C933" s="69"/>
      <c r="D933" s="69"/>
      <c r="E933" s="69"/>
      <c r="F933" s="69"/>
      <c r="G933" s="69"/>
      <c r="H933" s="69"/>
      <c r="I933" s="69"/>
      <c r="J933" s="69"/>
      <c r="K933" s="69"/>
      <c r="L933" s="69"/>
      <c r="M933" s="69"/>
      <c r="N933" s="69"/>
      <c r="O933" s="69"/>
      <c r="P933" s="69"/>
      <c r="Q933" s="69"/>
      <c r="R933" s="69"/>
      <c r="S933" s="69"/>
      <c r="T933" s="69"/>
      <c r="U933" s="69"/>
      <c r="V933" s="69"/>
      <c r="W933" s="69"/>
      <c r="X933" s="69"/>
      <c r="Y933" s="69"/>
      <c r="Z933" s="69"/>
    </row>
    <row r="934" spans="1:26" ht="15.75" customHeight="1">
      <c r="A934" s="69"/>
      <c r="B934" s="69"/>
      <c r="C934" s="69"/>
      <c r="D934" s="69"/>
      <c r="E934" s="69"/>
      <c r="F934" s="69"/>
      <c r="G934" s="69"/>
      <c r="H934" s="69"/>
      <c r="I934" s="69"/>
      <c r="J934" s="69"/>
      <c r="K934" s="69"/>
      <c r="L934" s="69"/>
      <c r="M934" s="69"/>
      <c r="N934" s="69"/>
      <c r="O934" s="69"/>
      <c r="P934" s="69"/>
      <c r="Q934" s="69"/>
      <c r="R934" s="69"/>
      <c r="S934" s="69"/>
      <c r="T934" s="69"/>
      <c r="U934" s="69"/>
      <c r="V934" s="69"/>
      <c r="W934" s="69"/>
      <c r="X934" s="69"/>
      <c r="Y934" s="69"/>
      <c r="Z934" s="69"/>
    </row>
    <row r="935" spans="1:26" ht="15.75" customHeight="1">
      <c r="A935" s="69"/>
      <c r="B935" s="69"/>
      <c r="C935" s="69"/>
      <c r="D935" s="69"/>
      <c r="E935" s="69"/>
      <c r="F935" s="69"/>
      <c r="G935" s="69"/>
      <c r="H935" s="69"/>
      <c r="I935" s="69"/>
      <c r="J935" s="69"/>
      <c r="K935" s="69"/>
      <c r="L935" s="69"/>
      <c r="M935" s="69"/>
      <c r="N935" s="69"/>
      <c r="O935" s="69"/>
      <c r="P935" s="69"/>
      <c r="Q935" s="69"/>
      <c r="R935" s="69"/>
      <c r="S935" s="69"/>
      <c r="T935" s="69"/>
      <c r="U935" s="69"/>
      <c r="V935" s="69"/>
      <c r="W935" s="69"/>
      <c r="X935" s="69"/>
      <c r="Y935" s="69"/>
      <c r="Z935" s="69"/>
    </row>
    <row r="936" spans="1:26" ht="15.75" customHeight="1">
      <c r="A936" s="69"/>
      <c r="B936" s="69"/>
      <c r="C936" s="69"/>
      <c r="D936" s="69"/>
      <c r="E936" s="69"/>
      <c r="F936" s="69"/>
      <c r="G936" s="69"/>
      <c r="H936" s="69"/>
      <c r="I936" s="69"/>
      <c r="J936" s="69"/>
      <c r="K936" s="69"/>
      <c r="L936" s="69"/>
      <c r="M936" s="69"/>
      <c r="N936" s="69"/>
      <c r="O936" s="69"/>
      <c r="P936" s="69"/>
      <c r="Q936" s="69"/>
      <c r="R936" s="69"/>
      <c r="S936" s="69"/>
      <c r="T936" s="69"/>
      <c r="U936" s="69"/>
      <c r="V936" s="69"/>
      <c r="W936" s="69"/>
      <c r="X936" s="69"/>
      <c r="Y936" s="69"/>
      <c r="Z936" s="69"/>
    </row>
    <row r="937" spans="1:26" ht="15.75" customHeight="1">
      <c r="A937" s="69"/>
      <c r="B937" s="69"/>
      <c r="C937" s="69"/>
      <c r="D937" s="69"/>
      <c r="E937" s="69"/>
      <c r="F937" s="69"/>
      <c r="G937" s="69"/>
      <c r="H937" s="69"/>
      <c r="I937" s="69"/>
      <c r="J937" s="69"/>
      <c r="K937" s="69"/>
      <c r="L937" s="69"/>
      <c r="M937" s="69"/>
      <c r="N937" s="69"/>
      <c r="O937" s="69"/>
      <c r="P937" s="69"/>
      <c r="Q937" s="69"/>
      <c r="R937" s="69"/>
      <c r="S937" s="69"/>
      <c r="T937" s="69"/>
      <c r="U937" s="69"/>
      <c r="V937" s="69"/>
      <c r="W937" s="69"/>
      <c r="X937" s="69"/>
      <c r="Y937" s="69"/>
      <c r="Z937" s="69"/>
    </row>
    <row r="938" spans="1:26" ht="15.75" customHeight="1">
      <c r="A938" s="69"/>
      <c r="B938" s="69"/>
      <c r="C938" s="69"/>
      <c r="D938" s="69"/>
      <c r="E938" s="69"/>
      <c r="F938" s="69"/>
      <c r="G938" s="69"/>
      <c r="H938" s="69"/>
      <c r="I938" s="69"/>
      <c r="J938" s="69"/>
      <c r="K938" s="69"/>
      <c r="L938" s="69"/>
      <c r="M938" s="69"/>
      <c r="N938" s="69"/>
      <c r="O938" s="69"/>
      <c r="P938" s="69"/>
      <c r="Q938" s="69"/>
      <c r="R938" s="69"/>
      <c r="S938" s="69"/>
      <c r="T938" s="69"/>
      <c r="U938" s="69"/>
      <c r="V938" s="69"/>
      <c r="W938" s="69"/>
      <c r="X938" s="69"/>
      <c r="Y938" s="69"/>
      <c r="Z938" s="69"/>
    </row>
    <row r="939" spans="1:26" ht="15.75" customHeight="1">
      <c r="A939" s="69"/>
      <c r="B939" s="69"/>
      <c r="C939" s="69"/>
      <c r="D939" s="69"/>
      <c r="E939" s="69"/>
      <c r="F939" s="69"/>
      <c r="G939" s="69"/>
      <c r="H939" s="69"/>
      <c r="I939" s="69"/>
      <c r="J939" s="69"/>
      <c r="K939" s="69"/>
      <c r="L939" s="69"/>
      <c r="M939" s="69"/>
      <c r="N939" s="69"/>
      <c r="O939" s="69"/>
      <c r="P939" s="69"/>
      <c r="Q939" s="69"/>
      <c r="R939" s="69"/>
      <c r="S939" s="69"/>
      <c r="T939" s="69"/>
      <c r="U939" s="69"/>
      <c r="V939" s="69"/>
      <c r="W939" s="69"/>
      <c r="X939" s="69"/>
      <c r="Y939" s="69"/>
      <c r="Z939" s="69"/>
    </row>
    <row r="940" spans="1:26" ht="15.75" customHeight="1">
      <c r="A940" s="69"/>
      <c r="B940" s="69"/>
      <c r="C940" s="69"/>
      <c r="D940" s="69"/>
      <c r="E940" s="69"/>
      <c r="F940" s="69"/>
      <c r="G940" s="69"/>
      <c r="H940" s="69"/>
      <c r="I940" s="69"/>
      <c r="J940" s="69"/>
      <c r="K940" s="69"/>
      <c r="L940" s="69"/>
      <c r="M940" s="69"/>
      <c r="N940" s="69"/>
      <c r="O940" s="69"/>
      <c r="P940" s="69"/>
      <c r="Q940" s="69"/>
      <c r="R940" s="69"/>
      <c r="S940" s="69"/>
      <c r="T940" s="69"/>
      <c r="U940" s="69"/>
      <c r="V940" s="69"/>
      <c r="W940" s="69"/>
      <c r="X940" s="69"/>
      <c r="Y940" s="69"/>
      <c r="Z940" s="69"/>
    </row>
    <row r="941" spans="1:26" ht="15.75" customHeight="1">
      <c r="A941" s="69"/>
      <c r="B941" s="69"/>
      <c r="C941" s="69"/>
      <c r="D941" s="69"/>
      <c r="E941" s="69"/>
      <c r="F941" s="69"/>
      <c r="G941" s="69"/>
      <c r="H941" s="69"/>
      <c r="I941" s="69"/>
      <c r="J941" s="69"/>
      <c r="K941" s="69"/>
      <c r="L941" s="69"/>
      <c r="M941" s="69"/>
      <c r="N941" s="69"/>
      <c r="O941" s="69"/>
      <c r="P941" s="69"/>
      <c r="Q941" s="69"/>
      <c r="R941" s="69"/>
      <c r="S941" s="69"/>
      <c r="T941" s="69"/>
      <c r="U941" s="69"/>
      <c r="V941" s="69"/>
      <c r="W941" s="69"/>
      <c r="X941" s="69"/>
      <c r="Y941" s="69"/>
      <c r="Z941" s="69"/>
    </row>
    <row r="942" spans="1:26" ht="15.75" customHeight="1">
      <c r="A942" s="69"/>
      <c r="B942" s="69"/>
      <c r="C942" s="69"/>
      <c r="D942" s="69"/>
      <c r="E942" s="69"/>
      <c r="F942" s="69"/>
      <c r="G942" s="69"/>
      <c r="H942" s="69"/>
      <c r="I942" s="69"/>
      <c r="J942" s="69"/>
      <c r="K942" s="69"/>
      <c r="L942" s="69"/>
      <c r="M942" s="69"/>
      <c r="N942" s="69"/>
      <c r="O942" s="69"/>
      <c r="P942" s="69"/>
      <c r="Q942" s="69"/>
      <c r="R942" s="69"/>
      <c r="S942" s="69"/>
      <c r="T942" s="69"/>
      <c r="U942" s="69"/>
      <c r="V942" s="69"/>
      <c r="W942" s="69"/>
      <c r="X942" s="69"/>
      <c r="Y942" s="69"/>
      <c r="Z942" s="69"/>
    </row>
    <row r="943" spans="1:26" ht="15.75" customHeight="1">
      <c r="A943" s="69"/>
      <c r="B943" s="69"/>
      <c r="C943" s="69"/>
      <c r="D943" s="69"/>
      <c r="E943" s="69"/>
      <c r="F943" s="69"/>
      <c r="G943" s="69"/>
      <c r="H943" s="69"/>
      <c r="I943" s="69"/>
      <c r="J943" s="69"/>
      <c r="K943" s="69"/>
      <c r="L943" s="69"/>
      <c r="M943" s="69"/>
      <c r="N943" s="69"/>
      <c r="O943" s="69"/>
      <c r="P943" s="69"/>
      <c r="Q943" s="69"/>
      <c r="R943" s="69"/>
      <c r="S943" s="69"/>
      <c r="T943" s="69"/>
      <c r="U943" s="69"/>
      <c r="V943" s="69"/>
      <c r="W943" s="69"/>
      <c r="X943" s="69"/>
      <c r="Y943" s="69"/>
      <c r="Z943" s="69"/>
    </row>
    <row r="944" spans="1:26" ht="15.75" customHeight="1">
      <c r="A944" s="69"/>
      <c r="B944" s="69"/>
      <c r="C944" s="69"/>
      <c r="D944" s="69"/>
      <c r="E944" s="69"/>
      <c r="F944" s="69"/>
      <c r="G944" s="69"/>
      <c r="H944" s="69"/>
      <c r="I944" s="69"/>
      <c r="J944" s="69"/>
      <c r="K944" s="69"/>
      <c r="L944" s="69"/>
      <c r="M944" s="69"/>
      <c r="N944" s="69"/>
      <c r="O944" s="69"/>
      <c r="P944" s="69"/>
      <c r="Q944" s="69"/>
      <c r="R944" s="69"/>
      <c r="S944" s="69"/>
      <c r="T944" s="69"/>
      <c r="U944" s="69"/>
      <c r="V944" s="69"/>
      <c r="W944" s="69"/>
      <c r="X944" s="69"/>
      <c r="Y944" s="69"/>
      <c r="Z944" s="69"/>
    </row>
    <row r="945" spans="1:26" ht="15.75" customHeight="1">
      <c r="A945" s="69"/>
      <c r="B945" s="69"/>
      <c r="C945" s="69"/>
      <c r="D945" s="69"/>
      <c r="E945" s="69"/>
      <c r="F945" s="69"/>
      <c r="G945" s="69"/>
      <c r="H945" s="69"/>
      <c r="I945" s="69"/>
      <c r="J945" s="69"/>
      <c r="K945" s="69"/>
      <c r="L945" s="69"/>
      <c r="M945" s="69"/>
      <c r="N945" s="69"/>
      <c r="O945" s="69"/>
      <c r="P945" s="69"/>
      <c r="Q945" s="69"/>
      <c r="R945" s="69"/>
      <c r="S945" s="69"/>
      <c r="T945" s="69"/>
      <c r="U945" s="69"/>
      <c r="V945" s="69"/>
      <c r="W945" s="69"/>
      <c r="X945" s="69"/>
      <c r="Y945" s="69"/>
      <c r="Z945" s="69"/>
    </row>
    <row r="946" spans="1:26" ht="15.75" customHeight="1">
      <c r="A946" s="69"/>
      <c r="B946" s="69"/>
      <c r="C946" s="69"/>
      <c r="D946" s="69"/>
      <c r="E946" s="69"/>
      <c r="F946" s="69"/>
      <c r="G946" s="69"/>
      <c r="H946" s="69"/>
      <c r="I946" s="69"/>
      <c r="J946" s="69"/>
      <c r="K946" s="69"/>
      <c r="L946" s="69"/>
      <c r="M946" s="69"/>
      <c r="N946" s="69"/>
      <c r="O946" s="69"/>
      <c r="P946" s="69"/>
      <c r="Q946" s="69"/>
      <c r="R946" s="69"/>
      <c r="S946" s="69"/>
      <c r="T946" s="69"/>
      <c r="U946" s="69"/>
      <c r="V946" s="69"/>
      <c r="W946" s="69"/>
      <c r="X946" s="69"/>
      <c r="Y946" s="69"/>
      <c r="Z946" s="69"/>
    </row>
    <row r="947" spans="1:26" ht="15.75" customHeight="1">
      <c r="A947" s="69"/>
      <c r="B947" s="69"/>
      <c r="C947" s="69"/>
      <c r="D947" s="69"/>
      <c r="E947" s="69"/>
      <c r="F947" s="69"/>
      <c r="G947" s="69"/>
      <c r="H947" s="69"/>
      <c r="I947" s="69"/>
      <c r="J947" s="69"/>
      <c r="K947" s="69"/>
      <c r="L947" s="69"/>
      <c r="M947" s="69"/>
      <c r="N947" s="69"/>
      <c r="O947" s="69"/>
      <c r="P947" s="69"/>
      <c r="Q947" s="69"/>
      <c r="R947" s="69"/>
      <c r="S947" s="69"/>
      <c r="T947" s="69"/>
      <c r="U947" s="69"/>
      <c r="V947" s="69"/>
      <c r="W947" s="69"/>
      <c r="X947" s="69"/>
      <c r="Y947" s="69"/>
      <c r="Z947" s="69"/>
    </row>
    <row r="948" spans="1:26" ht="15.75" customHeight="1">
      <c r="A948" s="69"/>
      <c r="B948" s="69"/>
      <c r="C948" s="69"/>
      <c r="D948" s="69"/>
      <c r="E948" s="69"/>
      <c r="F948" s="69"/>
      <c r="G948" s="69"/>
      <c r="H948" s="69"/>
      <c r="I948" s="69"/>
      <c r="J948" s="69"/>
      <c r="K948" s="69"/>
      <c r="L948" s="69"/>
      <c r="M948" s="69"/>
      <c r="N948" s="69"/>
      <c r="O948" s="69"/>
      <c r="P948" s="69"/>
      <c r="Q948" s="69"/>
      <c r="R948" s="69"/>
      <c r="S948" s="69"/>
      <c r="T948" s="69"/>
      <c r="U948" s="69"/>
      <c r="V948" s="69"/>
      <c r="W948" s="69"/>
      <c r="X948" s="69"/>
      <c r="Y948" s="69"/>
      <c r="Z948" s="69"/>
    </row>
    <row r="949" spans="1:26" ht="15.75" customHeight="1">
      <c r="A949" s="69"/>
      <c r="B949" s="69"/>
      <c r="C949" s="69"/>
      <c r="D949" s="69"/>
      <c r="E949" s="69"/>
      <c r="F949" s="69"/>
      <c r="G949" s="69"/>
      <c r="H949" s="69"/>
      <c r="I949" s="69"/>
      <c r="J949" s="69"/>
      <c r="K949" s="69"/>
      <c r="L949" s="69"/>
      <c r="M949" s="69"/>
      <c r="N949" s="69"/>
      <c r="O949" s="69"/>
      <c r="P949" s="69"/>
      <c r="Q949" s="69"/>
      <c r="R949" s="69"/>
      <c r="S949" s="69"/>
      <c r="T949" s="69"/>
      <c r="U949" s="69"/>
      <c r="V949" s="69"/>
      <c r="W949" s="69"/>
      <c r="X949" s="69"/>
      <c r="Y949" s="69"/>
      <c r="Z949" s="69"/>
    </row>
    <row r="950" spans="1:26" ht="15.75" customHeight="1">
      <c r="A950" s="69"/>
      <c r="B950" s="69"/>
      <c r="C950" s="69"/>
      <c r="D950" s="69"/>
      <c r="E950" s="69"/>
      <c r="F950" s="69"/>
      <c r="G950" s="69"/>
      <c r="H950" s="69"/>
      <c r="I950" s="69"/>
      <c r="J950" s="69"/>
      <c r="K950" s="69"/>
      <c r="L950" s="69"/>
      <c r="M950" s="69"/>
      <c r="N950" s="69"/>
      <c r="O950" s="69"/>
      <c r="P950" s="69"/>
      <c r="Q950" s="69"/>
      <c r="R950" s="69"/>
      <c r="S950" s="69"/>
      <c r="T950" s="69"/>
      <c r="U950" s="69"/>
      <c r="V950" s="69"/>
      <c r="W950" s="69"/>
      <c r="X950" s="69"/>
      <c r="Y950" s="69"/>
      <c r="Z950" s="69"/>
    </row>
    <row r="951" spans="1:26" ht="15.75" customHeight="1">
      <c r="A951" s="69"/>
      <c r="B951" s="69"/>
      <c r="C951" s="69"/>
      <c r="D951" s="69"/>
      <c r="E951" s="69"/>
      <c r="F951" s="69"/>
      <c r="G951" s="69"/>
      <c r="H951" s="69"/>
      <c r="I951" s="69"/>
      <c r="J951" s="69"/>
      <c r="K951" s="69"/>
      <c r="L951" s="69"/>
      <c r="M951" s="69"/>
      <c r="N951" s="69"/>
      <c r="O951" s="69"/>
      <c r="P951" s="69"/>
      <c r="Q951" s="69"/>
      <c r="R951" s="69"/>
      <c r="S951" s="69"/>
      <c r="T951" s="69"/>
      <c r="U951" s="69"/>
      <c r="V951" s="69"/>
      <c r="W951" s="69"/>
      <c r="X951" s="69"/>
      <c r="Y951" s="69"/>
      <c r="Z951" s="69"/>
    </row>
    <row r="952" spans="1:26" ht="15.75" customHeight="1">
      <c r="A952" s="69"/>
      <c r="B952" s="69"/>
      <c r="C952" s="69"/>
      <c r="D952" s="69"/>
      <c r="E952" s="69"/>
      <c r="F952" s="69"/>
      <c r="G952" s="69"/>
      <c r="H952" s="69"/>
      <c r="I952" s="69"/>
      <c r="J952" s="69"/>
      <c r="K952" s="69"/>
      <c r="L952" s="69"/>
      <c r="M952" s="69"/>
      <c r="N952" s="69"/>
      <c r="O952" s="69"/>
      <c r="P952" s="69"/>
      <c r="Q952" s="69"/>
      <c r="R952" s="69"/>
      <c r="S952" s="69"/>
      <c r="T952" s="69"/>
      <c r="U952" s="69"/>
      <c r="V952" s="69"/>
      <c r="W952" s="69"/>
      <c r="X952" s="69"/>
      <c r="Y952" s="69"/>
      <c r="Z952" s="69"/>
    </row>
    <row r="953" spans="1:26" ht="15.75" customHeight="1">
      <c r="A953" s="69"/>
      <c r="B953" s="69"/>
      <c r="C953" s="69"/>
      <c r="D953" s="69"/>
      <c r="E953" s="69"/>
      <c r="F953" s="69"/>
      <c r="G953" s="69"/>
      <c r="H953" s="69"/>
      <c r="I953" s="69"/>
      <c r="J953" s="69"/>
      <c r="K953" s="69"/>
      <c r="L953" s="69"/>
      <c r="M953" s="69"/>
      <c r="N953" s="69"/>
      <c r="O953" s="69"/>
      <c r="P953" s="69"/>
      <c r="Q953" s="69"/>
      <c r="R953" s="69"/>
      <c r="S953" s="69"/>
      <c r="T953" s="69"/>
      <c r="U953" s="69"/>
      <c r="V953" s="69"/>
      <c r="W953" s="69"/>
      <c r="X953" s="69"/>
      <c r="Y953" s="69"/>
      <c r="Z953" s="69"/>
    </row>
    <row r="954" spans="1:26" ht="15.75" customHeight="1">
      <c r="A954" s="69"/>
      <c r="B954" s="69"/>
      <c r="C954" s="69"/>
      <c r="D954" s="69"/>
      <c r="E954" s="69"/>
      <c r="F954" s="69"/>
      <c r="G954" s="69"/>
      <c r="H954" s="69"/>
      <c r="I954" s="69"/>
      <c r="J954" s="69"/>
      <c r="K954" s="69"/>
      <c r="L954" s="69"/>
      <c r="M954" s="69"/>
      <c r="N954" s="69"/>
      <c r="O954" s="69"/>
      <c r="P954" s="69"/>
      <c r="Q954" s="69"/>
      <c r="R954" s="69"/>
      <c r="S954" s="69"/>
      <c r="T954" s="69"/>
      <c r="U954" s="69"/>
      <c r="V954" s="69"/>
      <c r="W954" s="69"/>
      <c r="X954" s="69"/>
      <c r="Y954" s="69"/>
      <c r="Z954" s="69"/>
    </row>
    <row r="955" spans="1:26" ht="15.75" customHeight="1">
      <c r="A955" s="69"/>
      <c r="B955" s="69"/>
      <c r="C955" s="69"/>
      <c r="D955" s="69"/>
      <c r="E955" s="69"/>
      <c r="F955" s="69"/>
      <c r="G955" s="69"/>
      <c r="H955" s="69"/>
      <c r="I955" s="69"/>
      <c r="J955" s="69"/>
      <c r="K955" s="69"/>
      <c r="L955" s="69"/>
      <c r="M955" s="69"/>
      <c r="N955" s="69"/>
      <c r="O955" s="69"/>
      <c r="P955" s="69"/>
      <c r="Q955" s="69"/>
      <c r="R955" s="69"/>
      <c r="S955" s="69"/>
      <c r="T955" s="69"/>
      <c r="U955" s="69"/>
      <c r="V955" s="69"/>
      <c r="W955" s="69"/>
      <c r="X955" s="69"/>
      <c r="Y955" s="69"/>
      <c r="Z955" s="69"/>
    </row>
    <row r="956" spans="1:26" ht="15.75" customHeight="1">
      <c r="A956" s="69"/>
      <c r="B956" s="69"/>
      <c r="C956" s="69"/>
      <c r="D956" s="69"/>
      <c r="E956" s="69"/>
      <c r="F956" s="69"/>
      <c r="G956" s="69"/>
      <c r="H956" s="69"/>
      <c r="I956" s="69"/>
      <c r="J956" s="69"/>
      <c r="K956" s="69"/>
      <c r="L956" s="69"/>
      <c r="M956" s="69"/>
      <c r="N956" s="69"/>
      <c r="O956" s="69"/>
      <c r="P956" s="69"/>
      <c r="Q956" s="69"/>
      <c r="R956" s="69"/>
      <c r="S956" s="69"/>
      <c r="T956" s="69"/>
      <c r="U956" s="69"/>
      <c r="V956" s="69"/>
      <c r="W956" s="69"/>
      <c r="X956" s="69"/>
      <c r="Y956" s="69"/>
      <c r="Z956" s="69"/>
    </row>
    <row r="957" spans="1:26" ht="15.75" customHeight="1">
      <c r="A957" s="69"/>
      <c r="B957" s="69"/>
      <c r="C957" s="69"/>
      <c r="D957" s="69"/>
      <c r="E957" s="69"/>
      <c r="F957" s="69"/>
      <c r="G957" s="69"/>
      <c r="H957" s="69"/>
      <c r="I957" s="69"/>
      <c r="J957" s="69"/>
      <c r="K957" s="69"/>
      <c r="L957" s="69"/>
      <c r="M957" s="69"/>
      <c r="N957" s="69"/>
      <c r="O957" s="69"/>
      <c r="P957" s="69"/>
      <c r="Q957" s="69"/>
      <c r="R957" s="69"/>
      <c r="S957" s="69"/>
      <c r="T957" s="69"/>
      <c r="U957" s="69"/>
      <c r="V957" s="69"/>
      <c r="W957" s="69"/>
      <c r="X957" s="69"/>
      <c r="Y957" s="69"/>
      <c r="Z957" s="69"/>
    </row>
    <row r="958" spans="1:26" ht="15.75" customHeight="1">
      <c r="A958" s="69"/>
      <c r="B958" s="69"/>
      <c r="C958" s="69"/>
      <c r="D958" s="69"/>
      <c r="E958" s="69"/>
      <c r="F958" s="69"/>
      <c r="G958" s="69"/>
      <c r="H958" s="69"/>
      <c r="I958" s="69"/>
      <c r="J958" s="69"/>
      <c r="K958" s="69"/>
      <c r="L958" s="69"/>
      <c r="M958" s="69"/>
      <c r="N958" s="69"/>
      <c r="O958" s="69"/>
      <c r="P958" s="69"/>
      <c r="Q958" s="69"/>
      <c r="R958" s="69"/>
      <c r="S958" s="69"/>
      <c r="T958" s="69"/>
      <c r="U958" s="69"/>
      <c r="V958" s="69"/>
      <c r="W958" s="69"/>
      <c r="X958" s="69"/>
      <c r="Y958" s="69"/>
      <c r="Z958" s="69"/>
    </row>
    <row r="959" spans="1:26" ht="15.75" customHeight="1">
      <c r="A959" s="69"/>
      <c r="B959" s="69"/>
      <c r="C959" s="69"/>
      <c r="D959" s="69"/>
      <c r="E959" s="69"/>
      <c r="F959" s="69"/>
      <c r="G959" s="69"/>
      <c r="H959" s="69"/>
      <c r="I959" s="69"/>
      <c r="J959" s="69"/>
      <c r="K959" s="69"/>
      <c r="L959" s="69"/>
      <c r="M959" s="69"/>
      <c r="N959" s="69"/>
      <c r="O959" s="69"/>
      <c r="P959" s="69"/>
      <c r="Q959" s="69"/>
      <c r="R959" s="69"/>
      <c r="S959" s="69"/>
      <c r="T959" s="69"/>
      <c r="U959" s="69"/>
      <c r="V959" s="69"/>
      <c r="W959" s="69"/>
      <c r="X959" s="69"/>
      <c r="Y959" s="69"/>
      <c r="Z959" s="69"/>
    </row>
    <row r="960" spans="1:26" ht="15.75" customHeight="1">
      <c r="A960" s="69"/>
      <c r="B960" s="69"/>
      <c r="C960" s="69"/>
      <c r="D960" s="69"/>
      <c r="E960" s="69"/>
      <c r="F960" s="69"/>
      <c r="G960" s="69"/>
      <c r="H960" s="69"/>
      <c r="I960" s="69"/>
      <c r="J960" s="69"/>
      <c r="K960" s="69"/>
      <c r="L960" s="69"/>
      <c r="M960" s="69"/>
      <c r="N960" s="69"/>
      <c r="O960" s="69"/>
      <c r="P960" s="69"/>
      <c r="Q960" s="69"/>
      <c r="R960" s="69"/>
      <c r="S960" s="69"/>
      <c r="T960" s="69"/>
      <c r="U960" s="69"/>
      <c r="V960" s="69"/>
      <c r="W960" s="69"/>
      <c r="X960" s="69"/>
      <c r="Y960" s="69"/>
      <c r="Z960" s="69"/>
    </row>
    <row r="961" spans="1:26" ht="15.75" customHeight="1">
      <c r="A961" s="69"/>
      <c r="B961" s="69"/>
      <c r="C961" s="69"/>
      <c r="D961" s="69"/>
      <c r="E961" s="69"/>
      <c r="F961" s="69"/>
      <c r="G961" s="69"/>
      <c r="H961" s="69"/>
      <c r="I961" s="69"/>
      <c r="J961" s="69"/>
      <c r="K961" s="69"/>
      <c r="L961" s="69"/>
      <c r="M961" s="69"/>
      <c r="N961" s="69"/>
      <c r="O961" s="69"/>
      <c r="P961" s="69"/>
      <c r="Q961" s="69"/>
      <c r="R961" s="69"/>
      <c r="S961" s="69"/>
      <c r="T961" s="69"/>
      <c r="U961" s="69"/>
      <c r="V961" s="69"/>
      <c r="W961" s="69"/>
      <c r="X961" s="69"/>
      <c r="Y961" s="69"/>
      <c r="Z961" s="69"/>
    </row>
    <row r="962" spans="1:26" ht="15.75" customHeight="1">
      <c r="A962" s="69"/>
      <c r="B962" s="69"/>
      <c r="C962" s="69"/>
      <c r="D962" s="69"/>
      <c r="E962" s="69"/>
      <c r="F962" s="69"/>
      <c r="G962" s="69"/>
      <c r="H962" s="69"/>
      <c r="I962" s="69"/>
      <c r="J962" s="69"/>
      <c r="K962" s="69"/>
      <c r="L962" s="69"/>
      <c r="M962" s="69"/>
      <c r="N962" s="69"/>
      <c r="O962" s="69"/>
      <c r="P962" s="69"/>
      <c r="Q962" s="69"/>
      <c r="R962" s="69"/>
      <c r="S962" s="69"/>
      <c r="T962" s="69"/>
      <c r="U962" s="69"/>
      <c r="V962" s="69"/>
      <c r="W962" s="69"/>
      <c r="X962" s="69"/>
      <c r="Y962" s="69"/>
      <c r="Z962" s="69"/>
    </row>
    <row r="963" spans="1:26" ht="15.75" customHeight="1">
      <c r="A963" s="69"/>
      <c r="B963" s="69"/>
      <c r="C963" s="69"/>
      <c r="D963" s="69"/>
      <c r="E963" s="69"/>
      <c r="F963" s="69"/>
      <c r="G963" s="69"/>
      <c r="H963" s="69"/>
      <c r="I963" s="69"/>
      <c r="J963" s="69"/>
      <c r="K963" s="69"/>
      <c r="L963" s="69"/>
      <c r="M963" s="69"/>
      <c r="N963" s="69"/>
      <c r="O963" s="69"/>
      <c r="P963" s="69"/>
      <c r="Q963" s="69"/>
      <c r="R963" s="69"/>
      <c r="S963" s="69"/>
      <c r="T963" s="69"/>
      <c r="U963" s="69"/>
      <c r="V963" s="69"/>
      <c r="W963" s="69"/>
      <c r="X963" s="69"/>
      <c r="Y963" s="69"/>
      <c r="Z963" s="69"/>
    </row>
    <row r="964" spans="1:26" ht="15.75" customHeight="1">
      <c r="A964" s="69"/>
      <c r="B964" s="69"/>
      <c r="C964" s="69"/>
      <c r="D964" s="69"/>
      <c r="E964" s="69"/>
      <c r="F964" s="69"/>
      <c r="G964" s="69"/>
      <c r="H964" s="69"/>
      <c r="I964" s="69"/>
      <c r="J964" s="69"/>
      <c r="K964" s="69"/>
      <c r="L964" s="69"/>
      <c r="M964" s="69"/>
      <c r="N964" s="69"/>
      <c r="O964" s="69"/>
      <c r="P964" s="69"/>
      <c r="Q964" s="69"/>
      <c r="R964" s="69"/>
      <c r="S964" s="69"/>
      <c r="T964" s="69"/>
      <c r="U964" s="69"/>
      <c r="V964" s="69"/>
      <c r="W964" s="69"/>
      <c r="X964" s="69"/>
      <c r="Y964" s="69"/>
      <c r="Z964" s="69"/>
    </row>
    <row r="965" spans="1:26" ht="15.75" customHeight="1">
      <c r="A965" s="69"/>
      <c r="B965" s="69"/>
      <c r="C965" s="69"/>
      <c r="D965" s="69"/>
      <c r="E965" s="69"/>
      <c r="F965" s="69"/>
      <c r="G965" s="69"/>
      <c r="H965" s="69"/>
      <c r="I965" s="69"/>
      <c r="J965" s="69"/>
      <c r="K965" s="69"/>
      <c r="L965" s="69"/>
      <c r="M965" s="69"/>
      <c r="N965" s="69"/>
      <c r="O965" s="69"/>
      <c r="P965" s="69"/>
      <c r="Q965" s="69"/>
      <c r="R965" s="69"/>
      <c r="S965" s="69"/>
      <c r="T965" s="69"/>
      <c r="U965" s="69"/>
      <c r="V965" s="69"/>
      <c r="W965" s="69"/>
      <c r="X965" s="69"/>
      <c r="Y965" s="69"/>
      <c r="Z965" s="69"/>
    </row>
    <row r="966" spans="1:26" ht="15.75" customHeight="1">
      <c r="A966" s="69"/>
      <c r="B966" s="69"/>
      <c r="C966" s="69"/>
      <c r="D966" s="69"/>
      <c r="E966" s="69"/>
      <c r="F966" s="69"/>
      <c r="G966" s="69"/>
      <c r="H966" s="69"/>
      <c r="I966" s="69"/>
      <c r="J966" s="69"/>
      <c r="K966" s="69"/>
      <c r="L966" s="69"/>
      <c r="M966" s="69"/>
      <c r="N966" s="69"/>
      <c r="O966" s="69"/>
      <c r="P966" s="69"/>
      <c r="Q966" s="69"/>
      <c r="R966" s="69"/>
      <c r="S966" s="69"/>
      <c r="T966" s="69"/>
      <c r="U966" s="69"/>
      <c r="V966" s="69"/>
      <c r="W966" s="69"/>
      <c r="X966" s="69"/>
      <c r="Y966" s="69"/>
      <c r="Z966" s="69"/>
    </row>
    <row r="967" spans="1:26" ht="15.75" customHeight="1">
      <c r="A967" s="69"/>
      <c r="B967" s="69"/>
      <c r="C967" s="69"/>
      <c r="D967" s="69"/>
      <c r="E967" s="69"/>
      <c r="F967" s="69"/>
      <c r="G967" s="69"/>
      <c r="H967" s="69"/>
      <c r="I967" s="69"/>
      <c r="J967" s="69"/>
      <c r="K967" s="69"/>
      <c r="L967" s="69"/>
      <c r="M967" s="69"/>
      <c r="N967" s="69"/>
      <c r="O967" s="69"/>
      <c r="P967" s="69"/>
      <c r="Q967" s="69"/>
      <c r="R967" s="69"/>
      <c r="S967" s="69"/>
      <c r="T967" s="69"/>
      <c r="U967" s="69"/>
      <c r="V967" s="69"/>
      <c r="W967" s="69"/>
      <c r="X967" s="69"/>
      <c r="Y967" s="69"/>
      <c r="Z967" s="69"/>
    </row>
    <row r="968" spans="1:26" ht="15.75" customHeight="1">
      <c r="A968" s="69"/>
      <c r="B968" s="69"/>
      <c r="C968" s="69"/>
      <c r="D968" s="69"/>
      <c r="E968" s="69"/>
      <c r="F968" s="69"/>
      <c r="G968" s="69"/>
      <c r="H968" s="69"/>
      <c r="I968" s="69"/>
      <c r="J968" s="69"/>
      <c r="K968" s="69"/>
      <c r="L968" s="69"/>
      <c r="M968" s="69"/>
      <c r="N968" s="69"/>
      <c r="O968" s="69"/>
      <c r="P968" s="69"/>
      <c r="Q968" s="69"/>
      <c r="R968" s="69"/>
      <c r="S968" s="69"/>
      <c r="T968" s="69"/>
      <c r="U968" s="69"/>
      <c r="V968" s="69"/>
      <c r="W968" s="69"/>
      <c r="X968" s="69"/>
      <c r="Y968" s="69"/>
      <c r="Z968" s="69"/>
    </row>
    <row r="969" spans="1:26" ht="15.75" customHeight="1">
      <c r="A969" s="69"/>
      <c r="B969" s="69"/>
      <c r="C969" s="69"/>
      <c r="D969" s="69"/>
      <c r="E969" s="69"/>
      <c r="F969" s="69"/>
      <c r="G969" s="69"/>
      <c r="H969" s="69"/>
      <c r="I969" s="69"/>
      <c r="J969" s="69"/>
      <c r="K969" s="69"/>
      <c r="L969" s="69"/>
      <c r="M969" s="69"/>
      <c r="N969" s="69"/>
      <c r="O969" s="69"/>
      <c r="P969" s="69"/>
      <c r="Q969" s="69"/>
      <c r="R969" s="69"/>
      <c r="S969" s="69"/>
      <c r="T969" s="69"/>
      <c r="U969" s="69"/>
      <c r="V969" s="69"/>
      <c r="W969" s="69"/>
      <c r="X969" s="69"/>
      <c r="Y969" s="69"/>
      <c r="Z969" s="69"/>
    </row>
    <row r="970" spans="1:26" ht="15.75" customHeight="1">
      <c r="A970" s="69"/>
      <c r="B970" s="69"/>
      <c r="C970" s="69"/>
      <c r="D970" s="69"/>
      <c r="E970" s="69"/>
      <c r="F970" s="69"/>
      <c r="G970" s="69"/>
      <c r="H970" s="69"/>
      <c r="I970" s="69"/>
      <c r="J970" s="69"/>
      <c r="K970" s="69"/>
      <c r="L970" s="69"/>
      <c r="M970" s="69"/>
      <c r="N970" s="69"/>
      <c r="O970" s="69"/>
      <c r="P970" s="69"/>
      <c r="Q970" s="69"/>
      <c r="R970" s="69"/>
      <c r="S970" s="69"/>
      <c r="T970" s="69"/>
      <c r="U970" s="69"/>
      <c r="V970" s="69"/>
      <c r="W970" s="69"/>
      <c r="X970" s="69"/>
      <c r="Y970" s="69"/>
      <c r="Z970" s="69"/>
    </row>
    <row r="971" spans="1:26" ht="15.75" customHeight="1">
      <c r="A971" s="69"/>
      <c r="B971" s="69"/>
      <c r="C971" s="69"/>
      <c r="D971" s="69"/>
      <c r="E971" s="69"/>
      <c r="F971" s="69"/>
      <c r="G971" s="69"/>
      <c r="H971" s="69"/>
      <c r="I971" s="69"/>
      <c r="J971" s="69"/>
      <c r="K971" s="69"/>
      <c r="L971" s="69"/>
      <c r="M971" s="69"/>
      <c r="N971" s="69"/>
      <c r="O971" s="69"/>
      <c r="P971" s="69"/>
      <c r="Q971" s="69"/>
      <c r="R971" s="69"/>
      <c r="S971" s="69"/>
      <c r="T971" s="69"/>
      <c r="U971" s="69"/>
      <c r="V971" s="69"/>
      <c r="W971" s="69"/>
      <c r="X971" s="69"/>
      <c r="Y971" s="69"/>
      <c r="Z971" s="69"/>
    </row>
    <row r="972" spans="1:26" ht="15.75" customHeight="1">
      <c r="A972" s="69"/>
      <c r="B972" s="69"/>
      <c r="C972" s="69"/>
      <c r="D972" s="69"/>
      <c r="E972" s="69"/>
      <c r="F972" s="69"/>
      <c r="G972" s="69"/>
      <c r="H972" s="69"/>
      <c r="I972" s="69"/>
      <c r="J972" s="69"/>
      <c r="K972" s="69"/>
      <c r="L972" s="69"/>
      <c r="M972" s="69"/>
      <c r="N972" s="69"/>
      <c r="O972" s="69"/>
      <c r="P972" s="69"/>
      <c r="Q972" s="69"/>
      <c r="R972" s="69"/>
      <c r="S972" s="69"/>
      <c r="T972" s="69"/>
      <c r="U972" s="69"/>
      <c r="V972" s="69"/>
      <c r="W972" s="69"/>
      <c r="X972" s="69"/>
      <c r="Y972" s="69"/>
      <c r="Z972" s="69"/>
    </row>
    <row r="973" spans="1:26" ht="15.75" customHeight="1">
      <c r="A973" s="69"/>
      <c r="B973" s="69"/>
      <c r="C973" s="69"/>
      <c r="D973" s="69"/>
      <c r="E973" s="69"/>
      <c r="F973" s="69"/>
      <c r="G973" s="69"/>
      <c r="H973" s="69"/>
      <c r="I973" s="69"/>
      <c r="J973" s="69"/>
      <c r="K973" s="69"/>
      <c r="L973" s="69"/>
      <c r="M973" s="69"/>
      <c r="N973" s="69"/>
      <c r="O973" s="69"/>
      <c r="P973" s="69"/>
      <c r="Q973" s="69"/>
      <c r="R973" s="69"/>
      <c r="S973" s="69"/>
      <c r="T973" s="69"/>
      <c r="U973" s="69"/>
      <c r="V973" s="69"/>
      <c r="W973" s="69"/>
      <c r="X973" s="69"/>
      <c r="Y973" s="69"/>
      <c r="Z973" s="69"/>
    </row>
    <row r="974" spans="1:26" ht="15.75" customHeight="1">
      <c r="A974" s="69"/>
      <c r="B974" s="69"/>
      <c r="C974" s="69"/>
      <c r="D974" s="69"/>
      <c r="E974" s="69"/>
      <c r="F974" s="69"/>
      <c r="G974" s="69"/>
      <c r="H974" s="69"/>
      <c r="I974" s="69"/>
      <c r="J974" s="69"/>
      <c r="K974" s="69"/>
      <c r="L974" s="69"/>
      <c r="M974" s="69"/>
      <c r="N974" s="69"/>
      <c r="O974" s="69"/>
      <c r="P974" s="69"/>
      <c r="Q974" s="69"/>
      <c r="R974" s="69"/>
      <c r="S974" s="69"/>
      <c r="T974" s="69"/>
      <c r="U974" s="69"/>
      <c r="V974" s="69"/>
      <c r="W974" s="69"/>
      <c r="X974" s="69"/>
      <c r="Y974" s="69"/>
      <c r="Z974" s="69"/>
    </row>
    <row r="975" spans="1:26" ht="15.75" customHeight="1">
      <c r="A975" s="69"/>
      <c r="B975" s="69"/>
      <c r="C975" s="69"/>
      <c r="D975" s="69"/>
      <c r="E975" s="69"/>
      <c r="F975" s="69"/>
      <c r="G975" s="69"/>
      <c r="H975" s="69"/>
      <c r="I975" s="69"/>
      <c r="J975" s="69"/>
      <c r="K975" s="69"/>
      <c r="L975" s="69"/>
      <c r="M975" s="69"/>
      <c r="N975" s="69"/>
      <c r="O975" s="69"/>
      <c r="P975" s="69"/>
      <c r="Q975" s="69"/>
      <c r="R975" s="69"/>
      <c r="S975" s="69"/>
      <c r="T975" s="69"/>
      <c r="U975" s="69"/>
      <c r="V975" s="69"/>
      <c r="W975" s="69"/>
      <c r="X975" s="69"/>
      <c r="Y975" s="69"/>
      <c r="Z975" s="69"/>
    </row>
    <row r="976" spans="1:26" ht="15.75" customHeight="1">
      <c r="A976" s="69"/>
      <c r="B976" s="69"/>
      <c r="C976" s="69"/>
      <c r="D976" s="69"/>
      <c r="E976" s="69"/>
      <c r="F976" s="69"/>
      <c r="G976" s="69"/>
      <c r="H976" s="69"/>
      <c r="I976" s="69"/>
      <c r="J976" s="69"/>
      <c r="K976" s="69"/>
      <c r="L976" s="69"/>
      <c r="M976" s="69"/>
      <c r="N976" s="69"/>
      <c r="O976" s="69"/>
      <c r="P976" s="69"/>
      <c r="Q976" s="69"/>
      <c r="R976" s="69"/>
      <c r="S976" s="69"/>
      <c r="T976" s="69"/>
      <c r="U976" s="69"/>
      <c r="V976" s="69"/>
      <c r="W976" s="69"/>
      <c r="X976" s="69"/>
      <c r="Y976" s="69"/>
      <c r="Z976" s="69"/>
    </row>
    <row r="977" spans="1:26" ht="15.75" customHeight="1">
      <c r="A977" s="69"/>
      <c r="B977" s="69"/>
      <c r="C977" s="69"/>
      <c r="D977" s="69"/>
      <c r="E977" s="69"/>
      <c r="F977" s="69"/>
      <c r="G977" s="69"/>
      <c r="H977" s="69"/>
      <c r="I977" s="69"/>
      <c r="J977" s="69"/>
      <c r="K977" s="69"/>
      <c r="L977" s="69"/>
      <c r="M977" s="69"/>
      <c r="N977" s="69"/>
      <c r="O977" s="69"/>
      <c r="P977" s="69"/>
      <c r="Q977" s="69"/>
      <c r="R977" s="69"/>
      <c r="S977" s="69"/>
      <c r="T977" s="69"/>
      <c r="U977" s="69"/>
      <c r="V977" s="69"/>
      <c r="W977" s="69"/>
      <c r="X977" s="69"/>
      <c r="Y977" s="69"/>
      <c r="Z977" s="69"/>
    </row>
    <row r="978" spans="1:26" ht="15.75" customHeight="1">
      <c r="A978" s="69"/>
      <c r="B978" s="69"/>
      <c r="C978" s="69"/>
      <c r="D978" s="69"/>
      <c r="E978" s="69"/>
      <c r="F978" s="69"/>
      <c r="G978" s="69"/>
      <c r="H978" s="69"/>
      <c r="I978" s="69"/>
      <c r="J978" s="69"/>
      <c r="K978" s="69"/>
      <c r="L978" s="69"/>
      <c r="M978" s="69"/>
      <c r="N978" s="69"/>
      <c r="O978" s="69"/>
      <c r="P978" s="69"/>
      <c r="Q978" s="69"/>
      <c r="R978" s="69"/>
      <c r="S978" s="69"/>
      <c r="T978" s="69"/>
      <c r="U978" s="69"/>
      <c r="V978" s="69"/>
      <c r="W978" s="69"/>
      <c r="X978" s="69"/>
      <c r="Y978" s="69"/>
      <c r="Z978" s="69"/>
    </row>
    <row r="979" spans="1:26" ht="15.75" customHeight="1">
      <c r="A979" s="69"/>
      <c r="B979" s="69"/>
      <c r="C979" s="69"/>
      <c r="D979" s="69"/>
      <c r="E979" s="69"/>
      <c r="F979" s="69"/>
      <c r="G979" s="69"/>
      <c r="H979" s="69"/>
      <c r="I979" s="69"/>
      <c r="J979" s="69"/>
      <c r="K979" s="69"/>
      <c r="L979" s="69"/>
      <c r="M979" s="69"/>
      <c r="N979" s="69"/>
      <c r="O979" s="69"/>
      <c r="P979" s="69"/>
      <c r="Q979" s="69"/>
      <c r="R979" s="69"/>
      <c r="S979" s="69"/>
      <c r="T979" s="69"/>
      <c r="U979" s="69"/>
      <c r="V979" s="69"/>
      <c r="W979" s="69"/>
      <c r="X979" s="69"/>
      <c r="Y979" s="69"/>
      <c r="Z979" s="69"/>
    </row>
    <row r="980" spans="1:26" ht="15.75" customHeight="1">
      <c r="A980" s="69"/>
      <c r="B980" s="69"/>
      <c r="C980" s="69"/>
      <c r="D980" s="69"/>
      <c r="E980" s="69"/>
      <c r="F980" s="69"/>
      <c r="G980" s="69"/>
      <c r="H980" s="69"/>
      <c r="I980" s="69"/>
      <c r="J980" s="69"/>
      <c r="K980" s="69"/>
      <c r="L980" s="69"/>
      <c r="M980" s="69"/>
      <c r="N980" s="69"/>
      <c r="O980" s="69"/>
      <c r="P980" s="69"/>
      <c r="Q980" s="69"/>
      <c r="R980" s="69"/>
      <c r="S980" s="69"/>
      <c r="T980" s="69"/>
      <c r="U980" s="69"/>
      <c r="V980" s="69"/>
      <c r="W980" s="69"/>
      <c r="X980" s="69"/>
      <c r="Y980" s="69"/>
      <c r="Z980" s="69"/>
    </row>
    <row r="981" spans="1:26" ht="15.75" customHeight="1">
      <c r="A981" s="69"/>
      <c r="B981" s="69"/>
      <c r="C981" s="69"/>
      <c r="D981" s="69"/>
      <c r="E981" s="69"/>
      <c r="F981" s="69"/>
      <c r="G981" s="69"/>
      <c r="H981" s="69"/>
      <c r="I981" s="69"/>
      <c r="J981" s="69"/>
      <c r="K981" s="69"/>
      <c r="L981" s="69"/>
      <c r="M981" s="69"/>
      <c r="N981" s="69"/>
      <c r="O981" s="69"/>
      <c r="P981" s="69"/>
      <c r="Q981" s="69"/>
      <c r="R981" s="69"/>
      <c r="S981" s="69"/>
      <c r="T981" s="69"/>
      <c r="U981" s="69"/>
      <c r="V981" s="69"/>
      <c r="W981" s="69"/>
      <c r="X981" s="69"/>
      <c r="Y981" s="69"/>
      <c r="Z981" s="69"/>
    </row>
    <row r="982" spans="1:26" ht="15.75" customHeight="1">
      <c r="A982" s="69"/>
      <c r="B982" s="69"/>
      <c r="C982" s="69"/>
      <c r="D982" s="69"/>
      <c r="E982" s="69"/>
      <c r="F982" s="69"/>
      <c r="G982" s="69"/>
      <c r="H982" s="69"/>
      <c r="I982" s="69"/>
      <c r="J982" s="69"/>
      <c r="K982" s="69"/>
      <c r="L982" s="69"/>
      <c r="M982" s="69"/>
      <c r="N982" s="69"/>
      <c r="O982" s="69"/>
      <c r="P982" s="69"/>
      <c r="Q982" s="69"/>
      <c r="R982" s="69"/>
      <c r="S982" s="69"/>
      <c r="T982" s="69"/>
      <c r="U982" s="69"/>
      <c r="V982" s="69"/>
      <c r="W982" s="69"/>
      <c r="X982" s="69"/>
      <c r="Y982" s="69"/>
      <c r="Z982" s="69"/>
    </row>
    <row r="983" spans="1:26" ht="15.75" customHeight="1">
      <c r="A983" s="69"/>
      <c r="B983" s="69"/>
      <c r="C983" s="69"/>
      <c r="D983" s="69"/>
      <c r="E983" s="69"/>
      <c r="F983" s="69"/>
      <c r="G983" s="69"/>
      <c r="H983" s="69"/>
      <c r="I983" s="69"/>
      <c r="J983" s="69"/>
      <c r="K983" s="69"/>
      <c r="L983" s="69"/>
      <c r="M983" s="69"/>
      <c r="N983" s="69"/>
      <c r="O983" s="69"/>
      <c r="P983" s="69"/>
      <c r="Q983" s="69"/>
      <c r="R983" s="69"/>
      <c r="S983" s="69"/>
      <c r="T983" s="69"/>
      <c r="U983" s="69"/>
      <c r="V983" s="69"/>
      <c r="W983" s="69"/>
      <c r="X983" s="69"/>
      <c r="Y983" s="69"/>
      <c r="Z983" s="69"/>
    </row>
    <row r="984" spans="1:26" ht="15.75" customHeight="1">
      <c r="A984" s="69"/>
      <c r="B984" s="69"/>
      <c r="C984" s="69"/>
      <c r="D984" s="69"/>
      <c r="E984" s="69"/>
      <c r="F984" s="69"/>
      <c r="G984" s="69"/>
      <c r="H984" s="69"/>
      <c r="I984" s="69"/>
      <c r="J984" s="69"/>
      <c r="K984" s="69"/>
      <c r="L984" s="69"/>
      <c r="M984" s="69"/>
      <c r="N984" s="69"/>
      <c r="O984" s="69"/>
      <c r="P984" s="69"/>
      <c r="Q984" s="69"/>
      <c r="R984" s="69"/>
      <c r="S984" s="69"/>
      <c r="T984" s="69"/>
      <c r="U984" s="69"/>
      <c r="V984" s="69"/>
      <c r="W984" s="69"/>
      <c r="X984" s="69"/>
      <c r="Y984" s="69"/>
      <c r="Z984" s="69"/>
    </row>
    <row r="985" spans="1:26" ht="15.75" customHeight="1">
      <c r="A985" s="69"/>
      <c r="B985" s="69"/>
      <c r="C985" s="69"/>
      <c r="D985" s="69"/>
      <c r="E985" s="69"/>
      <c r="F985" s="69"/>
      <c r="G985" s="69"/>
      <c r="H985" s="69"/>
      <c r="I985" s="69"/>
      <c r="J985" s="69"/>
      <c r="K985" s="69"/>
      <c r="L985" s="69"/>
      <c r="M985" s="69"/>
      <c r="N985" s="69"/>
      <c r="O985" s="69"/>
      <c r="P985" s="69"/>
      <c r="Q985" s="69"/>
      <c r="R985" s="69"/>
      <c r="S985" s="69"/>
      <c r="T985" s="69"/>
      <c r="U985" s="69"/>
      <c r="V985" s="69"/>
      <c r="W985" s="69"/>
      <c r="X985" s="69"/>
      <c r="Y985" s="69"/>
      <c r="Z985" s="69"/>
    </row>
    <row r="986" spans="1:26" ht="15.75" customHeight="1">
      <c r="A986" s="69"/>
      <c r="B986" s="69"/>
      <c r="C986" s="69"/>
      <c r="D986" s="69"/>
      <c r="E986" s="69"/>
      <c r="F986" s="69"/>
      <c r="G986" s="69"/>
      <c r="H986" s="69"/>
      <c r="I986" s="69"/>
      <c r="J986" s="69"/>
      <c r="K986" s="69"/>
      <c r="L986" s="69"/>
      <c r="M986" s="69"/>
      <c r="N986" s="69"/>
      <c r="O986" s="69"/>
      <c r="P986" s="69"/>
      <c r="Q986" s="69"/>
      <c r="R986" s="69"/>
      <c r="S986" s="69"/>
      <c r="T986" s="69"/>
      <c r="U986" s="69"/>
      <c r="V986" s="69"/>
      <c r="W986" s="69"/>
      <c r="X986" s="69"/>
      <c r="Y986" s="69"/>
      <c r="Z986" s="69"/>
    </row>
    <row r="987" spans="1:26" ht="15.75" customHeight="1">
      <c r="A987" s="69"/>
      <c r="B987" s="69"/>
      <c r="C987" s="69"/>
      <c r="D987" s="69"/>
      <c r="E987" s="69"/>
      <c r="F987" s="69"/>
      <c r="G987" s="69"/>
      <c r="H987" s="69"/>
      <c r="I987" s="69"/>
      <c r="J987" s="69"/>
      <c r="K987" s="69"/>
      <c r="L987" s="69"/>
      <c r="M987" s="69"/>
      <c r="N987" s="69"/>
      <c r="O987" s="69"/>
      <c r="P987" s="69"/>
      <c r="Q987" s="69"/>
      <c r="R987" s="69"/>
      <c r="S987" s="69"/>
      <c r="T987" s="69"/>
      <c r="U987" s="69"/>
      <c r="V987" s="69"/>
      <c r="W987" s="69"/>
      <c r="X987" s="69"/>
      <c r="Y987" s="69"/>
      <c r="Z987" s="69"/>
    </row>
    <row r="988" spans="1:26" ht="15.75" customHeight="1">
      <c r="A988" s="69"/>
      <c r="B988" s="69"/>
      <c r="C988" s="69"/>
      <c r="D988" s="69"/>
      <c r="E988" s="69"/>
      <c r="F988" s="69"/>
      <c r="G988" s="69"/>
      <c r="H988" s="69"/>
      <c r="I988" s="69"/>
      <c r="J988" s="69"/>
      <c r="K988" s="69"/>
      <c r="L988" s="69"/>
      <c r="M988" s="69"/>
      <c r="N988" s="69"/>
      <c r="O988" s="69"/>
      <c r="P988" s="69"/>
      <c r="Q988" s="69"/>
      <c r="R988" s="69"/>
      <c r="S988" s="69"/>
      <c r="T988" s="69"/>
      <c r="U988" s="69"/>
      <c r="V988" s="69"/>
      <c r="W988" s="69"/>
      <c r="X988" s="69"/>
      <c r="Y988" s="69"/>
      <c r="Z988" s="69"/>
    </row>
    <row r="989" spans="1:26" ht="15.75" customHeight="1">
      <c r="A989" s="69"/>
      <c r="B989" s="69"/>
      <c r="C989" s="69"/>
      <c r="D989" s="69"/>
      <c r="E989" s="69"/>
      <c r="F989" s="69"/>
      <c r="G989" s="69"/>
      <c r="H989" s="69"/>
      <c r="I989" s="69"/>
      <c r="J989" s="69"/>
      <c r="K989" s="69"/>
      <c r="L989" s="69"/>
      <c r="M989" s="69"/>
      <c r="N989" s="69"/>
      <c r="O989" s="69"/>
      <c r="P989" s="69"/>
      <c r="Q989" s="69"/>
      <c r="R989" s="69"/>
      <c r="S989" s="69"/>
      <c r="T989" s="69"/>
      <c r="U989" s="69"/>
      <c r="V989" s="69"/>
      <c r="W989" s="69"/>
      <c r="X989" s="69"/>
      <c r="Y989" s="69"/>
      <c r="Z989" s="69"/>
    </row>
    <row r="990" spans="1:26" ht="15.75" customHeight="1">
      <c r="A990" s="69"/>
      <c r="B990" s="69"/>
      <c r="C990" s="69"/>
      <c r="D990" s="69"/>
      <c r="E990" s="69"/>
      <c r="F990" s="69"/>
      <c r="G990" s="69"/>
      <c r="H990" s="69"/>
      <c r="I990" s="69"/>
      <c r="J990" s="69"/>
      <c r="K990" s="69"/>
      <c r="L990" s="69"/>
      <c r="M990" s="69"/>
      <c r="N990" s="69"/>
      <c r="O990" s="69"/>
      <c r="P990" s="69"/>
      <c r="Q990" s="69"/>
      <c r="R990" s="69"/>
      <c r="S990" s="69"/>
      <c r="T990" s="69"/>
      <c r="U990" s="69"/>
      <c r="V990" s="69"/>
      <c r="W990" s="69"/>
      <c r="X990" s="69"/>
      <c r="Y990" s="69"/>
      <c r="Z990" s="69"/>
    </row>
    <row r="991" spans="1:26" ht="15.75" customHeight="1">
      <c r="A991" s="69"/>
      <c r="B991" s="69"/>
      <c r="C991" s="69"/>
      <c r="D991" s="69"/>
      <c r="E991" s="69"/>
      <c r="F991" s="69"/>
      <c r="G991" s="69"/>
      <c r="H991" s="69"/>
      <c r="I991" s="69"/>
      <c r="J991" s="69"/>
      <c r="K991" s="69"/>
      <c r="L991" s="69"/>
      <c r="M991" s="69"/>
      <c r="N991" s="69"/>
      <c r="O991" s="69"/>
      <c r="P991" s="69"/>
      <c r="Q991" s="69"/>
      <c r="R991" s="69"/>
      <c r="S991" s="69"/>
      <c r="T991" s="69"/>
      <c r="U991" s="69"/>
      <c r="V991" s="69"/>
      <c r="W991" s="69"/>
      <c r="X991" s="69"/>
      <c r="Y991" s="69"/>
      <c r="Z991" s="69"/>
    </row>
    <row r="992" spans="1:26" ht="15.75" customHeight="1">
      <c r="A992" s="69"/>
      <c r="B992" s="69"/>
      <c r="C992" s="69"/>
      <c r="D992" s="69"/>
      <c r="E992" s="69"/>
      <c r="F992" s="69"/>
      <c r="G992" s="69"/>
      <c r="H992" s="69"/>
      <c r="I992" s="69"/>
      <c r="J992" s="69"/>
      <c r="K992" s="69"/>
      <c r="L992" s="69"/>
      <c r="M992" s="69"/>
      <c r="N992" s="69"/>
      <c r="O992" s="69"/>
      <c r="P992" s="69"/>
      <c r="Q992" s="69"/>
      <c r="R992" s="69"/>
      <c r="S992" s="69"/>
      <c r="T992" s="69"/>
      <c r="U992" s="69"/>
      <c r="V992" s="69"/>
      <c r="W992" s="69"/>
      <c r="X992" s="69"/>
      <c r="Y992" s="69"/>
      <c r="Z992" s="69"/>
    </row>
    <row r="993" spans="1:26" ht="15.75" customHeight="1">
      <c r="A993" s="69"/>
      <c r="B993" s="69"/>
      <c r="C993" s="69"/>
      <c r="D993" s="69"/>
      <c r="E993" s="69"/>
      <c r="F993" s="69"/>
      <c r="G993" s="69"/>
      <c r="H993" s="69"/>
      <c r="I993" s="69"/>
      <c r="J993" s="69"/>
      <c r="K993" s="69"/>
      <c r="L993" s="69"/>
      <c r="M993" s="69"/>
      <c r="N993" s="69"/>
      <c r="O993" s="69"/>
      <c r="P993" s="69"/>
      <c r="Q993" s="69"/>
      <c r="R993" s="69"/>
      <c r="S993" s="69"/>
      <c r="T993" s="69"/>
      <c r="U993" s="69"/>
      <c r="V993" s="69"/>
      <c r="W993" s="69"/>
      <c r="X993" s="69"/>
      <c r="Y993" s="69"/>
      <c r="Z993" s="69"/>
    </row>
    <row r="994" spans="1:26" ht="15.75" customHeight="1">
      <c r="A994" s="69"/>
      <c r="B994" s="69"/>
      <c r="C994" s="69"/>
      <c r="D994" s="69"/>
      <c r="E994" s="69"/>
      <c r="F994" s="69"/>
      <c r="G994" s="69"/>
      <c r="H994" s="69"/>
      <c r="I994" s="69"/>
      <c r="J994" s="69"/>
      <c r="K994" s="69"/>
      <c r="L994" s="69"/>
      <c r="M994" s="69"/>
      <c r="N994" s="69"/>
      <c r="O994" s="69"/>
      <c r="P994" s="69"/>
      <c r="Q994" s="69"/>
      <c r="R994" s="69"/>
      <c r="S994" s="69"/>
      <c r="T994" s="69"/>
      <c r="U994" s="69"/>
      <c r="V994" s="69"/>
      <c r="W994" s="69"/>
      <c r="X994" s="69"/>
      <c r="Y994" s="69"/>
      <c r="Z994" s="69"/>
    </row>
    <row r="995" spans="1:26" ht="15.75" customHeight="1">
      <c r="A995" s="69"/>
      <c r="B995" s="69"/>
      <c r="C995" s="69"/>
      <c r="D995" s="69"/>
      <c r="E995" s="69"/>
      <c r="F995" s="69"/>
      <c r="G995" s="69"/>
      <c r="H995" s="69"/>
      <c r="I995" s="69"/>
      <c r="J995" s="69"/>
      <c r="K995" s="69"/>
      <c r="L995" s="69"/>
      <c r="M995" s="69"/>
      <c r="N995" s="69"/>
      <c r="O995" s="69"/>
      <c r="P995" s="69"/>
      <c r="Q995" s="69"/>
      <c r="R995" s="69"/>
      <c r="S995" s="69"/>
      <c r="T995" s="69"/>
      <c r="U995" s="69"/>
      <c r="V995" s="69"/>
      <c r="W995" s="69"/>
      <c r="X995" s="69"/>
      <c r="Y995" s="69"/>
      <c r="Z995" s="69"/>
    </row>
    <row r="996" spans="1:26" ht="15.75" customHeight="1">
      <c r="A996" s="69"/>
      <c r="B996" s="69"/>
      <c r="C996" s="69"/>
      <c r="D996" s="69"/>
      <c r="E996" s="69"/>
      <c r="F996" s="69"/>
      <c r="G996" s="69"/>
      <c r="H996" s="69"/>
      <c r="I996" s="69"/>
      <c r="J996" s="69"/>
      <c r="K996" s="69"/>
      <c r="L996" s="69"/>
      <c r="M996" s="69"/>
      <c r="N996" s="69"/>
      <c r="O996" s="69"/>
      <c r="P996" s="69"/>
      <c r="Q996" s="69"/>
      <c r="R996" s="69"/>
      <c r="S996" s="69"/>
      <c r="T996" s="69"/>
      <c r="U996" s="69"/>
      <c r="V996" s="69"/>
      <c r="W996" s="69"/>
      <c r="X996" s="69"/>
      <c r="Y996" s="69"/>
      <c r="Z996" s="69"/>
    </row>
    <row r="997" spans="1:26" ht="15.75" customHeight="1">
      <c r="A997" s="69"/>
      <c r="B997" s="69"/>
      <c r="C997" s="69"/>
      <c r="D997" s="69"/>
      <c r="E997" s="69"/>
      <c r="F997" s="69"/>
      <c r="G997" s="69"/>
      <c r="H997" s="69"/>
      <c r="I997" s="69"/>
      <c r="J997" s="69"/>
      <c r="K997" s="69"/>
      <c r="L997" s="69"/>
      <c r="M997" s="69"/>
      <c r="N997" s="69"/>
      <c r="O997" s="69"/>
      <c r="P997" s="69"/>
      <c r="Q997" s="69"/>
      <c r="R997" s="69"/>
      <c r="S997" s="69"/>
      <c r="T997" s="69"/>
      <c r="U997" s="69"/>
      <c r="V997" s="69"/>
      <c r="W997" s="69"/>
      <c r="X997" s="69"/>
      <c r="Y997" s="69"/>
      <c r="Z997" s="69"/>
    </row>
    <row r="998" spans="1:26" ht="15.75" customHeight="1">
      <c r="A998" s="69"/>
      <c r="B998" s="69"/>
      <c r="C998" s="69"/>
      <c r="D998" s="69"/>
      <c r="E998" s="69"/>
      <c r="F998" s="69"/>
      <c r="G998" s="69"/>
      <c r="H998" s="69"/>
      <c r="I998" s="69"/>
      <c r="J998" s="69"/>
      <c r="K998" s="69"/>
      <c r="L998" s="69"/>
      <c r="M998" s="69"/>
      <c r="N998" s="69"/>
      <c r="O998" s="69"/>
      <c r="P998" s="69"/>
      <c r="Q998" s="69"/>
      <c r="R998" s="69"/>
      <c r="S998" s="69"/>
      <c r="T998" s="69"/>
      <c r="U998" s="69"/>
      <c r="V998" s="69"/>
      <c r="W998" s="69"/>
      <c r="X998" s="69"/>
      <c r="Y998" s="69"/>
      <c r="Z998" s="69"/>
    </row>
    <row r="999" spans="1:26" ht="15.75" customHeight="1">
      <c r="A999" s="69"/>
      <c r="B999" s="69"/>
      <c r="C999" s="69"/>
      <c r="D999" s="69"/>
      <c r="E999" s="69"/>
      <c r="F999" s="69"/>
      <c r="G999" s="69"/>
      <c r="H999" s="69"/>
      <c r="I999" s="69"/>
      <c r="J999" s="69"/>
      <c r="K999" s="69"/>
      <c r="L999" s="69"/>
      <c r="M999" s="69"/>
      <c r="N999" s="69"/>
      <c r="O999" s="69"/>
      <c r="P999" s="69"/>
      <c r="Q999" s="69"/>
      <c r="R999" s="69"/>
      <c r="S999" s="69"/>
      <c r="T999" s="69"/>
      <c r="U999" s="69"/>
      <c r="V999" s="69"/>
      <c r="W999" s="69"/>
      <c r="X999" s="69"/>
      <c r="Y999" s="69"/>
      <c r="Z999" s="69"/>
    </row>
    <row r="1000" spans="1:26" ht="15.75" customHeight="1">
      <c r="A1000" s="69"/>
      <c r="B1000" s="69"/>
      <c r="C1000" s="69"/>
      <c r="D1000" s="69"/>
      <c r="E1000" s="69"/>
      <c r="F1000" s="69"/>
      <c r="G1000" s="69"/>
      <c r="H1000" s="69"/>
      <c r="I1000" s="69"/>
      <c r="J1000" s="69"/>
      <c r="K1000" s="69"/>
      <c r="L1000" s="69"/>
      <c r="M1000" s="69"/>
      <c r="N1000" s="69"/>
      <c r="O1000" s="69"/>
      <c r="P1000" s="69"/>
      <c r="Q1000" s="69"/>
      <c r="R1000" s="69"/>
      <c r="S1000" s="69"/>
      <c r="T1000" s="69"/>
      <c r="U1000" s="69"/>
      <c r="V1000" s="69"/>
      <c r="W1000" s="69"/>
      <c r="X1000" s="69"/>
      <c r="Y1000" s="69"/>
      <c r="Z1000" s="69"/>
    </row>
  </sheetData>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S155"/>
  <sheetViews>
    <sheetView topLeftCell="F1" zoomScale="75" zoomScaleNormal="70" workbookViewId="0">
      <pane ySplit="1" topLeftCell="A2" activePane="bottomLeft" state="frozen"/>
      <selection pane="bottomLeft" activeCell="G39" sqref="G39"/>
    </sheetView>
  </sheetViews>
  <sheetFormatPr defaultColWidth="9.140625" defaultRowHeight="15"/>
  <cols>
    <col min="1" max="1" width="37.28515625" style="116" customWidth="1"/>
    <col min="2" max="2" width="27.28515625" style="116" customWidth="1"/>
    <col min="3" max="3" width="9" style="116" customWidth="1"/>
    <col min="4" max="4" width="18.7109375" style="116" customWidth="1"/>
    <col min="5" max="5" width="18.140625" style="116" customWidth="1"/>
    <col min="6" max="6" width="34.140625" style="116" customWidth="1"/>
    <col min="7" max="7" width="95" style="116" customWidth="1"/>
    <col min="8" max="8" width="37.28515625" style="116" customWidth="1"/>
    <col min="9" max="9" width="34.28515625" style="116" customWidth="1"/>
    <col min="10" max="10" width="25.28515625" style="116" customWidth="1"/>
    <col min="11" max="11" width="11.140625" style="116" customWidth="1"/>
    <col min="12" max="13" width="16" style="116" customWidth="1"/>
    <col min="14" max="14" width="37.28515625" style="116" customWidth="1"/>
    <col min="15" max="15" width="29.85546875" style="116" customWidth="1"/>
    <col min="16" max="16" width="11.140625" style="116" customWidth="1"/>
    <col min="17" max="18" width="16" style="116" customWidth="1"/>
    <col min="19" max="19" width="37.28515625" style="116" customWidth="1"/>
    <col min="20" max="23" width="9.140625" style="116" customWidth="1"/>
    <col min="24" max="16384" width="9.140625" style="116"/>
  </cols>
  <sheetData>
    <row r="1" spans="1:19" s="105" customFormat="1" ht="32.1" customHeight="1">
      <c r="A1" s="23" t="s">
        <v>1316</v>
      </c>
      <c r="B1" s="59" t="s">
        <v>1317</v>
      </c>
      <c r="C1" s="60" t="s">
        <v>1318</v>
      </c>
      <c r="D1" s="59" t="s">
        <v>1319</v>
      </c>
      <c r="E1" s="59" t="s">
        <v>1320</v>
      </c>
      <c r="F1" s="59" t="s">
        <v>1321</v>
      </c>
      <c r="G1" s="59" t="s">
        <v>1322</v>
      </c>
      <c r="H1" s="59" t="s">
        <v>1323</v>
      </c>
      <c r="I1" s="24" t="s">
        <v>1324</v>
      </c>
      <c r="J1" s="99" t="s">
        <v>1325</v>
      </c>
      <c r="K1" s="99" t="s">
        <v>1326</v>
      </c>
      <c r="L1" s="99" t="s">
        <v>1327</v>
      </c>
      <c r="M1" s="99" t="s">
        <v>1328</v>
      </c>
      <c r="N1" s="99" t="s">
        <v>1329</v>
      </c>
      <c r="O1" s="99" t="s">
        <v>1330</v>
      </c>
      <c r="P1" s="99" t="s">
        <v>1331</v>
      </c>
      <c r="Q1" s="99" t="s">
        <v>1332</v>
      </c>
      <c r="R1" s="99" t="s">
        <v>1333</v>
      </c>
      <c r="S1" s="99" t="s">
        <v>1334</v>
      </c>
    </row>
    <row r="2" spans="1:19" ht="63.95" customHeight="1">
      <c r="A2" s="26" t="s">
        <v>1335</v>
      </c>
      <c r="B2" s="116" t="s">
        <v>1341</v>
      </c>
      <c r="C2" s="25">
        <v>1</v>
      </c>
      <c r="D2" s="26" t="s">
        <v>1337</v>
      </c>
      <c r="E2" s="26" t="s">
        <v>1338</v>
      </c>
      <c r="F2" s="116" t="str">
        <f>UnitControlCenter!$B$3</f>
        <v>million metric tons / year</v>
      </c>
      <c r="G2" s="116" t="s">
        <v>1342</v>
      </c>
      <c r="J2" s="93" t="s">
        <v>1340</v>
      </c>
      <c r="K2" s="93">
        <v>2030</v>
      </c>
      <c r="L2" s="95">
        <f>'Target Calculations'!F11</f>
        <v>28.7741945</v>
      </c>
      <c r="M2" s="95">
        <f>'Target Calculations'!G11</f>
        <v>38.180239</v>
      </c>
      <c r="N2" s="93" t="str">
        <f>'Target Calculations'!K11</f>
        <v>In a scenario limiting global warming to 1.5 °C, New Mexico would need to cut its total (excluding land use) emissions by 53 to 65 percent of 2005 levels.</v>
      </c>
      <c r="O2" s="113" t="str">
        <f>O3</f>
        <v>45% below 2005 Baseline by 2030</v>
      </c>
      <c r="P2" s="93">
        <f>P3</f>
        <v>2030</v>
      </c>
      <c r="Q2" s="95">
        <f>'Target Calculations'!H11</f>
        <v>45.08597845870473</v>
      </c>
      <c r="R2" s="95">
        <f>Q2</f>
        <v>45.08597845870473</v>
      </c>
      <c r="S2" s="113" t="str">
        <f>S3</f>
        <v>Example: New Mexico's Governor issued an executive order that set a goal of reducing emissions 45% below the 2005 baseline by 2030.</v>
      </c>
    </row>
    <row r="3" spans="1:19" ht="63.95" customHeight="1">
      <c r="A3" s="26" t="s">
        <v>1335</v>
      </c>
      <c r="B3" s="116" t="s">
        <v>1336</v>
      </c>
      <c r="C3" s="65">
        <v>1</v>
      </c>
      <c r="D3" s="116" t="s">
        <v>1337</v>
      </c>
      <c r="E3" s="116" t="s">
        <v>1338</v>
      </c>
      <c r="F3" s="116" t="str">
        <f>UnitControlCenter!$B$3</f>
        <v>million metric tons / year</v>
      </c>
      <c r="G3" s="116" t="s">
        <v>1339</v>
      </c>
      <c r="J3" s="93" t="s">
        <v>1340</v>
      </c>
      <c r="K3" s="93">
        <v>2030</v>
      </c>
      <c r="L3" s="95">
        <f>'Target Calculations'!F10</f>
        <v>22.335834500000001</v>
      </c>
      <c r="M3" s="95">
        <f>'Target Calculations'!G10</f>
        <v>31.741879000000001</v>
      </c>
      <c r="N3" s="93" t="str">
        <f>'Target Calculations'!K10</f>
        <v>In a scenario limiting global warming to 1.5 °C, New Mexico would need to cut its total (including land use) emissions by 58 to 70 percent of 2005 levels.</v>
      </c>
      <c r="O3" s="96" t="str">
        <f>'Unique State Inputs'!A12</f>
        <v>45% below 2005 Baseline by 2030</v>
      </c>
      <c r="P3" s="93">
        <f>'Unique State Inputs'!A10</f>
        <v>2030</v>
      </c>
      <c r="Q3" s="95">
        <f>'Target Calculations'!H10</f>
        <v>41.544880458704732</v>
      </c>
      <c r="R3" s="95">
        <f>Q3</f>
        <v>41.544880458704732</v>
      </c>
      <c r="S3" s="96" t="str">
        <f>'Unique State Inputs'!A14</f>
        <v>Example: New Mexico's Governor issued an executive order that set a goal of reducing emissions 45% below the 2005 baseline by 2030.</v>
      </c>
    </row>
    <row r="4" spans="1:19" ht="80.099999999999994" customHeight="1">
      <c r="A4" s="26" t="s">
        <v>1335</v>
      </c>
      <c r="B4" s="26" t="s">
        <v>1343</v>
      </c>
      <c r="C4" s="65">
        <v>1</v>
      </c>
      <c r="D4" s="116" t="s">
        <v>1344</v>
      </c>
      <c r="E4" s="116" t="s">
        <v>1345</v>
      </c>
      <c r="F4" s="116" t="str">
        <f>UnitControlCenter!$B$3</f>
        <v>million metric tons / year</v>
      </c>
      <c r="G4" s="116" t="s">
        <v>1346</v>
      </c>
      <c r="H4" s="116" t="s">
        <v>1347</v>
      </c>
      <c r="I4" s="116" t="s">
        <v>1348</v>
      </c>
      <c r="J4" s="93"/>
      <c r="K4" s="93"/>
      <c r="L4" s="95"/>
      <c r="M4" s="95"/>
      <c r="N4" s="93"/>
      <c r="O4" s="93"/>
      <c r="S4" s="93"/>
    </row>
    <row r="5" spans="1:19" ht="32.1" customHeight="1">
      <c r="A5" s="26" t="s">
        <v>1335</v>
      </c>
      <c r="B5" s="26" t="s">
        <v>1349</v>
      </c>
      <c r="C5" s="65">
        <v>1</v>
      </c>
      <c r="D5" s="116" t="s">
        <v>1344</v>
      </c>
      <c r="E5" s="116" t="s">
        <v>1345</v>
      </c>
      <c r="F5" s="116" t="str">
        <f>UnitControlCenter!$B$3</f>
        <v>million metric tons / year</v>
      </c>
      <c r="G5" s="116" t="s">
        <v>1350</v>
      </c>
      <c r="H5" s="116" t="s">
        <v>1351</v>
      </c>
      <c r="I5" s="116" t="s">
        <v>1352</v>
      </c>
      <c r="J5" s="93"/>
      <c r="K5" s="93"/>
      <c r="L5" s="95"/>
      <c r="M5" s="95"/>
      <c r="N5" s="93"/>
      <c r="O5" s="93"/>
      <c r="P5" s="93"/>
      <c r="Q5" s="93"/>
      <c r="R5" s="93"/>
      <c r="S5" s="93"/>
    </row>
    <row r="6" spans="1:19" ht="32.1" customHeight="1">
      <c r="A6" s="26" t="s">
        <v>1335</v>
      </c>
      <c r="B6" s="26" t="s">
        <v>1353</v>
      </c>
      <c r="C6" s="65">
        <v>1</v>
      </c>
      <c r="D6" s="116" t="s">
        <v>1344</v>
      </c>
      <c r="E6" s="116" t="s">
        <v>1345</v>
      </c>
      <c r="F6" s="116" t="str">
        <f>UnitControlCenter!$B$3</f>
        <v>million metric tons / year</v>
      </c>
      <c r="G6" s="116" t="s">
        <v>1354</v>
      </c>
      <c r="H6" s="116" t="s">
        <v>1355</v>
      </c>
      <c r="I6" s="116" t="s">
        <v>1356</v>
      </c>
      <c r="J6" s="93"/>
      <c r="K6" s="93"/>
      <c r="L6" s="95"/>
      <c r="M6" s="95"/>
      <c r="N6" s="93"/>
      <c r="O6" s="93"/>
      <c r="P6" s="93"/>
      <c r="Q6" s="93"/>
      <c r="R6" s="93"/>
      <c r="S6" s="93"/>
    </row>
    <row r="7" spans="1:19" ht="15.95" customHeight="1">
      <c r="A7" s="26" t="s">
        <v>1335</v>
      </c>
      <c r="B7" s="26" t="s">
        <v>1357</v>
      </c>
      <c r="C7" s="65">
        <v>0</v>
      </c>
      <c r="D7" s="116" t="s">
        <v>1337</v>
      </c>
      <c r="E7" s="116" t="s">
        <v>1338</v>
      </c>
      <c r="F7" s="116" t="str">
        <f>UnitControlCenter!$B$4</f>
        <v>g CO2e / 2019 dollar</v>
      </c>
      <c r="G7" s="116" t="s">
        <v>1358</v>
      </c>
      <c r="J7" s="93"/>
      <c r="K7" s="93"/>
      <c r="L7" s="95"/>
      <c r="M7" s="95"/>
      <c r="N7" s="93"/>
      <c r="O7" s="93"/>
      <c r="P7" s="93"/>
      <c r="Q7" s="93"/>
      <c r="R7" s="93"/>
      <c r="S7" s="93"/>
    </row>
    <row r="8" spans="1:19" ht="15.95" customHeight="1">
      <c r="A8" s="26" t="s">
        <v>1335</v>
      </c>
      <c r="B8" s="26" t="s">
        <v>776</v>
      </c>
      <c r="C8" s="65">
        <v>1</v>
      </c>
      <c r="D8" s="116" t="s">
        <v>1337</v>
      </c>
      <c r="E8" s="116" t="s">
        <v>1338</v>
      </c>
      <c r="F8" s="116" t="str">
        <f>UnitControlCenter!$B$3</f>
        <v>million metric tons / year</v>
      </c>
      <c r="G8" s="116" t="s">
        <v>1359</v>
      </c>
      <c r="J8" s="93"/>
      <c r="K8" s="93"/>
      <c r="L8" s="95"/>
      <c r="M8" s="95"/>
      <c r="N8" s="93"/>
      <c r="O8" s="93"/>
      <c r="P8" s="93"/>
      <c r="Q8" s="93"/>
      <c r="R8" s="93"/>
      <c r="S8" s="93"/>
    </row>
    <row r="9" spans="1:19" ht="48" customHeight="1">
      <c r="A9" s="26" t="s">
        <v>1335</v>
      </c>
      <c r="B9" s="26" t="s">
        <v>1360</v>
      </c>
      <c r="C9" s="65">
        <v>1</v>
      </c>
      <c r="D9" s="116" t="s">
        <v>1337</v>
      </c>
      <c r="E9" s="116" t="s">
        <v>1338</v>
      </c>
      <c r="F9" s="116" t="str">
        <f>UnitControlCenter!$B$3</f>
        <v>million metric tons / year</v>
      </c>
      <c r="G9" s="116" t="s">
        <v>1361</v>
      </c>
      <c r="J9" s="93" t="s">
        <v>1340</v>
      </c>
      <c r="K9" s="93">
        <v>2030</v>
      </c>
      <c r="L9" s="95">
        <f>'Target Calculations'!F3</f>
        <v>1.7281934999999999</v>
      </c>
      <c r="M9" s="95">
        <f>'Target Calculations'!G3</f>
        <v>2.3042579999999999</v>
      </c>
      <c r="N9" s="93" t="str">
        <f>'Target Calculations'!K3</f>
        <v>In a scenario limiting global warming to 1.5 °C, New Mexico would need to cut its buildings emissions by 53 to 65 percent of 2005 levels.</v>
      </c>
      <c r="O9" s="93"/>
      <c r="P9" s="93"/>
      <c r="Q9" s="93"/>
      <c r="R9" s="93"/>
      <c r="S9" s="93"/>
    </row>
    <row r="10" spans="1:19" ht="15.95" customHeight="1">
      <c r="A10" s="26" t="s">
        <v>1335</v>
      </c>
      <c r="B10" s="26" t="s">
        <v>1362</v>
      </c>
      <c r="C10" s="65">
        <v>1</v>
      </c>
      <c r="D10" s="116" t="s">
        <v>1337</v>
      </c>
      <c r="E10" s="116" t="s">
        <v>1338</v>
      </c>
      <c r="F10" s="116" t="str">
        <f>UnitControlCenter!$B$3</f>
        <v>million metric tons / year</v>
      </c>
      <c r="G10" s="116" t="s">
        <v>1363</v>
      </c>
      <c r="J10" s="93"/>
      <c r="K10" s="93"/>
      <c r="L10" s="95"/>
      <c r="M10" s="95"/>
      <c r="N10" s="93"/>
      <c r="O10" s="93"/>
      <c r="P10" s="93"/>
      <c r="Q10" s="93"/>
      <c r="R10" s="93"/>
      <c r="S10" s="93"/>
    </row>
    <row r="11" spans="1:19" ht="48" customHeight="1">
      <c r="A11" s="26" t="s">
        <v>1335</v>
      </c>
      <c r="B11" s="26" t="s">
        <v>1029</v>
      </c>
      <c r="C11" s="65">
        <v>1</v>
      </c>
      <c r="D11" s="116" t="s">
        <v>1337</v>
      </c>
      <c r="E11" s="116" t="s">
        <v>1338</v>
      </c>
      <c r="F11" s="116" t="str">
        <f>UnitControlCenter!$B$3</f>
        <v>million metric tons / year</v>
      </c>
      <c r="G11" s="116" t="s">
        <v>1364</v>
      </c>
      <c r="J11" s="93" t="s">
        <v>1340</v>
      </c>
      <c r="K11" s="93">
        <v>2030</v>
      </c>
      <c r="L11" s="95">
        <f>'Target Calculations'!F4</f>
        <v>1.9155729999999997</v>
      </c>
      <c r="M11" s="95">
        <f>'Target Calculations'!G4</f>
        <v>5.9208619999999996</v>
      </c>
      <c r="N11" s="93" t="str">
        <f>'Target Calculations'!K4</f>
        <v>In a scenario limiting global warming to 1.5 °C, New Mexico would need to cut its electricity emissions by 82 to 94 percent of 2005 levels.</v>
      </c>
      <c r="O11" s="93"/>
      <c r="P11" s="93"/>
      <c r="Q11" s="93"/>
      <c r="R11" s="93"/>
      <c r="S11" s="93"/>
    </row>
    <row r="12" spans="1:19" ht="48" customHeight="1">
      <c r="A12" s="26" t="s">
        <v>1335</v>
      </c>
      <c r="B12" s="26" t="s">
        <v>754</v>
      </c>
      <c r="C12" s="65">
        <v>1</v>
      </c>
      <c r="D12" s="116" t="s">
        <v>1337</v>
      </c>
      <c r="E12" s="116" t="s">
        <v>1338</v>
      </c>
      <c r="F12" s="116" t="str">
        <f>UnitControlCenter!$B$3</f>
        <v>million metric tons / year</v>
      </c>
      <c r="G12" s="116" t="s">
        <v>1365</v>
      </c>
      <c r="J12" s="93" t="s">
        <v>1340</v>
      </c>
      <c r="K12" s="93">
        <v>2030</v>
      </c>
      <c r="L12" s="95">
        <f>'Target Calculations'!F5</f>
        <v>7.0789970000000011</v>
      </c>
      <c r="M12" s="95">
        <f>'Target Calculations'!G5</f>
        <v>8.0388609999999989</v>
      </c>
      <c r="N12" s="93" t="str">
        <f>'Target Calculations'!K5</f>
        <v>In a scenario limiting global warming to 1.5 °C, New Mexico would need to cut its industry emissions by 58 to 63 percent of 2005 levels.</v>
      </c>
      <c r="O12" s="93"/>
      <c r="P12" s="93"/>
      <c r="Q12" s="93"/>
      <c r="R12" s="93"/>
      <c r="S12" s="93"/>
    </row>
    <row r="13" spans="1:19" ht="15.95" customHeight="1">
      <c r="A13" s="26" t="s">
        <v>1335</v>
      </c>
      <c r="B13" s="26" t="s">
        <v>1366</v>
      </c>
      <c r="C13" s="65">
        <v>1</v>
      </c>
      <c r="D13" s="116" t="s">
        <v>1337</v>
      </c>
      <c r="E13" s="116" t="s">
        <v>1338</v>
      </c>
      <c r="F13" s="116" t="str">
        <f>UnitControlCenter!$B$3</f>
        <v>million metric tons / year</v>
      </c>
      <c r="G13" s="116" t="s">
        <v>1367</v>
      </c>
      <c r="J13" s="93"/>
      <c r="K13" s="93"/>
      <c r="L13" s="95"/>
      <c r="M13" s="95"/>
      <c r="N13" s="93"/>
      <c r="O13" s="93"/>
      <c r="P13" s="93"/>
      <c r="Q13" s="93"/>
      <c r="R13" s="93"/>
      <c r="S13" s="93"/>
    </row>
    <row r="14" spans="1:19" ht="63.95" customHeight="1">
      <c r="A14" s="26" t="s">
        <v>1335</v>
      </c>
      <c r="B14" s="26" t="s">
        <v>305</v>
      </c>
      <c r="C14" s="65">
        <v>1</v>
      </c>
      <c r="D14" s="116" t="s">
        <v>1337</v>
      </c>
      <c r="E14" s="116" t="s">
        <v>1338</v>
      </c>
      <c r="F14" s="116" t="str">
        <f>UnitControlCenter!$B$3</f>
        <v>million metric tons / year</v>
      </c>
      <c r="G14" s="116" t="s">
        <v>1368</v>
      </c>
      <c r="J14" s="93" t="s">
        <v>1340</v>
      </c>
      <c r="K14" s="93">
        <v>2030</v>
      </c>
      <c r="L14" s="95">
        <f>'Target Calculations'!F6</f>
        <v>8.5711080000000006</v>
      </c>
      <c r="M14" s="95">
        <f>'Target Calculations'!G6</f>
        <v>12.032517</v>
      </c>
      <c r="N14" s="93" t="str">
        <f>'Target Calculations'!K6</f>
        <v>In a scenario limiting global warming to 1.5 °C, New Mexico would need to cut its transportation emissions by 26 to 47 percent of 2005 levels.</v>
      </c>
      <c r="O14" s="93"/>
      <c r="P14" s="93"/>
      <c r="Q14" s="93"/>
      <c r="R14" s="93"/>
      <c r="S14" s="93"/>
    </row>
    <row r="15" spans="1:19" ht="17.100000000000001" customHeight="1" thickBot="1">
      <c r="A15" s="55" t="s">
        <v>1335</v>
      </c>
      <c r="B15" s="55" t="s">
        <v>774</v>
      </c>
      <c r="C15" s="61">
        <v>1</v>
      </c>
      <c r="D15" s="62" t="s">
        <v>1337</v>
      </c>
      <c r="E15" s="62" t="s">
        <v>1338</v>
      </c>
      <c r="F15" s="62" t="str">
        <f>UnitControlCenter!$B$3</f>
        <v>million metric tons / year</v>
      </c>
      <c r="G15" s="62" t="s">
        <v>1369</v>
      </c>
      <c r="H15" s="62"/>
      <c r="I15" s="62"/>
      <c r="J15" s="62"/>
      <c r="K15" s="62"/>
      <c r="L15" s="62"/>
      <c r="M15" s="62"/>
      <c r="N15" s="62"/>
      <c r="O15" s="62"/>
      <c r="P15" s="62"/>
      <c r="Q15" s="62"/>
      <c r="R15" s="62"/>
      <c r="S15" s="62"/>
    </row>
    <row r="16" spans="1:19" ht="15.95" customHeight="1">
      <c r="A16" s="26" t="s">
        <v>1370</v>
      </c>
      <c r="B16" s="26" t="s">
        <v>1371</v>
      </c>
      <c r="C16" s="65">
        <v>1</v>
      </c>
      <c r="D16" s="116" t="s">
        <v>1337</v>
      </c>
      <c r="E16" s="116" t="s">
        <v>1338</v>
      </c>
      <c r="F16" s="116" t="str">
        <f>UnitControlCenter!$B$3</f>
        <v>million metric tons / year</v>
      </c>
      <c r="G16" s="116" t="s">
        <v>1372</v>
      </c>
    </row>
    <row r="17" spans="1:19" ht="15.95" customHeight="1">
      <c r="A17" s="26" t="s">
        <v>1370</v>
      </c>
      <c r="B17" s="26" t="s">
        <v>332</v>
      </c>
      <c r="C17" s="65">
        <v>1</v>
      </c>
      <c r="D17" s="116" t="s">
        <v>1337</v>
      </c>
      <c r="E17" s="116" t="s">
        <v>1338</v>
      </c>
      <c r="F17" s="116" t="str">
        <f>UnitControlCenter!$B$3</f>
        <v>million metric tons / year</v>
      </c>
      <c r="G17" s="116" t="s">
        <v>1373</v>
      </c>
    </row>
    <row r="18" spans="1:19" ht="15.95" customHeight="1">
      <c r="A18" s="26" t="s">
        <v>1370</v>
      </c>
      <c r="B18" s="26" t="s">
        <v>334</v>
      </c>
      <c r="C18" s="65">
        <v>1</v>
      </c>
      <c r="D18" s="116" t="s">
        <v>1337</v>
      </c>
      <c r="E18" s="116" t="s">
        <v>1338</v>
      </c>
      <c r="F18" s="116" t="str">
        <f>UnitControlCenter!$B$3</f>
        <v>million metric tons / year</v>
      </c>
      <c r="G18" s="116" t="s">
        <v>1374</v>
      </c>
    </row>
    <row r="19" spans="1:19" ht="15.95" customHeight="1">
      <c r="A19" s="26" t="s">
        <v>1370</v>
      </c>
      <c r="B19" s="26" t="s">
        <v>1375</v>
      </c>
      <c r="C19" s="65">
        <v>1</v>
      </c>
      <c r="D19" s="116" t="s">
        <v>1337</v>
      </c>
      <c r="E19" s="116" t="s">
        <v>1338</v>
      </c>
      <c r="F19" s="116" t="str">
        <f>UnitControlCenter!$B$3</f>
        <v>million metric tons / year</v>
      </c>
      <c r="G19" s="116" t="s">
        <v>1376</v>
      </c>
    </row>
    <row r="20" spans="1:19" ht="15.95" customHeight="1">
      <c r="A20" s="26" t="s">
        <v>1370</v>
      </c>
      <c r="B20" s="26" t="s">
        <v>324</v>
      </c>
      <c r="C20" s="65">
        <v>1</v>
      </c>
      <c r="D20" s="116" t="s">
        <v>1337</v>
      </c>
      <c r="E20" s="116" t="s">
        <v>1338</v>
      </c>
      <c r="F20" s="116" t="str">
        <f>UnitControlCenter!$B$5</f>
        <v>thousand metric tons / year</v>
      </c>
      <c r="G20" s="116" t="s">
        <v>1377</v>
      </c>
    </row>
    <row r="21" spans="1:19" ht="15.95" customHeight="1">
      <c r="A21" s="26" t="s">
        <v>1370</v>
      </c>
      <c r="B21" s="26" t="s">
        <v>321</v>
      </c>
      <c r="C21" s="65">
        <v>1</v>
      </c>
      <c r="D21" s="116" t="s">
        <v>1337</v>
      </c>
      <c r="E21" s="116" t="s">
        <v>1338</v>
      </c>
      <c r="F21" s="116" t="str">
        <f>UnitControlCenter!$B$5</f>
        <v>thousand metric tons / year</v>
      </c>
      <c r="G21" s="116" t="s">
        <v>1378</v>
      </c>
    </row>
    <row r="22" spans="1:19" ht="15.95" customHeight="1">
      <c r="A22" s="26" t="s">
        <v>1370</v>
      </c>
      <c r="B22" s="26" t="s">
        <v>328</v>
      </c>
      <c r="C22" s="65">
        <v>1</v>
      </c>
      <c r="D22" s="116" t="s">
        <v>1337</v>
      </c>
      <c r="E22" s="116" t="s">
        <v>1338</v>
      </c>
      <c r="F22" s="116" t="str">
        <f>UnitControlCenter!$B$5</f>
        <v>thousand metric tons / year</v>
      </c>
      <c r="G22" s="116" t="s">
        <v>1379</v>
      </c>
    </row>
    <row r="23" spans="1:19" ht="15.95" customHeight="1">
      <c r="A23" s="26" t="s">
        <v>1370</v>
      </c>
      <c r="B23" s="26" t="s">
        <v>330</v>
      </c>
      <c r="C23" s="65">
        <v>1</v>
      </c>
      <c r="D23" s="116" t="s">
        <v>1337</v>
      </c>
      <c r="E23" s="116" t="s">
        <v>1338</v>
      </c>
      <c r="F23" s="116" t="str">
        <f>UnitControlCenter!$B$5</f>
        <v>thousand metric tons / year</v>
      </c>
      <c r="G23" s="116" t="s">
        <v>1380</v>
      </c>
    </row>
    <row r="24" spans="1:19" ht="15.95" customHeight="1">
      <c r="A24" s="26" t="s">
        <v>1370</v>
      </c>
      <c r="B24" s="26" t="s">
        <v>319</v>
      </c>
      <c r="C24" s="65">
        <v>1</v>
      </c>
      <c r="D24" s="116" t="s">
        <v>1337</v>
      </c>
      <c r="E24" s="116" t="s">
        <v>1338</v>
      </c>
      <c r="F24" s="116" t="str">
        <f>UnitControlCenter!$B$3</f>
        <v>million metric tons / year</v>
      </c>
      <c r="G24" s="116" t="s">
        <v>1381</v>
      </c>
    </row>
    <row r="25" spans="1:19" ht="15.95" customHeight="1">
      <c r="A25" s="26" t="s">
        <v>1370</v>
      </c>
      <c r="B25" s="26" t="s">
        <v>309</v>
      </c>
      <c r="C25" s="65">
        <v>1</v>
      </c>
      <c r="D25" s="116" t="s">
        <v>1337</v>
      </c>
      <c r="E25" s="116" t="s">
        <v>1338</v>
      </c>
      <c r="F25" s="116" t="str">
        <f>UnitControlCenter!$B$5</f>
        <v>thousand metric tons / year</v>
      </c>
      <c r="G25" s="116" t="s">
        <v>1382</v>
      </c>
    </row>
    <row r="26" spans="1:19" ht="15.95" customHeight="1">
      <c r="A26" s="26" t="s">
        <v>1370</v>
      </c>
      <c r="B26" s="26" t="s">
        <v>326</v>
      </c>
      <c r="C26" s="65">
        <v>1</v>
      </c>
      <c r="D26" s="116" t="s">
        <v>1337</v>
      </c>
      <c r="E26" s="116" t="s">
        <v>1338</v>
      </c>
      <c r="F26" s="116" t="str">
        <f>UnitControlCenter!$B$3</f>
        <v>million metric tons / year</v>
      </c>
      <c r="G26" s="116" t="s">
        <v>1383</v>
      </c>
    </row>
    <row r="27" spans="1:19" ht="17.100000000000001" customHeight="1" thickBot="1">
      <c r="A27" s="55" t="s">
        <v>1370</v>
      </c>
      <c r="B27" s="55" t="s">
        <v>17</v>
      </c>
      <c r="C27" s="61">
        <v>1</v>
      </c>
      <c r="D27" s="62" t="s">
        <v>1337</v>
      </c>
      <c r="E27" s="62" t="s">
        <v>1338</v>
      </c>
      <c r="F27" s="62" t="str">
        <f>UnitControlCenter!$B$3</f>
        <v>million metric tons / year</v>
      </c>
      <c r="G27" s="62" t="s">
        <v>1384</v>
      </c>
      <c r="H27" s="62"/>
      <c r="I27" s="62"/>
      <c r="J27" s="62"/>
      <c r="K27" s="62"/>
      <c r="L27" s="62"/>
      <c r="M27" s="62"/>
      <c r="N27" s="62"/>
      <c r="O27" s="62"/>
      <c r="P27" s="62"/>
      <c r="Q27" s="62"/>
      <c r="R27" s="62"/>
      <c r="S27" s="62"/>
    </row>
    <row r="28" spans="1:19" ht="80.099999999999994" customHeight="1">
      <c r="A28" s="26" t="s">
        <v>1385</v>
      </c>
      <c r="B28" s="26" t="s">
        <v>1343</v>
      </c>
      <c r="C28" s="65">
        <v>1</v>
      </c>
      <c r="D28" s="116" t="s">
        <v>1344</v>
      </c>
      <c r="E28" s="116" t="s">
        <v>1345</v>
      </c>
      <c r="F28" s="116" t="str">
        <f>UnitControlCenter!$B$3</f>
        <v>million metric tons / year</v>
      </c>
      <c r="G28" s="116" t="s">
        <v>1386</v>
      </c>
      <c r="H28" s="116" t="s">
        <v>1387</v>
      </c>
      <c r="I28" s="116" t="s">
        <v>1388</v>
      </c>
    </row>
    <row r="29" spans="1:19" ht="96" customHeight="1">
      <c r="A29" s="26" t="s">
        <v>1385</v>
      </c>
      <c r="B29" s="26" t="s">
        <v>1389</v>
      </c>
      <c r="C29" s="65">
        <v>1</v>
      </c>
      <c r="D29" s="116" t="s">
        <v>1344</v>
      </c>
      <c r="E29" s="116" t="s">
        <v>1345</v>
      </c>
      <c r="F29" s="116" t="str">
        <f>UnitControlCenter!$B$3</f>
        <v>million metric tons / year</v>
      </c>
      <c r="G29" s="116" t="s">
        <v>1390</v>
      </c>
      <c r="H29" s="116" t="s">
        <v>1391</v>
      </c>
      <c r="I29" s="116" t="s">
        <v>1392</v>
      </c>
    </row>
    <row r="30" spans="1:19" ht="48" customHeight="1">
      <c r="A30" s="26" t="s">
        <v>1385</v>
      </c>
      <c r="B30" s="26" t="s">
        <v>1393</v>
      </c>
      <c r="C30" s="65">
        <v>1</v>
      </c>
      <c r="D30" s="116" t="s">
        <v>1344</v>
      </c>
      <c r="E30" s="116" t="s">
        <v>1345</v>
      </c>
      <c r="F30" s="116" t="str">
        <f>UnitControlCenter!$B$3</f>
        <v>million metric tons / year</v>
      </c>
      <c r="G30" s="116" t="s">
        <v>1394</v>
      </c>
      <c r="H30" s="116" t="s">
        <v>1395</v>
      </c>
      <c r="I30" s="116" t="s">
        <v>1396</v>
      </c>
    </row>
    <row r="31" spans="1:19" ht="17.100000000000001" customHeight="1" thickBot="1">
      <c r="A31" s="55" t="s">
        <v>1385</v>
      </c>
      <c r="B31" s="55" t="s">
        <v>1357</v>
      </c>
      <c r="C31" s="61">
        <v>0</v>
      </c>
      <c r="D31" s="62" t="s">
        <v>1337</v>
      </c>
      <c r="E31" s="62" t="s">
        <v>1338</v>
      </c>
      <c r="F31" s="62" t="str">
        <f>UnitControlCenter!$B$6</f>
        <v>g CO2 / 2019 dollar</v>
      </c>
      <c r="G31" s="62" t="s">
        <v>1397</v>
      </c>
      <c r="H31" s="62"/>
      <c r="I31" s="62"/>
      <c r="J31" s="62"/>
      <c r="K31" s="62"/>
      <c r="L31" s="62"/>
      <c r="M31" s="62"/>
      <c r="N31" s="62"/>
      <c r="O31" s="62"/>
      <c r="P31" s="62"/>
      <c r="Q31" s="62"/>
      <c r="R31" s="62"/>
      <c r="S31" s="62"/>
    </row>
    <row r="32" spans="1:19" s="173" customFormat="1" ht="17.100000000000001" customHeight="1">
      <c r="A32" s="26" t="s">
        <v>1398</v>
      </c>
      <c r="B32" s="26" t="s">
        <v>1336</v>
      </c>
      <c r="C32" s="65">
        <v>1</v>
      </c>
      <c r="D32" s="173" t="s">
        <v>1337</v>
      </c>
      <c r="E32" s="173" t="s">
        <v>1400</v>
      </c>
      <c r="F32" s="173" t="str">
        <f>[1]UnitControlCenter!$B$3</f>
        <v>million metric tons / year</v>
      </c>
      <c r="G32" s="173" t="s">
        <v>1401</v>
      </c>
      <c r="H32" s="177"/>
      <c r="I32" s="177"/>
      <c r="J32" s="177"/>
      <c r="K32" s="177"/>
      <c r="L32" s="177"/>
      <c r="M32" s="177"/>
      <c r="N32" s="177"/>
      <c r="O32" s="177"/>
      <c r="P32" s="177"/>
      <c r="Q32" s="177"/>
      <c r="R32" s="177"/>
      <c r="S32" s="177"/>
    </row>
    <row r="33" spans="1:19" ht="80.099999999999994" customHeight="1">
      <c r="A33" s="26" t="s">
        <v>1398</v>
      </c>
      <c r="B33" s="26" t="s">
        <v>1341</v>
      </c>
      <c r="C33" s="65">
        <v>1</v>
      </c>
      <c r="D33" s="173" t="s">
        <v>1337</v>
      </c>
      <c r="E33" s="173" t="s">
        <v>1400</v>
      </c>
      <c r="F33" s="173" t="str">
        <f>[1]UnitControlCenter!$B$3</f>
        <v>million metric tons / year</v>
      </c>
      <c r="G33" s="173" t="s">
        <v>2094</v>
      </c>
    </row>
    <row r="34" spans="1:19" ht="15.95" customHeight="1">
      <c r="A34" s="26" t="s">
        <v>1398</v>
      </c>
      <c r="B34" s="26" t="s">
        <v>776</v>
      </c>
      <c r="C34" s="65">
        <v>1</v>
      </c>
      <c r="D34" s="116" t="s">
        <v>1337</v>
      </c>
      <c r="E34" s="116" t="s">
        <v>1400</v>
      </c>
      <c r="F34" s="116" t="str">
        <f>UnitControlCenter!$B$3</f>
        <v>million metric tons / year</v>
      </c>
      <c r="G34" s="116" t="s">
        <v>1359</v>
      </c>
    </row>
    <row r="35" spans="1:19" ht="15.95" customHeight="1">
      <c r="A35" s="26" t="s">
        <v>1398</v>
      </c>
      <c r="B35" s="26" t="s">
        <v>1360</v>
      </c>
      <c r="C35" s="65">
        <v>1</v>
      </c>
      <c r="D35" s="116" t="s">
        <v>1337</v>
      </c>
      <c r="E35" s="116" t="s">
        <v>1400</v>
      </c>
      <c r="F35" s="116" t="str">
        <f>UnitControlCenter!$B$3</f>
        <v>million metric tons / year</v>
      </c>
      <c r="G35" s="116" t="s">
        <v>1361</v>
      </c>
    </row>
    <row r="36" spans="1:19" ht="15.95" customHeight="1">
      <c r="A36" s="26" t="s">
        <v>1398</v>
      </c>
      <c r="B36" s="26" t="s">
        <v>1362</v>
      </c>
      <c r="C36" s="65">
        <v>1</v>
      </c>
      <c r="D36" s="116" t="s">
        <v>1337</v>
      </c>
      <c r="E36" s="116" t="s">
        <v>1400</v>
      </c>
      <c r="F36" s="116" t="str">
        <f>UnitControlCenter!$B$3</f>
        <v>million metric tons / year</v>
      </c>
      <c r="G36" s="116" t="s">
        <v>1363</v>
      </c>
    </row>
    <row r="37" spans="1:19" ht="15.95" customHeight="1">
      <c r="A37" s="26" t="s">
        <v>1398</v>
      </c>
      <c r="B37" s="26" t="s">
        <v>1029</v>
      </c>
      <c r="C37" s="65">
        <v>1</v>
      </c>
      <c r="D37" s="116" t="s">
        <v>1337</v>
      </c>
      <c r="E37" s="116" t="s">
        <v>1400</v>
      </c>
      <c r="F37" s="116" t="str">
        <f>UnitControlCenter!$B$3</f>
        <v>million metric tons / year</v>
      </c>
      <c r="G37" s="116" t="s">
        <v>1364</v>
      </c>
    </row>
    <row r="38" spans="1:19" ht="32.1" customHeight="1">
      <c r="A38" s="26" t="s">
        <v>1398</v>
      </c>
      <c r="B38" s="26" t="s">
        <v>754</v>
      </c>
      <c r="C38" s="65">
        <v>1</v>
      </c>
      <c r="D38" s="116" t="s">
        <v>1337</v>
      </c>
      <c r="E38" s="116" t="s">
        <v>1400</v>
      </c>
      <c r="F38" s="116" t="str">
        <f>UnitControlCenter!$B$3</f>
        <v>million metric tons / year</v>
      </c>
      <c r="G38" s="116" t="s">
        <v>1402</v>
      </c>
    </row>
    <row r="39" spans="1:19" ht="17.100000000000001" customHeight="1" thickBot="1">
      <c r="A39" s="55" t="s">
        <v>1398</v>
      </c>
      <c r="B39" s="55" t="s">
        <v>305</v>
      </c>
      <c r="C39" s="61">
        <v>1</v>
      </c>
      <c r="D39" s="62" t="s">
        <v>1337</v>
      </c>
      <c r="E39" s="62" t="s">
        <v>1400</v>
      </c>
      <c r="F39" s="62" t="str">
        <f>UnitControlCenter!$B$3</f>
        <v>million metric tons / year</v>
      </c>
      <c r="G39" s="62" t="s">
        <v>1368</v>
      </c>
      <c r="H39" s="62"/>
      <c r="I39" s="62"/>
      <c r="J39" s="62"/>
      <c r="K39" s="62"/>
      <c r="L39" s="62"/>
      <c r="M39" s="62"/>
      <c r="N39" s="62"/>
      <c r="O39" s="62"/>
      <c r="P39" s="62"/>
      <c r="Q39" s="62"/>
      <c r="R39" s="62"/>
      <c r="S39" s="62"/>
    </row>
    <row r="40" spans="1:19" ht="32.1" customHeight="1">
      <c r="A40" s="26" t="s">
        <v>1403</v>
      </c>
      <c r="B40" s="26" t="s">
        <v>1404</v>
      </c>
      <c r="C40" s="65">
        <v>1</v>
      </c>
      <c r="D40" s="116" t="s">
        <v>1344</v>
      </c>
      <c r="E40" s="116" t="s">
        <v>1405</v>
      </c>
      <c r="F40" s="116" t="str">
        <f>UnitControlCenter!$B$7</f>
        <v>2019 dollars / ton CO2e abated, Annual average abatement (MtCO2e)</v>
      </c>
      <c r="G40" s="116" t="s">
        <v>1406</v>
      </c>
    </row>
    <row r="41" spans="1:19" ht="33" customHeight="1" thickBot="1">
      <c r="A41" s="55" t="s">
        <v>1403</v>
      </c>
      <c r="B41" s="55" t="s">
        <v>1407</v>
      </c>
      <c r="C41" s="61">
        <v>1</v>
      </c>
      <c r="D41" s="62" t="s">
        <v>1344</v>
      </c>
      <c r="E41" s="62" t="s">
        <v>1405</v>
      </c>
      <c r="F41" s="62" t="str">
        <f>UnitControlCenter!$B$7</f>
        <v>2019 dollars / ton CO2e abated, Annual average abatement (MtCO2e)</v>
      </c>
      <c r="G41" s="62" t="s">
        <v>1406</v>
      </c>
      <c r="H41" s="62"/>
      <c r="I41" s="62"/>
      <c r="J41" s="62"/>
      <c r="K41" s="62"/>
      <c r="L41" s="62"/>
      <c r="M41" s="62"/>
      <c r="N41" s="62"/>
      <c r="O41" s="62"/>
      <c r="P41" s="62"/>
      <c r="Q41" s="62"/>
      <c r="R41" s="62"/>
      <c r="S41" s="62"/>
    </row>
    <row r="42" spans="1:19" ht="32.1" customHeight="1">
      <c r="A42" s="26" t="s">
        <v>1408</v>
      </c>
      <c r="B42" s="26" t="s">
        <v>1409</v>
      </c>
      <c r="C42" s="65">
        <v>1</v>
      </c>
      <c r="D42" s="116" t="s">
        <v>1344</v>
      </c>
      <c r="E42" s="116" t="s">
        <v>1338</v>
      </c>
      <c r="F42" s="116" t="str">
        <f>UnitControlCenter!$B$8</f>
        <v>billion 2019 dollars / year</v>
      </c>
      <c r="G42" s="116" t="s">
        <v>1410</v>
      </c>
      <c r="H42" s="116" t="s">
        <v>1411</v>
      </c>
      <c r="I42" s="116" t="s">
        <v>1412</v>
      </c>
    </row>
    <row r="43" spans="1:19" ht="15.95" customHeight="1">
      <c r="A43" s="26" t="s">
        <v>1408</v>
      </c>
      <c r="B43" s="53" t="s">
        <v>1413</v>
      </c>
      <c r="C43" s="65">
        <v>1</v>
      </c>
      <c r="D43" s="116" t="s">
        <v>1337</v>
      </c>
      <c r="E43" s="116" t="s">
        <v>1338</v>
      </c>
      <c r="F43" s="116" t="str">
        <f>UnitControlCenter!$B$8</f>
        <v>billion 2019 dollars / year</v>
      </c>
      <c r="G43" s="116" t="s">
        <v>1414</v>
      </c>
    </row>
    <row r="44" spans="1:19" ht="63.95" customHeight="1">
      <c r="A44" s="26" t="s">
        <v>1408</v>
      </c>
      <c r="B44" s="26" t="s">
        <v>1415</v>
      </c>
      <c r="C44" s="65">
        <v>1</v>
      </c>
      <c r="D44" s="116" t="s">
        <v>1344</v>
      </c>
      <c r="E44" s="116" t="s">
        <v>1345</v>
      </c>
      <c r="F44" s="116" t="str">
        <f>UnitControlCenter!$B$8</f>
        <v>billion 2019 dollars / year</v>
      </c>
      <c r="G44" s="116" t="s">
        <v>1416</v>
      </c>
      <c r="H44" s="116" t="s">
        <v>1417</v>
      </c>
      <c r="I44" s="116" t="s">
        <v>1418</v>
      </c>
    </row>
    <row r="45" spans="1:19" ht="32.1" customHeight="1">
      <c r="A45" s="26" t="s">
        <v>1408</v>
      </c>
      <c r="B45" s="53" t="s">
        <v>1419</v>
      </c>
      <c r="C45" s="65">
        <v>1</v>
      </c>
      <c r="D45" s="116" t="s">
        <v>1337</v>
      </c>
      <c r="E45" s="116" t="s">
        <v>1338</v>
      </c>
      <c r="F45" s="116" t="str">
        <f>UnitControlCenter!$B$9</f>
        <v>billion 2019 dollars</v>
      </c>
      <c r="G45" s="116" t="s">
        <v>1420</v>
      </c>
    </row>
    <row r="46" spans="1:19" ht="32.1" customHeight="1">
      <c r="A46" s="26" t="s">
        <v>1408</v>
      </c>
      <c r="B46" s="53" t="s">
        <v>1421</v>
      </c>
      <c r="C46" s="65">
        <v>1</v>
      </c>
      <c r="D46" s="116" t="s">
        <v>1337</v>
      </c>
      <c r="E46" s="116" t="s">
        <v>1338</v>
      </c>
      <c r="F46" s="116" t="str">
        <f>UnitControlCenter!$B$8</f>
        <v>billion 2019 dollars / year</v>
      </c>
      <c r="G46" s="116" t="s">
        <v>1422</v>
      </c>
    </row>
    <row r="47" spans="1:19" ht="113.1" customHeight="1" thickBot="1">
      <c r="A47" s="55" t="s">
        <v>1408</v>
      </c>
      <c r="B47" s="54" t="s">
        <v>1423</v>
      </c>
      <c r="C47" s="61">
        <v>1</v>
      </c>
      <c r="D47" s="62" t="s">
        <v>1344</v>
      </c>
      <c r="E47" s="62" t="s">
        <v>1338</v>
      </c>
      <c r="F47" s="62" t="str">
        <f>UnitControlCenter!$B$8</f>
        <v>billion 2019 dollars / year</v>
      </c>
      <c r="G47" s="62" t="s">
        <v>1424</v>
      </c>
      <c r="H47" s="62" t="s">
        <v>1425</v>
      </c>
      <c r="I47" s="62" t="s">
        <v>1426</v>
      </c>
      <c r="J47" s="62"/>
      <c r="K47" s="62"/>
      <c r="L47" s="62"/>
      <c r="M47" s="62"/>
      <c r="N47" s="62"/>
      <c r="O47" s="62"/>
      <c r="P47" s="62"/>
      <c r="Q47" s="62"/>
      <c r="R47" s="62"/>
      <c r="S47" s="62"/>
    </row>
    <row r="48" spans="1:19" ht="32.1" customHeight="1">
      <c r="A48" s="26" t="s">
        <v>1427</v>
      </c>
      <c r="B48" s="53" t="s">
        <v>1428</v>
      </c>
      <c r="C48" s="65">
        <v>1</v>
      </c>
      <c r="D48" s="116" t="s">
        <v>1344</v>
      </c>
      <c r="E48" s="116" t="s">
        <v>1338</v>
      </c>
      <c r="F48" s="116" t="str">
        <f>UnitControlCenter!$B$10</f>
        <v>jobs</v>
      </c>
      <c r="G48" s="116" t="s">
        <v>1429</v>
      </c>
      <c r="H48" s="116" t="s">
        <v>1430</v>
      </c>
      <c r="I48" s="116" t="s">
        <v>1431</v>
      </c>
    </row>
    <row r="49" spans="1:19" ht="32.1" customHeight="1">
      <c r="A49" s="26" t="s">
        <v>1427</v>
      </c>
      <c r="B49" s="53" t="s">
        <v>1432</v>
      </c>
      <c r="C49" s="65">
        <v>1</v>
      </c>
      <c r="D49" s="116" t="s">
        <v>1344</v>
      </c>
      <c r="E49" s="116" t="s">
        <v>1338</v>
      </c>
      <c r="F49" s="116" t="str">
        <f>UnitControlCenter!$B$10</f>
        <v>jobs</v>
      </c>
      <c r="G49" s="116" t="s">
        <v>1433</v>
      </c>
      <c r="H49" s="116" t="s">
        <v>1434</v>
      </c>
      <c r="I49" s="116" t="s">
        <v>1435</v>
      </c>
    </row>
    <row r="50" spans="1:19" ht="32.1" customHeight="1">
      <c r="A50" s="26" t="s">
        <v>1427</v>
      </c>
      <c r="B50" s="53" t="s">
        <v>1436</v>
      </c>
      <c r="C50" s="65">
        <v>1</v>
      </c>
      <c r="D50" s="116" t="s">
        <v>1344</v>
      </c>
      <c r="E50" s="116" t="s">
        <v>1338</v>
      </c>
      <c r="F50" s="116" t="str">
        <f>UnitControlCenter!$B$10</f>
        <v>jobs</v>
      </c>
      <c r="G50" s="116" t="s">
        <v>1437</v>
      </c>
      <c r="H50" s="116" t="s">
        <v>1438</v>
      </c>
      <c r="I50" s="116" t="s">
        <v>1439</v>
      </c>
    </row>
    <row r="51" spans="1:19" ht="32.1" customHeight="1">
      <c r="A51" s="26" t="s">
        <v>1427</v>
      </c>
      <c r="B51" s="53" t="s">
        <v>1440</v>
      </c>
      <c r="C51" s="65">
        <v>1</v>
      </c>
      <c r="D51" s="116" t="s">
        <v>1344</v>
      </c>
      <c r="E51" s="116" t="s">
        <v>1338</v>
      </c>
      <c r="F51" s="116" t="str">
        <f>UnitControlCenter!$B$10</f>
        <v>jobs</v>
      </c>
      <c r="G51" s="116" t="s">
        <v>1441</v>
      </c>
      <c r="H51" s="116" t="s">
        <v>1430</v>
      </c>
      <c r="I51" s="116" t="s">
        <v>1431</v>
      </c>
    </row>
    <row r="52" spans="1:19" ht="32.1" customHeight="1">
      <c r="A52" s="26" t="s">
        <v>1427</v>
      </c>
      <c r="B52" s="53" t="s">
        <v>1442</v>
      </c>
      <c r="C52" s="65">
        <v>1</v>
      </c>
      <c r="D52" s="116" t="s">
        <v>1344</v>
      </c>
      <c r="E52" s="116" t="s">
        <v>1338</v>
      </c>
      <c r="F52" s="116" t="str">
        <f>UnitControlCenter!$B$8</f>
        <v>billion 2019 dollars / year</v>
      </c>
      <c r="G52" s="116" t="s">
        <v>1443</v>
      </c>
      <c r="H52" s="116" t="s">
        <v>1444</v>
      </c>
      <c r="I52" s="116" t="s">
        <v>1431</v>
      </c>
    </row>
    <row r="53" spans="1:19" ht="32.1" customHeight="1">
      <c r="A53" s="26" t="s">
        <v>1427</v>
      </c>
      <c r="B53" s="53" t="s">
        <v>1445</v>
      </c>
      <c r="C53" s="65">
        <v>1</v>
      </c>
      <c r="D53" s="116" t="s">
        <v>1344</v>
      </c>
      <c r="E53" s="116" t="s">
        <v>1338</v>
      </c>
      <c r="F53" s="116" t="str">
        <f>UnitControlCenter!$B$12</f>
        <v>% change</v>
      </c>
      <c r="G53" s="116" t="s">
        <v>1446</v>
      </c>
      <c r="H53" s="116" t="s">
        <v>1444</v>
      </c>
      <c r="I53" s="116" t="s">
        <v>1431</v>
      </c>
    </row>
    <row r="54" spans="1:19" ht="32.1" customHeight="1">
      <c r="A54" s="26" t="s">
        <v>1427</v>
      </c>
      <c r="B54" s="53" t="s">
        <v>1447</v>
      </c>
      <c r="C54" s="65">
        <v>1</v>
      </c>
      <c r="D54" s="116" t="s">
        <v>1344</v>
      </c>
      <c r="E54" s="116" t="s">
        <v>1338</v>
      </c>
      <c r="F54" s="116" t="str">
        <f>UnitControlCenter!$B$8</f>
        <v>billion 2019 dollars / year</v>
      </c>
      <c r="G54" s="116" t="s">
        <v>1448</v>
      </c>
      <c r="H54" s="116" t="s">
        <v>1438</v>
      </c>
      <c r="I54" s="116" t="s">
        <v>1439</v>
      </c>
    </row>
    <row r="55" spans="1:19" ht="48" customHeight="1">
      <c r="A55" s="26" t="s">
        <v>1427</v>
      </c>
      <c r="B55" s="53" t="s">
        <v>1449</v>
      </c>
      <c r="C55" s="65">
        <v>1</v>
      </c>
      <c r="D55" s="116" t="s">
        <v>1344</v>
      </c>
      <c r="E55" s="116" t="s">
        <v>1338</v>
      </c>
      <c r="F55" s="116" t="str">
        <f>UnitControlCenter!$B$8</f>
        <v>billion 2019 dollars / year</v>
      </c>
      <c r="G55" s="116" t="s">
        <v>1450</v>
      </c>
      <c r="H55" s="116" t="s">
        <v>1451</v>
      </c>
      <c r="I55" s="116" t="s">
        <v>1431</v>
      </c>
    </row>
    <row r="56" spans="1:19" ht="32.1" customHeight="1">
      <c r="A56" s="26" t="s">
        <v>1427</v>
      </c>
      <c r="B56" s="53" t="s">
        <v>1452</v>
      </c>
      <c r="C56" s="65">
        <v>1</v>
      </c>
      <c r="D56" s="116" t="s">
        <v>1337</v>
      </c>
      <c r="E56" s="116" t="s">
        <v>1338</v>
      </c>
      <c r="F56" s="116" t="str">
        <f>UnitControlCenter!$B$13</f>
        <v>2019 dollars / employee-year</v>
      </c>
      <c r="G56" s="116" t="s">
        <v>1453</v>
      </c>
    </row>
    <row r="57" spans="1:19" ht="33" customHeight="1" thickBot="1">
      <c r="A57" s="55" t="s">
        <v>1427</v>
      </c>
      <c r="B57" s="54" t="s">
        <v>1454</v>
      </c>
      <c r="C57" s="61">
        <v>1</v>
      </c>
      <c r="D57" s="62" t="s">
        <v>1344</v>
      </c>
      <c r="E57" s="62" t="s">
        <v>1338</v>
      </c>
      <c r="F57" s="62" t="str">
        <f>UnitControlCenter!$B$8</f>
        <v>billion 2019 dollars / year</v>
      </c>
      <c r="G57" s="62" t="s">
        <v>1455</v>
      </c>
      <c r="H57" s="62" t="s">
        <v>1438</v>
      </c>
      <c r="I57" s="62" t="s">
        <v>1439</v>
      </c>
      <c r="J57" s="62"/>
      <c r="K57" s="62"/>
      <c r="L57" s="62"/>
      <c r="M57" s="62"/>
      <c r="N57" s="62"/>
      <c r="O57" s="62"/>
      <c r="P57" s="62"/>
      <c r="Q57" s="62"/>
      <c r="R57" s="62"/>
      <c r="S57" s="62"/>
    </row>
    <row r="58" spans="1:19" ht="80.099999999999994" customHeight="1">
      <c r="A58" s="26" t="s">
        <v>1456</v>
      </c>
      <c r="B58" s="26" t="s">
        <v>1457</v>
      </c>
      <c r="C58" s="65">
        <v>1</v>
      </c>
      <c r="D58" s="116" t="s">
        <v>1344</v>
      </c>
      <c r="E58" s="116" t="s">
        <v>1338</v>
      </c>
      <c r="F58" s="116" t="str">
        <f>UnitControlCenter!$B$8</f>
        <v>billion 2019 dollars / year</v>
      </c>
      <c r="G58" s="116" t="s">
        <v>1458</v>
      </c>
      <c r="H58" s="116" t="s">
        <v>1459</v>
      </c>
      <c r="I58" s="116" t="s">
        <v>1460</v>
      </c>
    </row>
    <row r="59" spans="1:19" ht="48" customHeight="1">
      <c r="A59" s="26" t="s">
        <v>1456</v>
      </c>
      <c r="B59" s="26" t="s">
        <v>1461</v>
      </c>
      <c r="C59" s="65">
        <v>1</v>
      </c>
      <c r="D59" s="116" t="s">
        <v>1344</v>
      </c>
      <c r="E59" s="116" t="s">
        <v>1338</v>
      </c>
      <c r="F59" s="116" t="str">
        <f>UnitControlCenter!$B$8</f>
        <v>billion 2019 dollars / year</v>
      </c>
      <c r="G59" s="116" t="s">
        <v>1462</v>
      </c>
      <c r="H59" s="116" t="s">
        <v>1463</v>
      </c>
      <c r="I59" s="116" t="s">
        <v>1464</v>
      </c>
    </row>
    <row r="60" spans="1:19" ht="63.95" customHeight="1">
      <c r="A60" s="26" t="s">
        <v>1456</v>
      </c>
      <c r="B60" s="26" t="s">
        <v>1465</v>
      </c>
      <c r="C60" s="65">
        <v>1</v>
      </c>
      <c r="D60" s="116" t="s">
        <v>1344</v>
      </c>
      <c r="E60" s="116" t="s">
        <v>1338</v>
      </c>
      <c r="F60" s="116" t="str">
        <f>UnitControlCenter!$B$8</f>
        <v>billion 2019 dollars / year</v>
      </c>
      <c r="G60" s="116" t="s">
        <v>1466</v>
      </c>
      <c r="H60" s="116" t="s">
        <v>1467</v>
      </c>
      <c r="I60" s="116" t="s">
        <v>1468</v>
      </c>
    </row>
    <row r="61" spans="1:19" ht="48" customHeight="1">
      <c r="A61" s="26" t="s">
        <v>1456</v>
      </c>
      <c r="B61" s="26" t="s">
        <v>1469</v>
      </c>
      <c r="C61" s="65">
        <v>1</v>
      </c>
      <c r="D61" s="116" t="s">
        <v>1344</v>
      </c>
      <c r="E61" s="116" t="s">
        <v>1338</v>
      </c>
      <c r="F61" s="116" t="str">
        <f>UnitControlCenter!$B$8</f>
        <v>billion 2019 dollars / year</v>
      </c>
      <c r="G61" s="116" t="s">
        <v>1470</v>
      </c>
      <c r="H61" s="116" t="s">
        <v>1463</v>
      </c>
      <c r="I61" s="116" t="s">
        <v>1471</v>
      </c>
    </row>
    <row r="62" spans="1:19" ht="48" customHeight="1">
      <c r="A62" s="26" t="s">
        <v>1456</v>
      </c>
      <c r="B62" s="26" t="s">
        <v>1472</v>
      </c>
      <c r="C62" s="65">
        <v>1</v>
      </c>
      <c r="D62" s="116" t="s">
        <v>1344</v>
      </c>
      <c r="E62" s="116" t="s">
        <v>1338</v>
      </c>
      <c r="F62" s="116" t="str">
        <f>UnitControlCenter!$B$8</f>
        <v>billion 2019 dollars / year</v>
      </c>
      <c r="G62" s="116" t="s">
        <v>1473</v>
      </c>
      <c r="H62" s="116" t="s">
        <v>1463</v>
      </c>
      <c r="I62" s="116" t="s">
        <v>1474</v>
      </c>
    </row>
    <row r="63" spans="1:19" ht="63.95" customHeight="1">
      <c r="A63" s="26" t="s">
        <v>1456</v>
      </c>
      <c r="B63" s="26" t="s">
        <v>1475</v>
      </c>
      <c r="C63" s="65">
        <v>1</v>
      </c>
      <c r="D63" s="116" t="s">
        <v>1344</v>
      </c>
      <c r="E63" s="116" t="s">
        <v>1338</v>
      </c>
      <c r="F63" s="116" t="str">
        <f>UnitControlCenter!$B$8</f>
        <v>billion 2019 dollars / year</v>
      </c>
      <c r="G63" s="116" t="s">
        <v>1476</v>
      </c>
      <c r="H63" s="116" t="s">
        <v>1467</v>
      </c>
      <c r="I63" s="116" t="s">
        <v>1468</v>
      </c>
    </row>
    <row r="64" spans="1:19" ht="63.95" customHeight="1">
      <c r="A64" s="26" t="s">
        <v>1456</v>
      </c>
      <c r="B64" s="26" t="s">
        <v>1477</v>
      </c>
      <c r="C64" s="65">
        <v>1</v>
      </c>
      <c r="D64" s="116" t="s">
        <v>1344</v>
      </c>
      <c r="E64" s="116" t="s">
        <v>1338</v>
      </c>
      <c r="F64" s="116" t="str">
        <f>UnitControlCenter!$B$8</f>
        <v>billion 2019 dollars / year</v>
      </c>
      <c r="G64" s="116" t="s">
        <v>1478</v>
      </c>
      <c r="H64" s="116" t="s">
        <v>1467</v>
      </c>
      <c r="I64" s="116" t="s">
        <v>1468</v>
      </c>
    </row>
    <row r="65" spans="1:19" ht="63.95" customHeight="1">
      <c r="A65" s="26" t="s">
        <v>1456</v>
      </c>
      <c r="B65" s="26" t="s">
        <v>1479</v>
      </c>
      <c r="C65" s="65">
        <v>1</v>
      </c>
      <c r="D65" s="116" t="s">
        <v>1344</v>
      </c>
      <c r="E65" s="116" t="s">
        <v>1338</v>
      </c>
      <c r="F65" s="116" t="str">
        <f>UnitControlCenter!$B$8</f>
        <v>billion 2019 dollars / year</v>
      </c>
      <c r="G65" s="116" t="s">
        <v>1480</v>
      </c>
      <c r="H65" s="116" t="s">
        <v>1467</v>
      </c>
      <c r="I65" s="116" t="s">
        <v>1468</v>
      </c>
    </row>
    <row r="66" spans="1:19" ht="63.95" customHeight="1">
      <c r="A66" s="26" t="s">
        <v>1456</v>
      </c>
      <c r="B66" s="26" t="s">
        <v>1481</v>
      </c>
      <c r="C66" s="65">
        <v>1</v>
      </c>
      <c r="D66" s="116" t="s">
        <v>1344</v>
      </c>
      <c r="E66" s="116" t="s">
        <v>1338</v>
      </c>
      <c r="F66" s="116" t="str">
        <f>UnitControlCenter!$B$8</f>
        <v>billion 2019 dollars / year</v>
      </c>
      <c r="G66" s="116" t="s">
        <v>1482</v>
      </c>
      <c r="H66" s="116" t="s">
        <v>1467</v>
      </c>
      <c r="I66" s="116" t="s">
        <v>1483</v>
      </c>
    </row>
    <row r="67" spans="1:19" ht="65.099999999999994" customHeight="1" thickBot="1">
      <c r="A67" s="55" t="s">
        <v>1456</v>
      </c>
      <c r="B67" s="55" t="s">
        <v>1484</v>
      </c>
      <c r="C67" s="61">
        <v>1</v>
      </c>
      <c r="D67" s="62" t="s">
        <v>1344</v>
      </c>
      <c r="E67" s="62" t="s">
        <v>1338</v>
      </c>
      <c r="F67" s="62" t="str">
        <f>UnitControlCenter!$B$8</f>
        <v>billion 2019 dollars / year</v>
      </c>
      <c r="G67" s="62" t="s">
        <v>1485</v>
      </c>
      <c r="H67" s="62" t="s">
        <v>1467</v>
      </c>
      <c r="I67" s="62" t="s">
        <v>1486</v>
      </c>
      <c r="J67" s="62"/>
      <c r="K67" s="62"/>
      <c r="L67" s="62"/>
      <c r="M67" s="62"/>
      <c r="N67" s="62"/>
      <c r="O67" s="62"/>
      <c r="P67" s="62"/>
      <c r="Q67" s="62"/>
      <c r="R67" s="62"/>
      <c r="S67" s="62"/>
    </row>
    <row r="68" spans="1:19" ht="15.95" customHeight="1">
      <c r="A68" s="26" t="s">
        <v>1487</v>
      </c>
      <c r="B68" s="26" t="s">
        <v>1488</v>
      </c>
      <c r="C68" s="65">
        <v>1</v>
      </c>
      <c r="D68" s="116" t="s">
        <v>1337</v>
      </c>
      <c r="E68" s="116" t="s">
        <v>1489</v>
      </c>
      <c r="F68" s="116" t="str">
        <f>UnitControlCenter!$B$11</f>
        <v>incidents / year</v>
      </c>
      <c r="G68" s="116" t="s">
        <v>1490</v>
      </c>
    </row>
    <row r="69" spans="1:19" ht="15.95" customHeight="1">
      <c r="A69" s="26" t="s">
        <v>1487</v>
      </c>
      <c r="B69" s="26" t="s">
        <v>1491</v>
      </c>
      <c r="C69" s="65">
        <v>1</v>
      </c>
      <c r="D69" s="116" t="s">
        <v>1337</v>
      </c>
      <c r="E69" s="116" t="s">
        <v>1338</v>
      </c>
      <c r="F69" s="116" t="str">
        <f>UnitControlCenter!$B$11</f>
        <v>incidents / year</v>
      </c>
      <c r="G69" s="116" t="s">
        <v>1490</v>
      </c>
    </row>
    <row r="70" spans="1:19" ht="32.1" customHeight="1">
      <c r="A70" s="26" t="s">
        <v>1487</v>
      </c>
      <c r="B70" s="26" t="s">
        <v>1492</v>
      </c>
      <c r="C70" s="65">
        <v>1</v>
      </c>
      <c r="D70" s="116" t="s">
        <v>1337</v>
      </c>
      <c r="E70" s="116" t="s">
        <v>1338</v>
      </c>
      <c r="F70" s="116" t="str">
        <f>UnitControlCenter!$B$8</f>
        <v>billion 2019 dollars / year</v>
      </c>
      <c r="G70" s="116" t="s">
        <v>1493</v>
      </c>
    </row>
    <row r="71" spans="1:19" ht="15.95" customHeight="1">
      <c r="A71" s="26" t="s">
        <v>1487</v>
      </c>
      <c r="B71" s="26" t="s">
        <v>1494</v>
      </c>
      <c r="C71" s="65">
        <v>1</v>
      </c>
      <c r="D71" s="116" t="s">
        <v>1337</v>
      </c>
      <c r="E71" s="116" t="s">
        <v>1338</v>
      </c>
      <c r="F71" s="116" t="str">
        <f>UnitControlCenter!$B$11</f>
        <v>incidents / year</v>
      </c>
      <c r="G71" s="116" t="s">
        <v>1495</v>
      </c>
    </row>
    <row r="72" spans="1:19" ht="32.1" customHeight="1">
      <c r="A72" s="26" t="s">
        <v>1487</v>
      </c>
      <c r="B72" s="26" t="s">
        <v>1496</v>
      </c>
      <c r="C72" s="65">
        <v>1</v>
      </c>
      <c r="D72" s="116" t="s">
        <v>1337</v>
      </c>
      <c r="E72" s="116" t="s">
        <v>1338</v>
      </c>
      <c r="F72" s="116" t="str">
        <f>UnitControlCenter!$B$11</f>
        <v>incidents / year</v>
      </c>
      <c r="G72" s="116" t="s">
        <v>1497</v>
      </c>
    </row>
    <row r="73" spans="1:19" ht="15.95" customHeight="1">
      <c r="A73" s="26" t="s">
        <v>1487</v>
      </c>
      <c r="B73" s="26" t="s">
        <v>1498</v>
      </c>
      <c r="C73" s="65">
        <v>1</v>
      </c>
      <c r="D73" s="116" t="s">
        <v>1337</v>
      </c>
      <c r="E73" s="116" t="s">
        <v>1338</v>
      </c>
      <c r="F73" s="116" t="str">
        <f>UnitControlCenter!$B$11</f>
        <v>incidents / year</v>
      </c>
      <c r="G73" s="116" t="s">
        <v>1499</v>
      </c>
    </row>
    <row r="74" spans="1:19" ht="15.95" customHeight="1">
      <c r="A74" s="26" t="s">
        <v>1487</v>
      </c>
      <c r="B74" s="26" t="s">
        <v>1500</v>
      </c>
      <c r="C74" s="65">
        <v>1</v>
      </c>
      <c r="D74" s="116" t="s">
        <v>1337</v>
      </c>
      <c r="E74" s="116" t="s">
        <v>1338</v>
      </c>
      <c r="F74" s="116" t="str">
        <f>UnitControlCenter!$B$11</f>
        <v>incidents / year</v>
      </c>
      <c r="G74" s="116" t="s">
        <v>1501</v>
      </c>
    </row>
    <row r="75" spans="1:19" ht="15.95" customHeight="1">
      <c r="A75" s="26" t="s">
        <v>1487</v>
      </c>
      <c r="B75" s="26" t="s">
        <v>1502</v>
      </c>
      <c r="C75" s="65">
        <v>1</v>
      </c>
      <c r="D75" s="116" t="s">
        <v>1337</v>
      </c>
      <c r="E75" s="116" t="s">
        <v>1338</v>
      </c>
      <c r="F75" s="116" t="str">
        <f>UnitControlCenter!$B$11</f>
        <v>incidents / year</v>
      </c>
      <c r="G75" s="116" t="s">
        <v>1503</v>
      </c>
    </row>
    <row r="76" spans="1:19" ht="15.95" customHeight="1">
      <c r="A76" s="26" t="s">
        <v>1487</v>
      </c>
      <c r="B76" s="26" t="s">
        <v>1504</v>
      </c>
      <c r="C76" s="65">
        <v>1</v>
      </c>
      <c r="D76" s="116" t="s">
        <v>1337</v>
      </c>
      <c r="E76" s="116" t="s">
        <v>1338</v>
      </c>
      <c r="F76" s="116" t="str">
        <f>UnitControlCenter!$B$11</f>
        <v>incidents / year</v>
      </c>
      <c r="G76" s="116" t="s">
        <v>1505</v>
      </c>
    </row>
    <row r="77" spans="1:19" ht="33" customHeight="1" thickBot="1">
      <c r="A77" s="55" t="s">
        <v>1487</v>
      </c>
      <c r="B77" s="55" t="s">
        <v>1506</v>
      </c>
      <c r="C77" s="61">
        <v>1</v>
      </c>
      <c r="D77" s="62" t="s">
        <v>1337</v>
      </c>
      <c r="E77" s="62" t="s">
        <v>1338</v>
      </c>
      <c r="F77" s="62" t="str">
        <f>UnitControlCenter!$B$11</f>
        <v>incidents / year</v>
      </c>
      <c r="G77" s="62" t="s">
        <v>1507</v>
      </c>
      <c r="H77" s="62"/>
      <c r="I77" s="62"/>
      <c r="J77" s="62"/>
      <c r="K77" s="62"/>
      <c r="L77" s="62"/>
      <c r="M77" s="62"/>
      <c r="N77" s="62"/>
      <c r="O77" s="62"/>
      <c r="P77" s="62"/>
      <c r="Q77" s="62"/>
      <c r="R77" s="62"/>
      <c r="S77" s="62"/>
    </row>
    <row r="78" spans="1:19" ht="128.1" customHeight="1">
      <c r="A78" s="26" t="s">
        <v>1508</v>
      </c>
      <c r="B78" s="26" t="s">
        <v>1509</v>
      </c>
      <c r="C78" s="65">
        <v>1</v>
      </c>
      <c r="D78" s="116" t="s">
        <v>1344</v>
      </c>
      <c r="E78" s="116" t="s">
        <v>1345</v>
      </c>
      <c r="F78" s="116" t="str">
        <f>UnitControlCenter!$B$15</f>
        <v>terawatt-hours (TWh) / year</v>
      </c>
      <c r="G78" s="116" t="s">
        <v>1510</v>
      </c>
      <c r="H78" s="116" t="s">
        <v>1511</v>
      </c>
      <c r="I78" s="116" t="s">
        <v>1512</v>
      </c>
    </row>
    <row r="79" spans="1:19" ht="144" customHeight="1">
      <c r="A79" s="26" t="s">
        <v>1508</v>
      </c>
      <c r="B79" s="26" t="s">
        <v>1513</v>
      </c>
      <c r="C79" s="65">
        <v>1</v>
      </c>
      <c r="D79" s="116" t="s">
        <v>1344</v>
      </c>
      <c r="E79" s="116" t="s">
        <v>1338</v>
      </c>
      <c r="F79" s="116" t="str">
        <f>UnitControlCenter!$B$15</f>
        <v>terawatt-hours (TWh) / year</v>
      </c>
      <c r="G79" s="116" t="s">
        <v>1514</v>
      </c>
      <c r="H79" s="116" t="s">
        <v>1515</v>
      </c>
      <c r="I79" s="116" t="s">
        <v>1516</v>
      </c>
    </row>
    <row r="80" spans="1:19" ht="128.1" customHeight="1">
      <c r="A80" s="26" t="s">
        <v>1508</v>
      </c>
      <c r="B80" s="26" t="s">
        <v>1517</v>
      </c>
      <c r="C80" s="65">
        <v>1</v>
      </c>
      <c r="D80" s="116" t="s">
        <v>1344</v>
      </c>
      <c r="E80" s="116" t="s">
        <v>1345</v>
      </c>
      <c r="F80" s="116" t="str">
        <f>UnitControlCenter!$B$16</f>
        <v>gigawatts (GW) / year</v>
      </c>
      <c r="G80" s="116" t="s">
        <v>1518</v>
      </c>
      <c r="H80" s="116" t="s">
        <v>1519</v>
      </c>
      <c r="I80" s="116" t="s">
        <v>1520</v>
      </c>
    </row>
    <row r="81" spans="1:19" ht="144" customHeight="1">
      <c r="A81" s="26" t="s">
        <v>1508</v>
      </c>
      <c r="B81" s="26" t="s">
        <v>1521</v>
      </c>
      <c r="C81" s="65">
        <v>1</v>
      </c>
      <c r="D81" s="116" t="s">
        <v>1344</v>
      </c>
      <c r="E81" s="116" t="s">
        <v>1338</v>
      </c>
      <c r="F81" s="116" t="str">
        <f>UnitControlCenter!$B$16</f>
        <v>gigawatts (GW) / year</v>
      </c>
      <c r="G81" s="116" t="s">
        <v>1522</v>
      </c>
      <c r="H81" s="116" t="s">
        <v>1523</v>
      </c>
      <c r="I81" s="116" t="s">
        <v>1524</v>
      </c>
    </row>
    <row r="82" spans="1:19" ht="48.95" customHeight="1" thickBot="1">
      <c r="A82" s="55" t="s">
        <v>1508</v>
      </c>
      <c r="B82" s="55" t="s">
        <v>1525</v>
      </c>
      <c r="C82" s="61">
        <v>1</v>
      </c>
      <c r="D82" s="62" t="s">
        <v>1344</v>
      </c>
      <c r="E82" s="62" t="s">
        <v>1345</v>
      </c>
      <c r="F82" s="62" t="str">
        <f>UnitControlCenter!$B$15</f>
        <v>terawatt-hours (TWh) / year</v>
      </c>
      <c r="G82" s="62" t="s">
        <v>1526</v>
      </c>
      <c r="H82" s="62" t="s">
        <v>1527</v>
      </c>
      <c r="I82" s="62" t="s">
        <v>1528</v>
      </c>
      <c r="J82" s="62"/>
      <c r="K82" s="62"/>
      <c r="L82" s="62"/>
      <c r="M82" s="62"/>
      <c r="N82" s="62"/>
      <c r="O82" s="62"/>
      <c r="P82" s="62"/>
      <c r="Q82" s="62"/>
      <c r="R82" s="62"/>
      <c r="S82" s="62"/>
    </row>
    <row r="83" spans="1:19" ht="111.95" customHeight="1">
      <c r="A83" s="26" t="s">
        <v>1529</v>
      </c>
      <c r="B83" s="26" t="s">
        <v>1530</v>
      </c>
      <c r="C83" s="65">
        <v>1</v>
      </c>
      <c r="D83" s="116" t="s">
        <v>1344</v>
      </c>
      <c r="E83" s="116" t="s">
        <v>1531</v>
      </c>
      <c r="F83" s="116" t="str">
        <f>UnitControlCenter!$B$17</f>
        <v>2019 dollars / megawatt-hour (MWh)</v>
      </c>
      <c r="G83" s="116" t="s">
        <v>1532</v>
      </c>
      <c r="H83" s="116" t="s">
        <v>1533</v>
      </c>
      <c r="I83" s="116" t="s">
        <v>1534</v>
      </c>
    </row>
    <row r="84" spans="1:19" ht="32.1" customHeight="1">
      <c r="A84" s="26" t="s">
        <v>1529</v>
      </c>
      <c r="B84" s="26" t="s">
        <v>1535</v>
      </c>
      <c r="C84" s="65">
        <v>1</v>
      </c>
      <c r="D84" s="116" t="s">
        <v>1344</v>
      </c>
      <c r="E84" s="116" t="s">
        <v>1345</v>
      </c>
      <c r="F84" s="116" t="str">
        <f>UnitControlCenter!$B$15</f>
        <v>terawatt-hours (TWh) / year</v>
      </c>
      <c r="G84" s="116" t="s">
        <v>1536</v>
      </c>
      <c r="H84" s="116" t="s">
        <v>1537</v>
      </c>
      <c r="I84" s="116" t="s">
        <v>1538</v>
      </c>
    </row>
    <row r="85" spans="1:19" ht="96" customHeight="1">
      <c r="A85" s="26" t="s">
        <v>1529</v>
      </c>
      <c r="B85" s="26" t="s">
        <v>1539</v>
      </c>
      <c r="C85" s="65">
        <v>1</v>
      </c>
      <c r="D85" s="116" t="s">
        <v>1344</v>
      </c>
      <c r="E85" s="116" t="s">
        <v>1345</v>
      </c>
      <c r="F85" s="116" t="str">
        <f>UnitControlCenter!$B$18</f>
        <v>cubic km / yr</v>
      </c>
      <c r="G85" s="116" t="s">
        <v>1540</v>
      </c>
      <c r="H85" s="116" t="s">
        <v>1541</v>
      </c>
      <c r="I85" s="116" t="s">
        <v>1542</v>
      </c>
    </row>
    <row r="86" spans="1:19" ht="96.95" customHeight="1" thickBot="1">
      <c r="A86" s="55" t="s">
        <v>1529</v>
      </c>
      <c r="B86" s="55" t="s">
        <v>1543</v>
      </c>
      <c r="C86" s="61">
        <v>1</v>
      </c>
      <c r="D86" s="62" t="s">
        <v>1344</v>
      </c>
      <c r="E86" s="62" t="s">
        <v>1345</v>
      </c>
      <c r="F86" s="62" t="str">
        <f>UnitControlCenter!$B$18</f>
        <v>cubic km / yr</v>
      </c>
      <c r="G86" s="62" t="s">
        <v>1544</v>
      </c>
      <c r="H86" s="62" t="s">
        <v>1545</v>
      </c>
      <c r="I86" s="62" t="s">
        <v>1546</v>
      </c>
    </row>
    <row r="87" spans="1:19" ht="80.099999999999994" customHeight="1">
      <c r="A87" s="26" t="s">
        <v>1547</v>
      </c>
      <c r="B87" s="26" t="s">
        <v>1548</v>
      </c>
      <c r="C87" s="65">
        <v>1</v>
      </c>
      <c r="D87" s="116" t="s">
        <v>1344</v>
      </c>
      <c r="E87" s="116" t="s">
        <v>1345</v>
      </c>
      <c r="F87" s="116" t="str">
        <f>UnitControlCenter!$B$21</f>
        <v>million vehicles / year</v>
      </c>
      <c r="G87" s="116" t="s">
        <v>1549</v>
      </c>
      <c r="H87" s="116" t="s">
        <v>1550</v>
      </c>
      <c r="I87" s="116" t="s">
        <v>1551</v>
      </c>
    </row>
    <row r="88" spans="1:19" ht="80.099999999999994" customHeight="1">
      <c r="A88" s="26" t="s">
        <v>1547</v>
      </c>
      <c r="B88" s="26" t="s">
        <v>1552</v>
      </c>
      <c r="C88" s="65">
        <v>1</v>
      </c>
      <c r="D88" s="116" t="s">
        <v>1344</v>
      </c>
      <c r="E88" s="116" t="s">
        <v>1345</v>
      </c>
      <c r="F88" s="116" t="str">
        <f>UnitControlCenter!$B$22</f>
        <v>thousand vehicles / year</v>
      </c>
      <c r="G88" s="116" t="s">
        <v>1553</v>
      </c>
      <c r="H88" s="116" t="s">
        <v>1554</v>
      </c>
      <c r="I88" s="116" t="s">
        <v>1555</v>
      </c>
    </row>
    <row r="89" spans="1:19" ht="80.099999999999994" customHeight="1">
      <c r="A89" s="26" t="s">
        <v>1547</v>
      </c>
      <c r="B89" s="26" t="s">
        <v>1556</v>
      </c>
      <c r="C89" s="65">
        <v>1</v>
      </c>
      <c r="D89" s="116" t="s">
        <v>1344</v>
      </c>
      <c r="E89" s="116" t="s">
        <v>1345</v>
      </c>
      <c r="F89" s="116" t="str">
        <f>UnitControlCenter!$B$22</f>
        <v>thousand vehicles / year</v>
      </c>
      <c r="G89" s="116" t="s">
        <v>1557</v>
      </c>
      <c r="H89" s="116" t="s">
        <v>1550</v>
      </c>
      <c r="I89" s="116" t="s">
        <v>1551</v>
      </c>
    </row>
    <row r="90" spans="1:19" ht="80.099999999999994" customHeight="1">
      <c r="A90" s="26" t="s">
        <v>1547</v>
      </c>
      <c r="B90" s="26" t="s">
        <v>1558</v>
      </c>
      <c r="C90" s="65">
        <v>1</v>
      </c>
      <c r="D90" s="116" t="s">
        <v>1344</v>
      </c>
      <c r="E90" s="116" t="s">
        <v>1345</v>
      </c>
      <c r="F90" s="116" t="str">
        <f>UnitControlCenter!$B$22</f>
        <v>thousand vehicles / year</v>
      </c>
      <c r="G90" s="116" t="s">
        <v>1559</v>
      </c>
      <c r="H90" s="116" t="s">
        <v>1554</v>
      </c>
      <c r="I90" s="116" t="s">
        <v>1555</v>
      </c>
    </row>
    <row r="91" spans="1:19" ht="32.1" customHeight="1">
      <c r="A91" s="26" t="s">
        <v>1547</v>
      </c>
      <c r="B91" s="26" t="s">
        <v>1560</v>
      </c>
      <c r="C91" s="65">
        <v>1</v>
      </c>
      <c r="D91" s="116" t="s">
        <v>1344</v>
      </c>
      <c r="E91" s="116" t="s">
        <v>1345</v>
      </c>
      <c r="F91" s="116" t="str">
        <f>UnitControlCenter!$B$22</f>
        <v>thousand vehicles / year</v>
      </c>
      <c r="G91" s="116" t="s">
        <v>1561</v>
      </c>
      <c r="H91" s="116" t="s">
        <v>1562</v>
      </c>
      <c r="I91" s="116" t="s">
        <v>1563</v>
      </c>
    </row>
    <row r="92" spans="1:19" ht="63.95" customHeight="1">
      <c r="A92" s="26" t="s">
        <v>1547</v>
      </c>
      <c r="B92" s="26" t="s">
        <v>1564</v>
      </c>
      <c r="C92" s="65">
        <v>1</v>
      </c>
      <c r="D92" s="116" t="s">
        <v>1344</v>
      </c>
      <c r="E92" s="116" t="s">
        <v>1345</v>
      </c>
      <c r="F92" s="116" t="str">
        <f>UnitControlCenter!$B$23</f>
        <v>million vehicles</v>
      </c>
      <c r="G92" s="116" t="s">
        <v>1565</v>
      </c>
      <c r="H92" s="116" t="s">
        <v>1550</v>
      </c>
      <c r="I92" s="116" t="s">
        <v>1551</v>
      </c>
    </row>
    <row r="93" spans="1:19" ht="63.95" customHeight="1">
      <c r="A93" s="26" t="s">
        <v>1547</v>
      </c>
      <c r="B93" s="26" t="s">
        <v>1566</v>
      </c>
      <c r="C93" s="65">
        <v>1</v>
      </c>
      <c r="D93" s="116" t="s">
        <v>1344</v>
      </c>
      <c r="E93" s="116" t="s">
        <v>1345</v>
      </c>
      <c r="F93" s="116" t="str">
        <f>UnitControlCenter!$B$24</f>
        <v>thousand vehicles</v>
      </c>
      <c r="G93" s="116" t="s">
        <v>1567</v>
      </c>
      <c r="H93" s="116" t="s">
        <v>1554</v>
      </c>
      <c r="I93" s="116" t="s">
        <v>1555</v>
      </c>
    </row>
    <row r="94" spans="1:19" ht="63.95" customHeight="1">
      <c r="A94" s="26" t="s">
        <v>1547</v>
      </c>
      <c r="B94" s="26" t="s">
        <v>1568</v>
      </c>
      <c r="C94" s="65">
        <v>1</v>
      </c>
      <c r="D94" s="116" t="s">
        <v>1344</v>
      </c>
      <c r="E94" s="116" t="s">
        <v>1345</v>
      </c>
      <c r="F94" s="116" t="str">
        <f>UnitControlCenter!$B$23</f>
        <v>million vehicles</v>
      </c>
      <c r="G94" s="116" t="s">
        <v>1569</v>
      </c>
      <c r="H94" s="116" t="s">
        <v>1550</v>
      </c>
      <c r="I94" s="116" t="s">
        <v>1551</v>
      </c>
    </row>
    <row r="95" spans="1:19" ht="63.95" customHeight="1">
      <c r="A95" s="26" t="s">
        <v>1547</v>
      </c>
      <c r="B95" s="26" t="s">
        <v>1570</v>
      </c>
      <c r="C95" s="65">
        <v>1</v>
      </c>
      <c r="D95" s="116" t="s">
        <v>1344</v>
      </c>
      <c r="E95" s="116" t="s">
        <v>1345</v>
      </c>
      <c r="F95" s="116" t="str">
        <f>UnitControlCenter!$B$23</f>
        <v>million vehicles</v>
      </c>
      <c r="G95" s="116" t="s">
        <v>1571</v>
      </c>
      <c r="H95" s="116" t="s">
        <v>1554</v>
      </c>
      <c r="I95" s="116" t="s">
        <v>1555</v>
      </c>
    </row>
    <row r="96" spans="1:19" ht="33" customHeight="1" thickBot="1">
      <c r="A96" s="55" t="s">
        <v>1547</v>
      </c>
      <c r="B96" s="55" t="s">
        <v>1572</v>
      </c>
      <c r="C96" s="61">
        <v>1</v>
      </c>
      <c r="D96" s="62" t="s">
        <v>1344</v>
      </c>
      <c r="E96" s="62" t="s">
        <v>1345</v>
      </c>
      <c r="F96" s="62" t="str">
        <f>UnitControlCenter!$B$23</f>
        <v>million vehicles</v>
      </c>
      <c r="G96" s="62" t="s">
        <v>1573</v>
      </c>
      <c r="H96" s="62" t="s">
        <v>1562</v>
      </c>
      <c r="I96" s="62" t="s">
        <v>1563</v>
      </c>
      <c r="J96" s="62"/>
      <c r="K96" s="62"/>
      <c r="L96" s="62"/>
      <c r="M96" s="62"/>
      <c r="N96" s="62"/>
      <c r="O96" s="62"/>
      <c r="P96" s="62"/>
      <c r="Q96" s="62"/>
      <c r="R96" s="62"/>
      <c r="S96" s="62"/>
    </row>
    <row r="97" spans="1:19" ht="128.1" customHeight="1">
      <c r="A97" s="26" t="s">
        <v>1574</v>
      </c>
      <c r="B97" s="26" t="s">
        <v>1575</v>
      </c>
      <c r="C97" s="65">
        <v>1</v>
      </c>
      <c r="D97" s="116" t="s">
        <v>1344</v>
      </c>
      <c r="E97" s="116" t="s">
        <v>1345</v>
      </c>
      <c r="F97" s="116" t="str">
        <f>UnitControlCenter!$B$3</f>
        <v>million metric tons / year</v>
      </c>
      <c r="G97" s="116" t="s">
        <v>1576</v>
      </c>
      <c r="H97" s="116" t="s">
        <v>1577</v>
      </c>
      <c r="I97" s="116" t="s">
        <v>1578</v>
      </c>
    </row>
    <row r="98" spans="1:19" ht="80.099999999999994" customHeight="1">
      <c r="A98" s="26" t="s">
        <v>1574</v>
      </c>
      <c r="B98" s="26" t="s">
        <v>1579</v>
      </c>
      <c r="C98" s="65">
        <v>1</v>
      </c>
      <c r="D98" s="116" t="s">
        <v>1344</v>
      </c>
      <c r="E98" s="116" t="s">
        <v>1345</v>
      </c>
      <c r="F98" s="116" t="str">
        <f>UnitControlCenter!$B$25</f>
        <v>quads / year</v>
      </c>
      <c r="G98" s="116" t="s">
        <v>1580</v>
      </c>
      <c r="H98" s="116" t="s">
        <v>1581</v>
      </c>
      <c r="I98" s="116" t="s">
        <v>1582</v>
      </c>
    </row>
    <row r="99" spans="1:19" ht="111.95" customHeight="1">
      <c r="A99" s="26" t="s">
        <v>1574</v>
      </c>
      <c r="B99" s="26" t="s">
        <v>1583</v>
      </c>
      <c r="C99" s="65">
        <v>1</v>
      </c>
      <c r="D99" s="116" t="s">
        <v>1344</v>
      </c>
      <c r="E99" s="116" t="s">
        <v>1345</v>
      </c>
      <c r="F99" s="116" t="str">
        <f>UnitControlCenter!$B$25</f>
        <v>quads / year</v>
      </c>
      <c r="G99" s="116" t="s">
        <v>1584</v>
      </c>
      <c r="H99" s="116" t="s">
        <v>1577</v>
      </c>
      <c r="I99" s="116" t="s">
        <v>1578</v>
      </c>
    </row>
    <row r="100" spans="1:19" ht="48" customHeight="1">
      <c r="A100" s="26" t="s">
        <v>1574</v>
      </c>
      <c r="B100" s="26" t="s">
        <v>1585</v>
      </c>
      <c r="C100" s="65">
        <v>1</v>
      </c>
      <c r="D100" s="116" t="s">
        <v>1344</v>
      </c>
      <c r="E100" s="116" t="s">
        <v>1345</v>
      </c>
      <c r="F100" s="116" t="str">
        <f>UnitControlCenter!$B$19</f>
        <v>trillion passenger-miles / year</v>
      </c>
      <c r="G100" s="116" t="s">
        <v>1586</v>
      </c>
      <c r="H100" s="116" t="s">
        <v>1587</v>
      </c>
      <c r="I100" s="116" t="s">
        <v>1588</v>
      </c>
    </row>
    <row r="101" spans="1:19" ht="33" customHeight="1" thickBot="1">
      <c r="A101" s="55" t="s">
        <v>1574</v>
      </c>
      <c r="B101" s="55" t="s">
        <v>1589</v>
      </c>
      <c r="C101" s="61">
        <v>1</v>
      </c>
      <c r="D101" s="62" t="s">
        <v>1344</v>
      </c>
      <c r="E101" s="62" t="s">
        <v>1345</v>
      </c>
      <c r="F101" s="62" t="str">
        <f>UnitControlCenter!$B$20</f>
        <v>trillion freight ton-miles / year</v>
      </c>
      <c r="G101" s="62" t="s">
        <v>1590</v>
      </c>
      <c r="H101" s="62" t="s">
        <v>1591</v>
      </c>
      <c r="I101" s="62" t="s">
        <v>1592</v>
      </c>
      <c r="J101" s="62"/>
      <c r="K101" s="62"/>
      <c r="L101" s="62"/>
      <c r="M101" s="62"/>
      <c r="N101" s="62"/>
      <c r="O101" s="62"/>
      <c r="P101" s="62"/>
      <c r="Q101" s="62"/>
      <c r="R101" s="62"/>
      <c r="S101" s="62"/>
    </row>
    <row r="102" spans="1:19" ht="63.95" customHeight="1">
      <c r="A102" s="26" t="s">
        <v>1593</v>
      </c>
      <c r="B102" s="26" t="s">
        <v>1594</v>
      </c>
      <c r="C102" s="65">
        <v>1</v>
      </c>
      <c r="D102" s="116" t="s">
        <v>1344</v>
      </c>
      <c r="E102" s="116" t="s">
        <v>1345</v>
      </c>
      <c r="F102" s="116" t="str">
        <f>UnitControlCenter!$B$25</f>
        <v>quads / year</v>
      </c>
      <c r="G102" s="116" t="s">
        <v>1595</v>
      </c>
      <c r="H102" s="116" t="s">
        <v>1596</v>
      </c>
      <c r="I102" s="116" t="s">
        <v>1597</v>
      </c>
    </row>
    <row r="103" spans="1:19" ht="80.099999999999994" customHeight="1">
      <c r="A103" s="26" t="s">
        <v>1593</v>
      </c>
      <c r="B103" s="26" t="s">
        <v>1598</v>
      </c>
      <c r="C103" s="65">
        <v>1</v>
      </c>
      <c r="D103" s="116" t="s">
        <v>1344</v>
      </c>
      <c r="E103" s="116" t="s">
        <v>1345</v>
      </c>
      <c r="F103" s="116" t="str">
        <f>UnitControlCenter!$B$25</f>
        <v>quads / year</v>
      </c>
      <c r="G103" s="116" t="s">
        <v>1599</v>
      </c>
      <c r="H103" s="116" t="s">
        <v>1600</v>
      </c>
      <c r="I103" s="116" t="s">
        <v>1601</v>
      </c>
    </row>
    <row r="104" spans="1:19" ht="63.95" customHeight="1">
      <c r="A104" s="26" t="s">
        <v>1593</v>
      </c>
      <c r="B104" s="26" t="s">
        <v>1602</v>
      </c>
      <c r="C104" s="65">
        <v>1</v>
      </c>
      <c r="D104" s="116" t="s">
        <v>1344</v>
      </c>
      <c r="E104" s="116" t="s">
        <v>1345</v>
      </c>
      <c r="F104" s="116" t="str">
        <f>UnitControlCenter!$B$25</f>
        <v>quads / year</v>
      </c>
      <c r="G104" s="116" t="s">
        <v>1603</v>
      </c>
      <c r="H104" s="116" t="s">
        <v>1596</v>
      </c>
      <c r="I104" s="116" t="s">
        <v>1597</v>
      </c>
    </row>
    <row r="105" spans="1:19" ht="113.1" customHeight="1" thickBot="1">
      <c r="A105" s="55" t="s">
        <v>1593</v>
      </c>
      <c r="B105" s="55" t="s">
        <v>1604</v>
      </c>
      <c r="C105" s="61">
        <v>1</v>
      </c>
      <c r="D105" s="62" t="s">
        <v>1344</v>
      </c>
      <c r="E105" s="62" t="s">
        <v>1345</v>
      </c>
      <c r="F105" s="62" t="str">
        <f>UnitControlCenter!$B$25</f>
        <v>quads / year</v>
      </c>
      <c r="G105" s="62" t="s">
        <v>1605</v>
      </c>
      <c r="H105" s="62" t="s">
        <v>1600</v>
      </c>
      <c r="I105" s="62" t="s">
        <v>1601</v>
      </c>
      <c r="J105" s="62"/>
      <c r="K105" s="62"/>
      <c r="L105" s="62"/>
      <c r="M105" s="62"/>
      <c r="N105" s="62"/>
      <c r="O105" s="62"/>
      <c r="P105" s="62"/>
      <c r="Q105" s="62"/>
      <c r="R105" s="62"/>
      <c r="S105" s="62"/>
    </row>
    <row r="106" spans="1:19" ht="63.95" customHeight="1">
      <c r="A106" s="26" t="s">
        <v>1606</v>
      </c>
      <c r="B106" s="26" t="s">
        <v>1607</v>
      </c>
      <c r="C106" s="65">
        <v>1</v>
      </c>
      <c r="D106" s="116" t="s">
        <v>1344</v>
      </c>
      <c r="E106" s="116" t="s">
        <v>1345</v>
      </c>
      <c r="F106" s="116" t="str">
        <f>UnitControlCenter!$B$3</f>
        <v>million metric tons / year</v>
      </c>
      <c r="G106" s="116" t="s">
        <v>1608</v>
      </c>
      <c r="H106" s="116" t="s">
        <v>1596</v>
      </c>
      <c r="I106" s="116" t="s">
        <v>1597</v>
      </c>
    </row>
    <row r="107" spans="1:19" ht="32.1" customHeight="1">
      <c r="A107" s="26" t="s">
        <v>1606</v>
      </c>
      <c r="B107" s="26" t="s">
        <v>1609</v>
      </c>
      <c r="C107" s="65">
        <v>1</v>
      </c>
      <c r="D107" s="116" t="s">
        <v>1344</v>
      </c>
      <c r="E107" s="116" t="s">
        <v>1345</v>
      </c>
      <c r="F107" s="116" t="str">
        <f>UnitControlCenter!$B$3</f>
        <v>million metric tons / year</v>
      </c>
      <c r="G107" s="116" t="s">
        <v>1610</v>
      </c>
      <c r="H107" s="116" t="s">
        <v>1355</v>
      </c>
      <c r="I107" s="116" t="s">
        <v>1356</v>
      </c>
    </row>
    <row r="108" spans="1:19" ht="63.95" customHeight="1">
      <c r="A108" s="26" t="s">
        <v>1606</v>
      </c>
      <c r="B108" s="26" t="s">
        <v>1611</v>
      </c>
      <c r="C108" s="65">
        <v>1</v>
      </c>
      <c r="D108" s="116" t="s">
        <v>1344</v>
      </c>
      <c r="E108" s="116" t="s">
        <v>1345</v>
      </c>
      <c r="F108" s="116" t="str">
        <f>UnitControlCenter!$B$3</f>
        <v>million metric tons / year</v>
      </c>
      <c r="G108" s="116" t="s">
        <v>1612</v>
      </c>
      <c r="H108" s="116" t="s">
        <v>1596</v>
      </c>
      <c r="I108" s="116" t="s">
        <v>1597</v>
      </c>
    </row>
    <row r="109" spans="1:19" ht="32.1" customHeight="1">
      <c r="A109" s="26" t="s">
        <v>1606</v>
      </c>
      <c r="B109" s="26" t="s">
        <v>1613</v>
      </c>
      <c r="C109" s="65">
        <v>1</v>
      </c>
      <c r="D109" s="116" t="s">
        <v>1344</v>
      </c>
      <c r="E109" s="116" t="s">
        <v>1345</v>
      </c>
      <c r="F109" s="116" t="str">
        <f>UnitControlCenter!$B$3</f>
        <v>million metric tons / year</v>
      </c>
      <c r="G109" s="116" t="s">
        <v>1614</v>
      </c>
      <c r="H109" s="116" t="s">
        <v>1355</v>
      </c>
      <c r="I109" s="116" t="s">
        <v>1356</v>
      </c>
    </row>
    <row r="110" spans="1:19" ht="80.099999999999994" customHeight="1">
      <c r="A110" s="26" t="s">
        <v>1606</v>
      </c>
      <c r="B110" s="26" t="s">
        <v>1615</v>
      </c>
      <c r="C110" s="65">
        <v>1</v>
      </c>
      <c r="D110" s="116" t="s">
        <v>1344</v>
      </c>
      <c r="E110" s="116" t="s">
        <v>1345</v>
      </c>
      <c r="F110" s="116" t="str">
        <f>UnitControlCenter!$B$3</f>
        <v>million metric tons / year</v>
      </c>
      <c r="G110" s="116" t="s">
        <v>1616</v>
      </c>
      <c r="H110" s="116" t="s">
        <v>1596</v>
      </c>
      <c r="I110" s="116" t="s">
        <v>1597</v>
      </c>
    </row>
    <row r="111" spans="1:19" ht="33" customHeight="1" thickBot="1">
      <c r="A111" s="55" t="s">
        <v>1606</v>
      </c>
      <c r="B111" s="55" t="s">
        <v>1617</v>
      </c>
      <c r="C111" s="61">
        <v>1</v>
      </c>
      <c r="D111" s="62" t="s">
        <v>1344</v>
      </c>
      <c r="E111" s="62" t="s">
        <v>1345</v>
      </c>
      <c r="F111" s="62" t="str">
        <f>UnitControlCenter!$B$3</f>
        <v>million metric tons / year</v>
      </c>
      <c r="G111" s="62" t="s">
        <v>1618</v>
      </c>
      <c r="H111" s="62" t="s">
        <v>1619</v>
      </c>
      <c r="I111" s="62" t="s">
        <v>1620</v>
      </c>
      <c r="J111" s="62"/>
      <c r="K111" s="62"/>
      <c r="L111" s="62"/>
      <c r="M111" s="62"/>
      <c r="N111" s="62"/>
      <c r="O111" s="62"/>
      <c r="P111" s="62"/>
      <c r="Q111" s="62"/>
      <c r="R111" s="62"/>
      <c r="S111" s="62"/>
    </row>
    <row r="112" spans="1:19" ht="48" customHeight="1">
      <c r="A112" s="26" t="s">
        <v>1621</v>
      </c>
      <c r="B112" s="26" t="s">
        <v>1622</v>
      </c>
      <c r="C112" s="65">
        <v>1</v>
      </c>
      <c r="D112" s="116" t="s">
        <v>1344</v>
      </c>
      <c r="E112" s="116" t="s">
        <v>1345</v>
      </c>
      <c r="F112" s="116" t="str">
        <f>UnitControlCenter!$B$25</f>
        <v>quads / year</v>
      </c>
      <c r="G112" s="116" t="s">
        <v>1623</v>
      </c>
      <c r="H112" s="116" t="s">
        <v>1624</v>
      </c>
      <c r="I112" s="116" t="s">
        <v>1625</v>
      </c>
    </row>
    <row r="113" spans="1:19" ht="32.1" customHeight="1">
      <c r="A113" s="26" t="s">
        <v>1621</v>
      </c>
      <c r="B113" s="26" t="s">
        <v>1626</v>
      </c>
      <c r="C113" s="65">
        <v>1</v>
      </c>
      <c r="D113" s="116" t="s">
        <v>1344</v>
      </c>
      <c r="E113" s="116" t="s">
        <v>1345</v>
      </c>
      <c r="F113" s="116" t="str">
        <f>UnitControlCenter!$B$25</f>
        <v>quads / year</v>
      </c>
      <c r="G113" s="116" t="s">
        <v>1627</v>
      </c>
      <c r="H113" s="116" t="s">
        <v>1628</v>
      </c>
      <c r="I113" s="116" t="s">
        <v>1629</v>
      </c>
    </row>
    <row r="114" spans="1:19" ht="81" customHeight="1" thickBot="1">
      <c r="A114" s="55" t="s">
        <v>1621</v>
      </c>
      <c r="B114" s="55" t="s">
        <v>1630</v>
      </c>
      <c r="C114" s="61">
        <v>1</v>
      </c>
      <c r="D114" s="62" t="s">
        <v>1344</v>
      </c>
      <c r="E114" s="62" t="s">
        <v>1345</v>
      </c>
      <c r="F114" s="62" t="str">
        <f>UnitControlCenter!$B$25</f>
        <v>quads / year</v>
      </c>
      <c r="G114" s="62" t="s">
        <v>1631</v>
      </c>
      <c r="H114" s="62" t="s">
        <v>1632</v>
      </c>
      <c r="I114" s="62" t="s">
        <v>1633</v>
      </c>
      <c r="J114" s="62"/>
      <c r="K114" s="62"/>
      <c r="L114" s="62"/>
      <c r="M114" s="62"/>
      <c r="N114" s="62"/>
      <c r="O114" s="62"/>
      <c r="P114" s="62"/>
      <c r="Q114" s="62"/>
      <c r="R114" s="62"/>
      <c r="S114" s="62"/>
    </row>
    <row r="115" spans="1:19" ht="96" customHeight="1">
      <c r="A115" s="26" t="s">
        <v>1634</v>
      </c>
      <c r="B115" s="26" t="s">
        <v>1635</v>
      </c>
      <c r="C115" s="65">
        <v>1</v>
      </c>
      <c r="D115" s="116" t="s">
        <v>1344</v>
      </c>
      <c r="E115" s="116" t="s">
        <v>1345</v>
      </c>
      <c r="F115" s="116" t="str">
        <f>UnitControlCenter!$B$25</f>
        <v>quads / year</v>
      </c>
      <c r="G115" s="116" t="s">
        <v>1636</v>
      </c>
      <c r="H115" s="116" t="s">
        <v>1637</v>
      </c>
      <c r="I115" s="116" t="s">
        <v>1638</v>
      </c>
    </row>
    <row r="116" spans="1:19" ht="48" customHeight="1">
      <c r="A116" s="26" t="s">
        <v>1634</v>
      </c>
      <c r="B116" s="26" t="s">
        <v>1639</v>
      </c>
      <c r="C116" s="65">
        <v>1</v>
      </c>
      <c r="D116" s="116" t="s">
        <v>1344</v>
      </c>
      <c r="E116" s="116" t="s">
        <v>1345</v>
      </c>
      <c r="F116" s="116" t="str">
        <f>UnitControlCenter!$B$25</f>
        <v>quads / year</v>
      </c>
      <c r="G116" s="116" t="s">
        <v>1640</v>
      </c>
      <c r="H116" s="116" t="s">
        <v>1641</v>
      </c>
      <c r="I116" s="116" t="s">
        <v>1642</v>
      </c>
    </row>
    <row r="117" spans="1:19" ht="15.95" customHeight="1">
      <c r="A117" s="26" t="s">
        <v>1634</v>
      </c>
      <c r="B117" s="26" t="s">
        <v>1357</v>
      </c>
      <c r="C117" s="65">
        <v>0</v>
      </c>
      <c r="D117" s="116" t="s">
        <v>1337</v>
      </c>
      <c r="E117" s="116" t="s">
        <v>1338</v>
      </c>
      <c r="F117" s="116" t="str">
        <f>UnitControlCenter!$B$26</f>
        <v>thousand BTU / 2019 dollar</v>
      </c>
      <c r="G117" s="116" t="s">
        <v>1643</v>
      </c>
    </row>
    <row r="118" spans="1:19" ht="15.95" customHeight="1">
      <c r="A118" s="26" t="s">
        <v>1634</v>
      </c>
      <c r="B118" s="26" t="s">
        <v>1644</v>
      </c>
      <c r="C118" s="65">
        <v>1</v>
      </c>
      <c r="D118" s="116" t="s">
        <v>1337</v>
      </c>
      <c r="E118" s="116" t="s">
        <v>1338</v>
      </c>
      <c r="F118" s="116" t="str">
        <f>UnitControlCenter!$B$15</f>
        <v>terawatt-hours (TWh) / year</v>
      </c>
      <c r="G118" s="116" t="s">
        <v>1645</v>
      </c>
    </row>
    <row r="119" spans="1:19" ht="15.95" customHeight="1">
      <c r="A119" s="26" t="s">
        <v>1634</v>
      </c>
      <c r="B119" s="26" t="s">
        <v>1646</v>
      </c>
      <c r="C119" s="65">
        <v>1</v>
      </c>
      <c r="D119" s="116" t="s">
        <v>1337</v>
      </c>
      <c r="E119" s="116" t="s">
        <v>1338</v>
      </c>
      <c r="F119" s="116" t="str">
        <f>UnitControlCenter!$B$27</f>
        <v>millions of short tons / year</v>
      </c>
      <c r="G119" s="116" t="s">
        <v>1647</v>
      </c>
    </row>
    <row r="120" spans="1:19" ht="15.95" customHeight="1">
      <c r="A120" s="26" t="s">
        <v>1634</v>
      </c>
      <c r="B120" s="26" t="s">
        <v>1648</v>
      </c>
      <c r="C120" s="65">
        <v>1</v>
      </c>
      <c r="D120" s="116" t="s">
        <v>1337</v>
      </c>
      <c r="E120" s="116" t="s">
        <v>1338</v>
      </c>
      <c r="F120" s="116" t="str">
        <f>UnitControlCenter!$B$27</f>
        <v>millions of short tons / year</v>
      </c>
      <c r="G120" s="116" t="s">
        <v>1649</v>
      </c>
    </row>
    <row r="121" spans="1:19" ht="15.95" customHeight="1">
      <c r="A121" s="26" t="s">
        <v>1634</v>
      </c>
      <c r="B121" s="26" t="s">
        <v>1650</v>
      </c>
      <c r="C121" s="65">
        <v>1</v>
      </c>
      <c r="D121" s="116" t="s">
        <v>1337</v>
      </c>
      <c r="E121" s="116" t="s">
        <v>1338</v>
      </c>
      <c r="F121" s="116" t="str">
        <f>UnitControlCenter!$B$28</f>
        <v>trillion cubic feet / year</v>
      </c>
      <c r="G121" s="116" t="s">
        <v>1651</v>
      </c>
    </row>
    <row r="122" spans="1:19" ht="15.95" customHeight="1">
      <c r="A122" s="26" t="s">
        <v>1634</v>
      </c>
      <c r="B122" s="26" t="s">
        <v>1652</v>
      </c>
      <c r="C122" s="65">
        <v>1</v>
      </c>
      <c r="D122" s="116" t="s">
        <v>1337</v>
      </c>
      <c r="E122" s="116" t="s">
        <v>1338</v>
      </c>
      <c r="F122" s="116" t="str">
        <f>UnitControlCenter!$B$29</f>
        <v>million barrels / year</v>
      </c>
      <c r="G122" s="116" t="s">
        <v>1653</v>
      </c>
    </row>
    <row r="123" spans="1:19" ht="15.95" customHeight="1">
      <c r="A123" s="26" t="s">
        <v>1634</v>
      </c>
      <c r="B123" s="26" t="s">
        <v>1654</v>
      </c>
      <c r="C123" s="65">
        <v>1</v>
      </c>
      <c r="D123" s="116" t="s">
        <v>1337</v>
      </c>
      <c r="E123" s="116" t="s">
        <v>1338</v>
      </c>
      <c r="F123" s="116" t="str">
        <f>UnitControlCenter!$B$29</f>
        <v>million barrels / year</v>
      </c>
      <c r="G123" s="116" t="s">
        <v>1655</v>
      </c>
    </row>
    <row r="124" spans="1:19" ht="15.95" customHeight="1">
      <c r="A124" s="26" t="s">
        <v>1634</v>
      </c>
      <c r="B124" s="26" t="s">
        <v>1656</v>
      </c>
      <c r="C124" s="65">
        <v>1</v>
      </c>
      <c r="D124" s="116" t="s">
        <v>1337</v>
      </c>
      <c r="E124" s="116" t="s">
        <v>1338</v>
      </c>
      <c r="F124" s="116" t="str">
        <f>UnitControlCenter!$B$27</f>
        <v>millions of short tons / year</v>
      </c>
      <c r="G124" s="116" t="s">
        <v>1657</v>
      </c>
    </row>
    <row r="125" spans="1:19" ht="32.1" customHeight="1">
      <c r="A125" s="26" t="s">
        <v>1634</v>
      </c>
      <c r="B125" s="26" t="s">
        <v>1658</v>
      </c>
      <c r="C125" s="65">
        <v>1</v>
      </c>
      <c r="D125" s="116" t="s">
        <v>1337</v>
      </c>
      <c r="E125" s="116" t="s">
        <v>1338</v>
      </c>
      <c r="F125" s="116" t="str">
        <f>UnitControlCenter!$B$30</f>
        <v>million gallons / year</v>
      </c>
      <c r="G125" s="116" t="s">
        <v>1659</v>
      </c>
    </row>
    <row r="126" spans="1:19" ht="32.1" customHeight="1">
      <c r="A126" s="26" t="s">
        <v>1634</v>
      </c>
      <c r="B126" s="26" t="s">
        <v>1660</v>
      </c>
      <c r="C126" s="65">
        <v>1</v>
      </c>
      <c r="D126" s="116" t="s">
        <v>1337</v>
      </c>
      <c r="E126" s="116" t="s">
        <v>1338</v>
      </c>
      <c r="F126" s="116" t="str">
        <f>UnitControlCenter!$B$27</f>
        <v>millions of short tons / year</v>
      </c>
      <c r="G126" s="116" t="s">
        <v>1661</v>
      </c>
    </row>
    <row r="127" spans="1:19" ht="17.100000000000001" customHeight="1" thickBot="1">
      <c r="A127" s="55" t="s">
        <v>1634</v>
      </c>
      <c r="B127" s="55" t="s">
        <v>1662</v>
      </c>
      <c r="C127" s="61">
        <v>1</v>
      </c>
      <c r="D127" s="62" t="s">
        <v>1337</v>
      </c>
      <c r="E127" s="62" t="s">
        <v>1338</v>
      </c>
      <c r="F127" s="62" t="str">
        <f>UnitControlCenter!$B$5</f>
        <v>thousand metric tons / year</v>
      </c>
      <c r="G127" s="62" t="s">
        <v>1663</v>
      </c>
      <c r="H127" s="62"/>
      <c r="I127" s="62"/>
      <c r="J127" s="62"/>
      <c r="K127" s="62"/>
      <c r="L127" s="62"/>
      <c r="M127" s="62"/>
      <c r="N127" s="62"/>
      <c r="O127" s="62"/>
      <c r="P127" s="62"/>
      <c r="Q127" s="62"/>
      <c r="R127" s="62"/>
      <c r="S127" s="62"/>
    </row>
    <row r="128" spans="1:19" ht="48" customHeight="1">
      <c r="A128" s="26" t="s">
        <v>1664</v>
      </c>
      <c r="B128" s="26" t="s">
        <v>1665</v>
      </c>
      <c r="C128" s="65">
        <v>1</v>
      </c>
      <c r="D128" s="116" t="s">
        <v>1344</v>
      </c>
      <c r="E128" s="116" t="s">
        <v>1345</v>
      </c>
      <c r="F128" s="116" t="str">
        <f>UnitControlCenter!$B$31</f>
        <v>trillion BTU / year</v>
      </c>
      <c r="G128" s="116" t="s">
        <v>1666</v>
      </c>
      <c r="H128" s="116" t="s">
        <v>1667</v>
      </c>
      <c r="I128" s="116" t="s">
        <v>1668</v>
      </c>
    </row>
    <row r="129" spans="1:19" ht="63.95" customHeight="1">
      <c r="A129" s="26" t="s">
        <v>1664</v>
      </c>
      <c r="B129" s="26" t="s">
        <v>1669</v>
      </c>
      <c r="C129" s="65">
        <v>1</v>
      </c>
      <c r="D129" s="116" t="s">
        <v>1344</v>
      </c>
      <c r="E129" s="116" t="s">
        <v>1338</v>
      </c>
      <c r="F129" s="116" t="str">
        <f>UnitControlCenter!$B$31</f>
        <v>trillion BTU / year</v>
      </c>
      <c r="G129" s="116" t="s">
        <v>1670</v>
      </c>
      <c r="H129" s="116" t="s">
        <v>1667</v>
      </c>
      <c r="I129" s="116" t="s">
        <v>1668</v>
      </c>
    </row>
    <row r="130" spans="1:19" ht="63.95" customHeight="1">
      <c r="A130" s="26" t="s">
        <v>1664</v>
      </c>
      <c r="B130" s="26" t="s">
        <v>1671</v>
      </c>
      <c r="C130" s="65">
        <v>1</v>
      </c>
      <c r="D130" s="116" t="s">
        <v>1344</v>
      </c>
      <c r="E130" s="116" t="s">
        <v>1345</v>
      </c>
      <c r="F130" s="116" t="str">
        <f>UnitControlCenter!$B$8</f>
        <v>billion 2019 dollars / year</v>
      </c>
      <c r="G130" s="116" t="s">
        <v>1672</v>
      </c>
      <c r="H130" s="116" t="s">
        <v>1667</v>
      </c>
      <c r="I130" s="116" t="s">
        <v>1668</v>
      </c>
    </row>
    <row r="131" spans="1:19" ht="63.95" customHeight="1">
      <c r="A131" s="26" t="s">
        <v>1664</v>
      </c>
      <c r="B131" s="26" t="s">
        <v>1673</v>
      </c>
      <c r="C131" s="65">
        <v>1</v>
      </c>
      <c r="D131" s="116" t="s">
        <v>1344</v>
      </c>
      <c r="E131" s="116" t="s">
        <v>1338</v>
      </c>
      <c r="F131" s="116" t="str">
        <f>UnitControlCenter!$B$8</f>
        <v>billion 2019 dollars / year</v>
      </c>
      <c r="G131" s="116" t="s">
        <v>1674</v>
      </c>
      <c r="H131" s="116" t="s">
        <v>1667</v>
      </c>
      <c r="I131" s="116" t="s">
        <v>1668</v>
      </c>
    </row>
    <row r="132" spans="1:19" ht="48" customHeight="1">
      <c r="A132" s="26" t="s">
        <v>1664</v>
      </c>
      <c r="B132" s="26" t="s">
        <v>1675</v>
      </c>
      <c r="C132" s="65">
        <v>1</v>
      </c>
      <c r="D132" s="116" t="s">
        <v>1344</v>
      </c>
      <c r="E132" s="116" t="s">
        <v>1345</v>
      </c>
      <c r="F132" s="116" t="str">
        <f>UnitControlCenter!B3</f>
        <v>million metric tons / year</v>
      </c>
      <c r="G132" s="116" t="s">
        <v>1676</v>
      </c>
      <c r="H132" s="116" t="s">
        <v>1677</v>
      </c>
      <c r="I132" s="116" t="s">
        <v>1678</v>
      </c>
    </row>
    <row r="133" spans="1:19" ht="63.95" customHeight="1">
      <c r="A133" s="26" t="s">
        <v>1664</v>
      </c>
      <c r="B133" s="26" t="s">
        <v>1679</v>
      </c>
      <c r="C133" s="65">
        <v>1</v>
      </c>
      <c r="D133" s="116" t="s">
        <v>1344</v>
      </c>
      <c r="E133" s="116" t="s">
        <v>1338</v>
      </c>
      <c r="F133" s="116" t="str">
        <f>UnitControlCenter!B3</f>
        <v>million metric tons / year</v>
      </c>
      <c r="G133" s="116" t="s">
        <v>1680</v>
      </c>
      <c r="H133" s="116" t="s">
        <v>1677</v>
      </c>
      <c r="I133" s="116" t="s">
        <v>1678</v>
      </c>
    </row>
    <row r="134" spans="1:19" ht="63.95" customHeight="1">
      <c r="A134" s="26" t="s">
        <v>1664</v>
      </c>
      <c r="B134" s="26" t="s">
        <v>1681</v>
      </c>
      <c r="C134" s="65">
        <v>1</v>
      </c>
      <c r="D134" s="116" t="s">
        <v>1344</v>
      </c>
      <c r="E134" s="116" t="s">
        <v>1345</v>
      </c>
      <c r="F134" s="116" t="str">
        <f>UnitControlCenter!$B$31</f>
        <v>trillion BTU / year</v>
      </c>
      <c r="G134" s="116" t="s">
        <v>1682</v>
      </c>
      <c r="H134" s="116" t="s">
        <v>1683</v>
      </c>
      <c r="I134" s="116" t="s">
        <v>1684</v>
      </c>
    </row>
    <row r="135" spans="1:19" ht="63.95" customHeight="1">
      <c r="A135" s="26" t="s">
        <v>1664</v>
      </c>
      <c r="B135" s="26" t="s">
        <v>1685</v>
      </c>
      <c r="C135" s="65">
        <v>1</v>
      </c>
      <c r="D135" s="116" t="s">
        <v>1344</v>
      </c>
      <c r="E135" s="116" t="s">
        <v>1338</v>
      </c>
      <c r="F135" s="116" t="str">
        <f>UnitControlCenter!$B$31</f>
        <v>trillion BTU / year</v>
      </c>
      <c r="G135" s="116" t="s">
        <v>1686</v>
      </c>
      <c r="H135" s="116" t="s">
        <v>1683</v>
      </c>
      <c r="I135" s="116" t="s">
        <v>1687</v>
      </c>
    </row>
    <row r="136" spans="1:19" ht="80.099999999999994" customHeight="1">
      <c r="A136" s="26" t="s">
        <v>1664</v>
      </c>
      <c r="B136" s="26" t="s">
        <v>1688</v>
      </c>
      <c r="C136" s="65">
        <v>1</v>
      </c>
      <c r="D136" s="116" t="s">
        <v>1344</v>
      </c>
      <c r="E136" s="116" t="s">
        <v>1345</v>
      </c>
      <c r="F136" s="116" t="str">
        <f>UnitControlCenter!$B$8</f>
        <v>billion 2019 dollars / year</v>
      </c>
      <c r="G136" s="116" t="s">
        <v>1689</v>
      </c>
      <c r="H136" s="116" t="s">
        <v>1683</v>
      </c>
      <c r="I136" s="116" t="s">
        <v>1690</v>
      </c>
    </row>
    <row r="137" spans="1:19" ht="80.099999999999994" customHeight="1">
      <c r="A137" s="26" t="s">
        <v>1664</v>
      </c>
      <c r="B137" s="26" t="s">
        <v>1691</v>
      </c>
      <c r="C137" s="65">
        <v>1</v>
      </c>
      <c r="D137" s="116" t="s">
        <v>1344</v>
      </c>
      <c r="E137" s="116" t="s">
        <v>1338</v>
      </c>
      <c r="F137" s="116" t="str">
        <f>UnitControlCenter!$B$8</f>
        <v>billion 2019 dollars / year</v>
      </c>
      <c r="G137" s="116" t="s">
        <v>1692</v>
      </c>
      <c r="H137" s="116" t="s">
        <v>1683</v>
      </c>
      <c r="I137" s="116" t="s">
        <v>1693</v>
      </c>
    </row>
    <row r="138" spans="1:19" ht="96" customHeight="1">
      <c r="A138" s="26" t="s">
        <v>1664</v>
      </c>
      <c r="B138" s="26" t="s">
        <v>1694</v>
      </c>
      <c r="C138" s="65">
        <v>1</v>
      </c>
      <c r="D138" s="116" t="s">
        <v>1344</v>
      </c>
      <c r="E138" s="116" t="s">
        <v>1345</v>
      </c>
      <c r="F138" s="116" t="str">
        <f>UnitControlCenter!$B$25</f>
        <v>quads / year</v>
      </c>
      <c r="G138" s="116" t="s">
        <v>1695</v>
      </c>
      <c r="H138" s="116" t="s">
        <v>1696</v>
      </c>
      <c r="I138" s="116" t="s">
        <v>1697</v>
      </c>
    </row>
    <row r="139" spans="1:19" ht="113.1" customHeight="1" thickBot="1">
      <c r="A139" s="55" t="s">
        <v>1664</v>
      </c>
      <c r="B139" s="55" t="s">
        <v>1698</v>
      </c>
      <c r="C139" s="61">
        <v>1</v>
      </c>
      <c r="D139" s="62" t="s">
        <v>1344</v>
      </c>
      <c r="E139" s="62" t="s">
        <v>1338</v>
      </c>
      <c r="F139" s="62" t="str">
        <f>UnitControlCenter!$B$25</f>
        <v>quads / year</v>
      </c>
      <c r="G139" s="62" t="s">
        <v>1699</v>
      </c>
      <c r="H139" s="62" t="s">
        <v>1696</v>
      </c>
      <c r="I139" s="62" t="s">
        <v>1697</v>
      </c>
      <c r="J139" s="62"/>
      <c r="K139" s="62"/>
      <c r="L139" s="62"/>
      <c r="M139" s="62"/>
      <c r="N139" s="62"/>
      <c r="O139" s="62"/>
      <c r="P139" s="62"/>
      <c r="Q139" s="62"/>
      <c r="R139" s="62"/>
      <c r="S139" s="62"/>
    </row>
    <row r="140" spans="1:19" ht="63.95" customHeight="1">
      <c r="A140" s="26" t="s">
        <v>1700</v>
      </c>
      <c r="B140" s="26" t="s">
        <v>1029</v>
      </c>
      <c r="C140" s="65">
        <v>1</v>
      </c>
      <c r="D140" s="116" t="s">
        <v>1344</v>
      </c>
      <c r="E140" s="116" t="s">
        <v>1531</v>
      </c>
      <c r="F140" s="116" t="str">
        <f>UnitControlCenter!$B$17</f>
        <v>2019 dollars / megawatt-hour (MWh)</v>
      </c>
      <c r="G140" s="116" t="s">
        <v>1701</v>
      </c>
      <c r="H140" s="116" t="s">
        <v>1702</v>
      </c>
      <c r="I140" s="116" t="s">
        <v>1703</v>
      </c>
    </row>
    <row r="141" spans="1:19" ht="32.1" customHeight="1">
      <c r="A141" s="26" t="s">
        <v>1700</v>
      </c>
      <c r="B141" s="26" t="s">
        <v>580</v>
      </c>
      <c r="C141" s="65">
        <v>1</v>
      </c>
      <c r="D141" s="116" t="s">
        <v>1344</v>
      </c>
      <c r="E141" s="116" t="s">
        <v>1531</v>
      </c>
      <c r="F141" s="116" t="str">
        <f>UnitControlCenter!$B$32</f>
        <v>2019 dollars / short ton</v>
      </c>
      <c r="G141" s="116" t="s">
        <v>1704</v>
      </c>
      <c r="H141" s="116" t="s">
        <v>1705</v>
      </c>
      <c r="I141" s="116" t="s">
        <v>1706</v>
      </c>
    </row>
    <row r="142" spans="1:19" ht="15.95" customHeight="1">
      <c r="A142" s="26" t="s">
        <v>1700</v>
      </c>
      <c r="B142" s="26" t="s">
        <v>610</v>
      </c>
      <c r="C142" s="65">
        <v>1</v>
      </c>
      <c r="D142" s="116" t="s">
        <v>1344</v>
      </c>
      <c r="E142" s="116" t="s">
        <v>1531</v>
      </c>
      <c r="F142" s="116" t="str">
        <f>UnitControlCenter!$B$32</f>
        <v>2019 dollars / short ton</v>
      </c>
      <c r="G142" s="116" t="s">
        <v>1707</v>
      </c>
      <c r="H142" s="116" t="s">
        <v>1017</v>
      </c>
      <c r="I142" s="116" t="s">
        <v>1708</v>
      </c>
    </row>
    <row r="143" spans="1:19" ht="80.099999999999994" customHeight="1">
      <c r="A143" s="26" t="s">
        <v>1700</v>
      </c>
      <c r="B143" s="26" t="s">
        <v>742</v>
      </c>
      <c r="C143" s="65">
        <v>1</v>
      </c>
      <c r="D143" s="116" t="s">
        <v>1344</v>
      </c>
      <c r="E143" s="116" t="s">
        <v>1531</v>
      </c>
      <c r="F143" s="116" t="str">
        <f>UnitControlCenter!$B$33</f>
        <v>2019 dollars / thousand cubic feet</v>
      </c>
      <c r="G143" s="116" t="s">
        <v>1709</v>
      </c>
      <c r="H143" s="116" t="s">
        <v>1710</v>
      </c>
      <c r="I143" s="116" t="s">
        <v>1711</v>
      </c>
    </row>
    <row r="144" spans="1:19" ht="15.95" customHeight="1">
      <c r="A144" s="26" t="s">
        <v>1700</v>
      </c>
      <c r="B144" s="26" t="s">
        <v>924</v>
      </c>
      <c r="C144" s="65">
        <v>1</v>
      </c>
      <c r="D144" s="116" t="s">
        <v>1344</v>
      </c>
      <c r="E144" s="116" t="s">
        <v>1531</v>
      </c>
      <c r="F144" s="116" t="str">
        <f>UnitControlCenter!$B$34</f>
        <v>2019 dollars / gallon</v>
      </c>
      <c r="G144" s="116" t="s">
        <v>1712</v>
      </c>
      <c r="H144" s="116" t="s">
        <v>1010</v>
      </c>
      <c r="I144" s="65">
        <v>969696</v>
      </c>
    </row>
    <row r="145" spans="1:19" ht="80.099999999999994" customHeight="1">
      <c r="A145" s="26" t="s">
        <v>1700</v>
      </c>
      <c r="B145" s="26" t="s">
        <v>925</v>
      </c>
      <c r="C145" s="65">
        <v>1</v>
      </c>
      <c r="D145" s="116" t="s">
        <v>1344</v>
      </c>
      <c r="E145" s="116" t="s">
        <v>1531</v>
      </c>
      <c r="F145" s="116" t="str">
        <f>UnitControlCenter!$B$34</f>
        <v>2019 dollars / gallon</v>
      </c>
      <c r="G145" s="116" t="s">
        <v>1713</v>
      </c>
      <c r="H145" s="116" t="s">
        <v>1710</v>
      </c>
      <c r="I145" s="116" t="s">
        <v>1711</v>
      </c>
    </row>
    <row r="146" spans="1:19" ht="63.95" customHeight="1">
      <c r="A146" s="26" t="s">
        <v>1700</v>
      </c>
      <c r="B146" s="26" t="s">
        <v>602</v>
      </c>
      <c r="C146" s="65">
        <v>1</v>
      </c>
      <c r="D146" s="116" t="s">
        <v>1344</v>
      </c>
      <c r="E146" s="116" t="s">
        <v>1531</v>
      </c>
      <c r="F146" s="116" t="str">
        <f>UnitControlCenter!$B$32</f>
        <v>2019 dollars / short ton</v>
      </c>
      <c r="G146" s="116" t="s">
        <v>1714</v>
      </c>
      <c r="H146" s="116" t="s">
        <v>1715</v>
      </c>
      <c r="I146" s="116" t="s">
        <v>1716</v>
      </c>
    </row>
    <row r="147" spans="1:19" ht="63.95" customHeight="1">
      <c r="A147" s="26" t="s">
        <v>1700</v>
      </c>
      <c r="B147" s="26" t="s">
        <v>617</v>
      </c>
      <c r="C147" s="65">
        <v>1</v>
      </c>
      <c r="D147" s="116" t="s">
        <v>1344</v>
      </c>
      <c r="E147" s="116" t="s">
        <v>1531</v>
      </c>
      <c r="F147" s="116" t="str">
        <f>UnitControlCenter!$B$35</f>
        <v>2019 dollars / barrel</v>
      </c>
      <c r="G147" s="116" t="s">
        <v>1717</v>
      </c>
      <c r="H147" s="116" t="s">
        <v>1718</v>
      </c>
      <c r="I147" s="116" t="s">
        <v>1719</v>
      </c>
    </row>
    <row r="148" spans="1:19" ht="63.95" customHeight="1">
      <c r="A148" s="26" t="s">
        <v>1700</v>
      </c>
      <c r="B148" s="26" t="s">
        <v>1720</v>
      </c>
      <c r="C148" s="65">
        <v>1</v>
      </c>
      <c r="D148" s="116" t="s">
        <v>1344</v>
      </c>
      <c r="E148" s="116" t="s">
        <v>1531</v>
      </c>
      <c r="F148" s="116" t="str">
        <f>UnitControlCenter!$B$34</f>
        <v>2019 dollars / gallon</v>
      </c>
      <c r="G148" s="116" t="s">
        <v>1721</v>
      </c>
      <c r="H148" s="116" t="s">
        <v>1722</v>
      </c>
      <c r="I148" s="116" t="s">
        <v>1723</v>
      </c>
    </row>
    <row r="149" spans="1:19" ht="33" customHeight="1" thickBot="1">
      <c r="A149" s="55" t="s">
        <v>1700</v>
      </c>
      <c r="B149" s="55" t="s">
        <v>1056</v>
      </c>
      <c r="C149" s="61">
        <v>1</v>
      </c>
      <c r="D149" s="62" t="s">
        <v>1344</v>
      </c>
      <c r="E149" s="62" t="s">
        <v>1531</v>
      </c>
      <c r="F149" s="62" t="str">
        <f>UnitControlCenter!$B$36</f>
        <v>2019 dollars / kg</v>
      </c>
      <c r="G149" s="62" t="s">
        <v>1724</v>
      </c>
      <c r="H149" s="62" t="s">
        <v>1725</v>
      </c>
      <c r="I149" s="62" t="s">
        <v>1726</v>
      </c>
      <c r="J149" s="62"/>
      <c r="K149" s="62"/>
      <c r="L149" s="62"/>
      <c r="M149" s="62"/>
      <c r="N149" s="62"/>
      <c r="O149" s="62"/>
      <c r="P149" s="62"/>
      <c r="Q149" s="62"/>
      <c r="R149" s="62"/>
      <c r="S149" s="62"/>
    </row>
    <row r="150" spans="1:19" ht="15.95" customHeight="1">
      <c r="A150" s="26" t="s">
        <v>1727</v>
      </c>
      <c r="B150" s="26" t="s">
        <v>1728</v>
      </c>
      <c r="C150" s="65">
        <v>1</v>
      </c>
      <c r="D150" s="116" t="s">
        <v>1337</v>
      </c>
      <c r="E150" s="116" t="s">
        <v>1338</v>
      </c>
      <c r="F150" s="116" t="str">
        <f>UnitControlCenter!$B$37</f>
        <v>2019 dollars / kilowatt-hour (kWh)</v>
      </c>
      <c r="G150" s="116" t="s">
        <v>1729</v>
      </c>
    </row>
    <row r="151" spans="1:19" ht="32.1" customHeight="1">
      <c r="A151" s="26" t="s">
        <v>1727</v>
      </c>
      <c r="B151" s="26" t="s">
        <v>1730</v>
      </c>
      <c r="C151" s="65">
        <v>1</v>
      </c>
      <c r="D151" s="116" t="s">
        <v>1344</v>
      </c>
      <c r="E151" s="116" t="s">
        <v>1338</v>
      </c>
      <c r="F151" s="116" t="str">
        <f>UnitControlCenter!$B$38</f>
        <v>cost of eqpt. to capture 1 metric ton CO2e/yr (2019 dollars)</v>
      </c>
      <c r="G151" s="116" t="s">
        <v>1731</v>
      </c>
      <c r="H151" s="116" t="s">
        <v>1732</v>
      </c>
      <c r="I151" s="116" t="s">
        <v>1733</v>
      </c>
    </row>
    <row r="152" spans="1:19" ht="15.95" customHeight="1">
      <c r="A152" s="26" t="s">
        <v>1727</v>
      </c>
      <c r="B152" s="26" t="s">
        <v>1734</v>
      </c>
      <c r="C152" s="65">
        <v>1</v>
      </c>
      <c r="D152" s="116" t="s">
        <v>1337</v>
      </c>
      <c r="E152" s="116" t="s">
        <v>1338</v>
      </c>
      <c r="F152" s="116" t="str">
        <f>UnitControlCenter!$B$39</f>
        <v>million 2019 dollars / megawatt (MW)</v>
      </c>
      <c r="G152" s="116" t="s">
        <v>1735</v>
      </c>
    </row>
    <row r="153" spans="1:19" ht="15.95" customHeight="1">
      <c r="A153" s="26" t="s">
        <v>1727</v>
      </c>
      <c r="B153" s="26" t="s">
        <v>1736</v>
      </c>
      <c r="C153" s="65">
        <v>1</v>
      </c>
      <c r="D153" s="116" t="s">
        <v>1337</v>
      </c>
      <c r="E153" s="116" t="s">
        <v>1338</v>
      </c>
      <c r="F153" s="116" t="str">
        <f>UnitControlCenter!$B$39</f>
        <v>million 2019 dollars / megawatt (MW)</v>
      </c>
      <c r="G153" s="116" t="s">
        <v>1737</v>
      </c>
    </row>
    <row r="154" spans="1:19" ht="15.95" customHeight="1">
      <c r="A154" s="26" t="s">
        <v>1727</v>
      </c>
      <c r="B154" s="26" t="s">
        <v>1738</v>
      </c>
      <c r="C154" s="65">
        <v>1</v>
      </c>
      <c r="D154" s="116" t="s">
        <v>1337</v>
      </c>
      <c r="E154" s="116" t="s">
        <v>1338</v>
      </c>
      <c r="F154" s="116" t="str">
        <f>UnitControlCenter!$B$39</f>
        <v>million 2019 dollars / megawatt (MW)</v>
      </c>
      <c r="G154" s="116" t="s">
        <v>1739</v>
      </c>
    </row>
    <row r="155" spans="1:19" ht="33" customHeight="1" thickBot="1">
      <c r="A155" s="55" t="s">
        <v>1727</v>
      </c>
      <c r="B155" s="55" t="s">
        <v>1740</v>
      </c>
      <c r="C155" s="61">
        <v>1</v>
      </c>
      <c r="D155" s="62" t="s">
        <v>1337</v>
      </c>
      <c r="E155" s="62" t="s">
        <v>1338</v>
      </c>
      <c r="F155" s="62" t="str">
        <f>UnitControlCenter!$B$40</f>
        <v>cost of eqpt. to produce 1 kg H2/yr (2019 dollars)</v>
      </c>
      <c r="G155" s="62" t="s">
        <v>1741</v>
      </c>
      <c r="H155" s="62"/>
      <c r="I155" s="62"/>
      <c r="J155" s="62"/>
      <c r="K155" s="62"/>
      <c r="L155" s="62"/>
      <c r="M155" s="62"/>
      <c r="N155" s="62"/>
      <c r="O155" s="62"/>
      <c r="P155" s="62"/>
      <c r="Q155" s="62"/>
      <c r="R155" s="62"/>
      <c r="S155" s="62"/>
    </row>
  </sheetData>
  <conditionalFormatting sqref="C48:C52 C55:C155 C2:C31 C34:C44">
    <cfRule type="cellIs" dxfId="153" priority="11" operator="equal">
      <formula>0</formula>
    </cfRule>
    <cfRule type="cellIs" dxfId="152" priority="12" operator="equal">
      <formula>1</formula>
    </cfRule>
  </conditionalFormatting>
  <conditionalFormatting sqref="C53:C54">
    <cfRule type="cellIs" dxfId="151" priority="9" operator="equal">
      <formula>0</formula>
    </cfRule>
    <cfRule type="cellIs" dxfId="150" priority="10" operator="equal">
      <formula>1</formula>
    </cfRule>
  </conditionalFormatting>
  <conditionalFormatting sqref="C45">
    <cfRule type="cellIs" dxfId="149" priority="7" operator="equal">
      <formula>0</formula>
    </cfRule>
    <cfRule type="cellIs" dxfId="148" priority="8" operator="equal">
      <formula>1</formula>
    </cfRule>
  </conditionalFormatting>
  <conditionalFormatting sqref="C46:C47">
    <cfRule type="cellIs" dxfId="147" priority="5" operator="equal">
      <formula>0</formula>
    </cfRule>
    <cfRule type="cellIs" dxfId="146" priority="6" operator="equal">
      <formula>1</formula>
    </cfRule>
  </conditionalFormatting>
  <conditionalFormatting sqref="C32">
    <cfRule type="cellIs" dxfId="145" priority="3" operator="equal">
      <formula>0</formula>
    </cfRule>
    <cfRule type="cellIs" dxfId="144" priority="4" operator="equal">
      <formula>1</formula>
    </cfRule>
  </conditionalFormatting>
  <conditionalFormatting sqref="C33">
    <cfRule type="cellIs" dxfId="143" priority="1" operator="equal">
      <formula>0</formula>
    </cfRule>
    <cfRule type="cellIs" dxfId="142" priority="2" operator="equal">
      <formula>1</formula>
    </cfRule>
  </conditionalFormatting>
  <pageMargins left="0.7" right="0.7" top="0.75" bottom="0.75" header="0.3" footer="0.3"/>
  <pageSetup orientation="portrait" horizontalDpi="1200" verticalDpi="12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8940EB-7B75-F444-BD1B-5ED8C3B9FB4B}">
  <dimension ref="A1:Y1163"/>
  <sheetViews>
    <sheetView topLeftCell="I1" zoomScale="75" zoomScaleNormal="100" workbookViewId="0">
      <pane ySplit="1" topLeftCell="A200" activePane="bottomLeft" state="frozen"/>
      <selection pane="bottomLeft" activeCell="M204" sqref="M204"/>
    </sheetView>
  </sheetViews>
  <sheetFormatPr defaultColWidth="9.140625" defaultRowHeight="15"/>
  <cols>
    <col min="1" max="1" width="18" style="189" customWidth="1"/>
    <col min="2" max="3" width="28.28515625" style="189" customWidth="1"/>
    <col min="4" max="5" width="18.85546875" style="189" customWidth="1"/>
    <col min="6" max="7" width="23.140625" style="189" customWidth="1"/>
    <col min="8" max="8" width="19.28515625" style="43" customWidth="1"/>
    <col min="9" max="9" width="21.28515625" style="189" customWidth="1"/>
    <col min="10" max="10" width="21.28515625" style="43" customWidth="1"/>
    <col min="11" max="11" width="16.85546875" style="189" customWidth="1"/>
    <col min="12" max="12" width="19" style="189" customWidth="1"/>
    <col min="13" max="14" width="19.140625" style="189" customWidth="1"/>
    <col min="15" max="15" width="28.28515625" style="189" customWidth="1"/>
    <col min="16" max="16" width="68.42578125" style="189" customWidth="1"/>
    <col min="17" max="17" width="52.28515625" style="189" customWidth="1"/>
    <col min="18" max="18" width="43.28515625" style="190" customWidth="1"/>
    <col min="19" max="19" width="34.140625" style="206" customWidth="1"/>
    <col min="20" max="20" width="37.28515625" style="189" customWidth="1"/>
    <col min="21" max="21" width="27" style="189" customWidth="1"/>
    <col min="22" max="22" width="9.140625" style="189" customWidth="1"/>
    <col min="23" max="23" width="46.7109375" style="189" customWidth="1"/>
    <col min="24" max="24" width="9.140625" style="189" customWidth="1"/>
    <col min="25" max="25" width="32.28515625" style="189" customWidth="1"/>
    <col min="26" max="26" width="9.140625" style="189" customWidth="1"/>
    <col min="27" max="27" width="42.28515625" style="189" customWidth="1"/>
    <col min="28" max="30" width="9.140625" style="189" customWidth="1"/>
    <col min="31" max="31" width="20.42578125" style="189" customWidth="1"/>
    <col min="32" max="35" width="9.140625" style="189" customWidth="1"/>
    <col min="36" max="16384" width="9.140625" style="189"/>
  </cols>
  <sheetData>
    <row r="1" spans="1:21">
      <c r="A1" s="183" t="s">
        <v>284</v>
      </c>
      <c r="B1" s="183" t="s">
        <v>285</v>
      </c>
      <c r="C1" s="183" t="s">
        <v>286</v>
      </c>
      <c r="D1" s="183" t="s">
        <v>287</v>
      </c>
      <c r="E1" s="183" t="s">
        <v>288</v>
      </c>
      <c r="F1" s="183" t="s">
        <v>289</v>
      </c>
      <c r="G1" s="183" t="s">
        <v>290</v>
      </c>
      <c r="H1" s="184" t="s">
        <v>291</v>
      </c>
      <c r="I1" s="183" t="s">
        <v>292</v>
      </c>
      <c r="J1" s="184" t="s">
        <v>293</v>
      </c>
      <c r="K1" s="183" t="s">
        <v>294</v>
      </c>
      <c r="L1" s="183" t="s">
        <v>295</v>
      </c>
      <c r="M1" s="183" t="s">
        <v>296</v>
      </c>
      <c r="N1" s="183" t="s">
        <v>297</v>
      </c>
      <c r="O1" s="183" t="s">
        <v>298</v>
      </c>
      <c r="P1" s="185" t="s">
        <v>299</v>
      </c>
      <c r="Q1" s="183" t="s">
        <v>300</v>
      </c>
      <c r="R1" s="183" t="s">
        <v>301</v>
      </c>
      <c r="S1" s="186" t="s">
        <v>302</v>
      </c>
      <c r="T1" s="187" t="s">
        <v>303</v>
      </c>
      <c r="U1" s="188" t="s">
        <v>304</v>
      </c>
    </row>
    <row r="2" spans="1:21" s="190" customFormat="1">
      <c r="A2" s="190" t="s">
        <v>305</v>
      </c>
      <c r="B2" s="190" t="s">
        <v>306</v>
      </c>
      <c r="C2" s="190" t="s">
        <v>307</v>
      </c>
      <c r="D2" s="190" t="s">
        <v>308</v>
      </c>
      <c r="E2" s="190" t="s">
        <v>309</v>
      </c>
      <c r="F2" s="190" t="s">
        <v>308</v>
      </c>
      <c r="G2" s="190" t="s">
        <v>310</v>
      </c>
      <c r="H2" s="191">
        <v>300</v>
      </c>
      <c r="I2" s="192" t="s">
        <v>311</v>
      </c>
      <c r="J2" s="190" t="s">
        <v>312</v>
      </c>
      <c r="K2" s="190" t="s">
        <v>313</v>
      </c>
      <c r="L2" s="193">
        <v>0</v>
      </c>
      <c r="M2" s="193">
        <v>1</v>
      </c>
      <c r="N2" s="193">
        <v>0.02</v>
      </c>
      <c r="O2" s="190" t="s">
        <v>314</v>
      </c>
      <c r="P2" s="194" t="s">
        <v>315</v>
      </c>
      <c r="Q2" s="195" t="s">
        <v>316</v>
      </c>
      <c r="R2" s="190" t="s">
        <v>317</v>
      </c>
      <c r="S2" s="196"/>
    </row>
    <row r="3" spans="1:21" s="190" customFormat="1">
      <c r="A3" s="197" t="str">
        <f t="shared" ref="A3:C22" si="0">A$2</f>
        <v>Transportation</v>
      </c>
      <c r="B3" s="197" t="str">
        <f t="shared" si="0"/>
        <v>Conventional Pollutant Standards</v>
      </c>
      <c r="C3" s="197" t="str">
        <f t="shared" si="0"/>
        <v>Percentage Reduction of Separately Regulated Pollutants</v>
      </c>
      <c r="D3" s="190" t="s">
        <v>308</v>
      </c>
      <c r="E3" s="190" t="s">
        <v>17</v>
      </c>
      <c r="F3" s="190" t="s">
        <v>308</v>
      </c>
      <c r="G3" s="190" t="s">
        <v>17</v>
      </c>
      <c r="H3" s="191">
        <v>301</v>
      </c>
      <c r="I3" s="192" t="s">
        <v>311</v>
      </c>
      <c r="J3" s="197" t="str">
        <f t="shared" ref="J3:O9" si="1">J$2</f>
        <v>Conventional Pollutant Standard</v>
      </c>
      <c r="K3" s="197" t="str">
        <f t="shared" si="1"/>
        <v>trans reduce regulated pollutants</v>
      </c>
      <c r="L3" s="198">
        <f t="shared" si="1"/>
        <v>0</v>
      </c>
      <c r="M3" s="198">
        <f t="shared" si="1"/>
        <v>1</v>
      </c>
      <c r="N3" s="198">
        <f t="shared" si="1"/>
        <v>0.02</v>
      </c>
      <c r="O3" s="197" t="str">
        <f t="shared" si="1"/>
        <v>% reduction in emissions</v>
      </c>
      <c r="P3" s="194" t="s">
        <v>318</v>
      </c>
      <c r="Q3" s="197" t="str">
        <f t="shared" ref="Q3:R9" si="2">Q$2</f>
        <v>transportation-sector-main.html#conv-pol-stds</v>
      </c>
      <c r="R3" s="197" t="str">
        <f t="shared" si="2"/>
        <v>conventional-pollutant-standards.html</v>
      </c>
      <c r="S3" s="196"/>
    </row>
    <row r="4" spans="1:21" s="190" customFormat="1">
      <c r="A4" s="197" t="str">
        <f t="shared" si="0"/>
        <v>Transportation</v>
      </c>
      <c r="B4" s="197" t="str">
        <f t="shared" si="0"/>
        <v>Conventional Pollutant Standards</v>
      </c>
      <c r="C4" s="197" t="str">
        <f t="shared" si="0"/>
        <v>Percentage Reduction of Separately Regulated Pollutants</v>
      </c>
      <c r="D4" s="190" t="s">
        <v>308</v>
      </c>
      <c r="E4" s="190" t="s">
        <v>319</v>
      </c>
      <c r="F4" s="190" t="s">
        <v>308</v>
      </c>
      <c r="G4" s="190" t="s">
        <v>319</v>
      </c>
      <c r="H4" s="191">
        <v>302</v>
      </c>
      <c r="I4" s="192" t="s">
        <v>311</v>
      </c>
      <c r="J4" s="197" t="str">
        <f t="shared" si="1"/>
        <v>Conventional Pollutant Standard</v>
      </c>
      <c r="K4" s="197" t="str">
        <f t="shared" si="1"/>
        <v>trans reduce regulated pollutants</v>
      </c>
      <c r="L4" s="198">
        <f t="shared" si="1"/>
        <v>0</v>
      </c>
      <c r="M4" s="198">
        <f t="shared" si="1"/>
        <v>1</v>
      </c>
      <c r="N4" s="198">
        <f t="shared" si="1"/>
        <v>0.02</v>
      </c>
      <c r="O4" s="197" t="str">
        <f t="shared" si="1"/>
        <v>% reduction in emissions</v>
      </c>
      <c r="P4" s="194" t="s">
        <v>320</v>
      </c>
      <c r="Q4" s="197" t="str">
        <f t="shared" si="2"/>
        <v>transportation-sector-main.html#conv-pol-stds</v>
      </c>
      <c r="R4" s="197" t="str">
        <f t="shared" si="2"/>
        <v>conventional-pollutant-standards.html</v>
      </c>
      <c r="S4" s="196"/>
    </row>
    <row r="5" spans="1:21" s="190" customFormat="1">
      <c r="A5" s="197" t="str">
        <f t="shared" si="0"/>
        <v>Transportation</v>
      </c>
      <c r="B5" s="197" t="str">
        <f t="shared" si="0"/>
        <v>Conventional Pollutant Standards</v>
      </c>
      <c r="C5" s="197" t="str">
        <f t="shared" si="0"/>
        <v>Percentage Reduction of Separately Regulated Pollutants</v>
      </c>
      <c r="D5" s="190" t="s">
        <v>308</v>
      </c>
      <c r="E5" s="190" t="s">
        <v>321</v>
      </c>
      <c r="F5" s="190" t="s">
        <v>308</v>
      </c>
      <c r="G5" s="190" t="s">
        <v>321</v>
      </c>
      <c r="H5" s="191">
        <v>303</v>
      </c>
      <c r="I5" s="192" t="s">
        <v>311</v>
      </c>
      <c r="J5" s="197" t="str">
        <f t="shared" si="1"/>
        <v>Conventional Pollutant Standard</v>
      </c>
      <c r="K5" s="197" t="str">
        <f t="shared" si="1"/>
        <v>trans reduce regulated pollutants</v>
      </c>
      <c r="L5" s="198">
        <f t="shared" si="1"/>
        <v>0</v>
      </c>
      <c r="M5" s="198">
        <f t="shared" si="1"/>
        <v>1</v>
      </c>
      <c r="N5" s="198">
        <f t="shared" si="1"/>
        <v>0.02</v>
      </c>
      <c r="O5" s="197" t="str">
        <f t="shared" si="1"/>
        <v>% reduction in emissions</v>
      </c>
      <c r="P5" s="194" t="s">
        <v>322</v>
      </c>
      <c r="Q5" s="197" t="str">
        <f t="shared" si="2"/>
        <v>transportation-sector-main.html#conv-pol-stds</v>
      </c>
      <c r="R5" s="197" t="str">
        <f t="shared" si="2"/>
        <v>conventional-pollutant-standards.html</v>
      </c>
      <c r="S5" s="196"/>
    </row>
    <row r="6" spans="1:21" s="190" customFormat="1">
      <c r="A6" s="197" t="str">
        <f t="shared" si="0"/>
        <v>Transportation</v>
      </c>
      <c r="B6" s="197" t="str">
        <f t="shared" si="0"/>
        <v>Conventional Pollutant Standards</v>
      </c>
      <c r="C6" s="197" t="str">
        <f t="shared" si="0"/>
        <v>Percentage Reduction of Separately Regulated Pollutants</v>
      </c>
      <c r="D6" s="190" t="s">
        <v>308</v>
      </c>
      <c r="E6" s="190" t="s">
        <v>323</v>
      </c>
      <c r="F6" s="190" t="s">
        <v>308</v>
      </c>
      <c r="G6" s="190" t="s">
        <v>324</v>
      </c>
      <c r="H6" s="191">
        <v>304</v>
      </c>
      <c r="I6" s="192" t="s">
        <v>311</v>
      </c>
      <c r="J6" s="197" t="str">
        <f t="shared" si="1"/>
        <v>Conventional Pollutant Standard</v>
      </c>
      <c r="K6" s="197" t="str">
        <f t="shared" si="1"/>
        <v>trans reduce regulated pollutants</v>
      </c>
      <c r="L6" s="198">
        <f t="shared" si="1"/>
        <v>0</v>
      </c>
      <c r="M6" s="198">
        <f t="shared" si="1"/>
        <v>1</v>
      </c>
      <c r="N6" s="198">
        <f t="shared" si="1"/>
        <v>0.02</v>
      </c>
      <c r="O6" s="197" t="str">
        <f t="shared" si="1"/>
        <v>% reduction in emissions</v>
      </c>
      <c r="P6" s="194" t="s">
        <v>325</v>
      </c>
      <c r="Q6" s="197" t="str">
        <f t="shared" si="2"/>
        <v>transportation-sector-main.html#conv-pol-stds</v>
      </c>
      <c r="R6" s="197" t="str">
        <f t="shared" si="2"/>
        <v>conventional-pollutant-standards.html</v>
      </c>
      <c r="S6" s="196"/>
    </row>
    <row r="7" spans="1:21" s="190" customFormat="1">
      <c r="A7" s="197" t="str">
        <f t="shared" si="0"/>
        <v>Transportation</v>
      </c>
      <c r="B7" s="197" t="str">
        <f t="shared" si="0"/>
        <v>Conventional Pollutant Standards</v>
      </c>
      <c r="C7" s="197" t="str">
        <f t="shared" si="0"/>
        <v>Percentage Reduction of Separately Regulated Pollutants</v>
      </c>
      <c r="D7" s="190" t="s">
        <v>308</v>
      </c>
      <c r="E7" s="190" t="s">
        <v>326</v>
      </c>
      <c r="F7" s="190" t="s">
        <v>308</v>
      </c>
      <c r="G7" s="190" t="s">
        <v>326</v>
      </c>
      <c r="H7" s="191">
        <v>305</v>
      </c>
      <c r="I7" s="192" t="s">
        <v>311</v>
      </c>
      <c r="J7" s="197" t="str">
        <f t="shared" si="1"/>
        <v>Conventional Pollutant Standard</v>
      </c>
      <c r="K7" s="197" t="str">
        <f t="shared" si="1"/>
        <v>trans reduce regulated pollutants</v>
      </c>
      <c r="L7" s="198">
        <f t="shared" si="1"/>
        <v>0</v>
      </c>
      <c r="M7" s="198">
        <f t="shared" si="1"/>
        <v>1</v>
      </c>
      <c r="N7" s="198">
        <f t="shared" si="1"/>
        <v>0.02</v>
      </c>
      <c r="O7" s="197" t="str">
        <f t="shared" si="1"/>
        <v>% reduction in emissions</v>
      </c>
      <c r="P7" s="194" t="s">
        <v>327</v>
      </c>
      <c r="Q7" s="197" t="str">
        <f t="shared" si="2"/>
        <v>transportation-sector-main.html#conv-pol-stds</v>
      </c>
      <c r="R7" s="197" t="str">
        <f t="shared" si="2"/>
        <v>conventional-pollutant-standards.html</v>
      </c>
      <c r="S7" s="196"/>
    </row>
    <row r="8" spans="1:21" s="190" customFormat="1">
      <c r="A8" s="197" t="str">
        <f t="shared" si="0"/>
        <v>Transportation</v>
      </c>
      <c r="B8" s="197" t="str">
        <f t="shared" si="0"/>
        <v>Conventional Pollutant Standards</v>
      </c>
      <c r="C8" s="197" t="str">
        <f t="shared" si="0"/>
        <v>Percentage Reduction of Separately Regulated Pollutants</v>
      </c>
      <c r="D8" s="190" t="s">
        <v>308</v>
      </c>
      <c r="E8" s="190" t="s">
        <v>328</v>
      </c>
      <c r="F8" s="190" t="s">
        <v>308</v>
      </c>
      <c r="G8" s="190" t="s">
        <v>328</v>
      </c>
      <c r="H8" s="191">
        <v>306</v>
      </c>
      <c r="I8" s="192" t="s">
        <v>311</v>
      </c>
      <c r="J8" s="197" t="str">
        <f t="shared" si="1"/>
        <v>Conventional Pollutant Standard</v>
      </c>
      <c r="K8" s="197" t="str">
        <f t="shared" si="1"/>
        <v>trans reduce regulated pollutants</v>
      </c>
      <c r="L8" s="198">
        <f t="shared" si="1"/>
        <v>0</v>
      </c>
      <c r="M8" s="198">
        <f t="shared" si="1"/>
        <v>1</v>
      </c>
      <c r="N8" s="198">
        <f t="shared" si="1"/>
        <v>0.02</v>
      </c>
      <c r="O8" s="197" t="str">
        <f t="shared" si="1"/>
        <v>% reduction in emissions</v>
      </c>
      <c r="P8" s="194" t="s">
        <v>329</v>
      </c>
      <c r="Q8" s="197" t="str">
        <f t="shared" si="2"/>
        <v>transportation-sector-main.html#conv-pol-stds</v>
      </c>
      <c r="R8" s="197" t="str">
        <f t="shared" si="2"/>
        <v>conventional-pollutant-standards.html</v>
      </c>
      <c r="S8" s="196"/>
    </row>
    <row r="9" spans="1:21" s="190" customFormat="1">
      <c r="A9" s="197" t="str">
        <f t="shared" si="0"/>
        <v>Transportation</v>
      </c>
      <c r="B9" s="197" t="str">
        <f t="shared" si="0"/>
        <v>Conventional Pollutant Standards</v>
      </c>
      <c r="C9" s="197" t="str">
        <f t="shared" si="0"/>
        <v>Percentage Reduction of Separately Regulated Pollutants</v>
      </c>
      <c r="D9" s="190" t="s">
        <v>308</v>
      </c>
      <c r="E9" s="190" t="s">
        <v>330</v>
      </c>
      <c r="F9" s="190" t="s">
        <v>308</v>
      </c>
      <c r="G9" s="190" t="s">
        <v>330</v>
      </c>
      <c r="H9" s="191">
        <v>307</v>
      </c>
      <c r="I9" s="192" t="s">
        <v>311</v>
      </c>
      <c r="J9" s="197" t="str">
        <f t="shared" si="1"/>
        <v>Conventional Pollutant Standard</v>
      </c>
      <c r="K9" s="197" t="str">
        <f t="shared" si="1"/>
        <v>trans reduce regulated pollutants</v>
      </c>
      <c r="L9" s="198">
        <f t="shared" si="1"/>
        <v>0</v>
      </c>
      <c r="M9" s="198">
        <f t="shared" si="1"/>
        <v>1</v>
      </c>
      <c r="N9" s="198">
        <f t="shared" si="1"/>
        <v>0.02</v>
      </c>
      <c r="O9" s="197" t="str">
        <f t="shared" si="1"/>
        <v>% reduction in emissions</v>
      </c>
      <c r="P9" s="194" t="s">
        <v>331</v>
      </c>
      <c r="Q9" s="197" t="str">
        <f t="shared" si="2"/>
        <v>transportation-sector-main.html#conv-pol-stds</v>
      </c>
      <c r="R9" s="197" t="str">
        <f t="shared" si="2"/>
        <v>conventional-pollutant-standards.html</v>
      </c>
      <c r="S9" s="196"/>
    </row>
    <row r="10" spans="1:21" s="190" customFormat="1">
      <c r="A10" s="197" t="str">
        <f t="shared" si="0"/>
        <v>Transportation</v>
      </c>
      <c r="B10" s="197" t="str">
        <f t="shared" si="0"/>
        <v>Conventional Pollutant Standards</v>
      </c>
      <c r="C10" s="197" t="str">
        <f t="shared" si="0"/>
        <v>Percentage Reduction of Separately Regulated Pollutants</v>
      </c>
      <c r="D10" s="190" t="s">
        <v>308</v>
      </c>
      <c r="E10" s="190" t="s">
        <v>332</v>
      </c>
      <c r="F10" s="190" t="s">
        <v>308</v>
      </c>
      <c r="G10" s="190" t="s">
        <v>332</v>
      </c>
      <c r="H10" s="191">
        <v>308</v>
      </c>
      <c r="I10" s="199" t="s">
        <v>333</v>
      </c>
      <c r="J10" s="197"/>
      <c r="K10" s="197"/>
      <c r="L10" s="198"/>
      <c r="M10" s="198"/>
      <c r="N10" s="198"/>
      <c r="O10" s="197"/>
      <c r="P10" s="194"/>
      <c r="Q10" s="197"/>
      <c r="R10" s="197"/>
      <c r="S10" s="196"/>
    </row>
    <row r="11" spans="1:21" s="190" customFormat="1">
      <c r="A11" s="197" t="str">
        <f t="shared" si="0"/>
        <v>Transportation</v>
      </c>
      <c r="B11" s="197" t="str">
        <f t="shared" si="0"/>
        <v>Conventional Pollutant Standards</v>
      </c>
      <c r="C11" s="197" t="str">
        <f t="shared" si="0"/>
        <v>Percentage Reduction of Separately Regulated Pollutants</v>
      </c>
      <c r="D11" s="190" t="s">
        <v>308</v>
      </c>
      <c r="E11" s="190" t="s">
        <v>334</v>
      </c>
      <c r="F11" s="190" t="s">
        <v>308</v>
      </c>
      <c r="G11" s="190" t="s">
        <v>334</v>
      </c>
      <c r="H11" s="191">
        <v>309</v>
      </c>
      <c r="I11" s="199" t="s">
        <v>333</v>
      </c>
      <c r="J11" s="197"/>
      <c r="K11" s="197"/>
      <c r="L11" s="198"/>
      <c r="M11" s="198"/>
      <c r="N11" s="198"/>
      <c r="O11" s="197"/>
      <c r="P11" s="194"/>
      <c r="Q11" s="197"/>
      <c r="R11" s="197"/>
      <c r="S11" s="196"/>
    </row>
    <row r="12" spans="1:21" s="190" customFormat="1">
      <c r="A12" s="197" t="str">
        <f t="shared" si="0"/>
        <v>Transportation</v>
      </c>
      <c r="B12" s="197" t="str">
        <f t="shared" si="0"/>
        <v>Conventional Pollutant Standards</v>
      </c>
      <c r="C12" s="197" t="str">
        <f t="shared" si="0"/>
        <v>Percentage Reduction of Separately Regulated Pollutants</v>
      </c>
      <c r="D12" s="190" t="s">
        <v>335</v>
      </c>
      <c r="E12" s="190" t="s">
        <v>309</v>
      </c>
      <c r="F12" s="190" t="s">
        <v>335</v>
      </c>
      <c r="G12" s="190" t="s">
        <v>310</v>
      </c>
      <c r="H12" s="191">
        <v>310</v>
      </c>
      <c r="I12" s="192" t="s">
        <v>311</v>
      </c>
      <c r="J12" s="197" t="str">
        <f t="shared" ref="J12:O19" si="3">J$2</f>
        <v>Conventional Pollutant Standard</v>
      </c>
      <c r="K12" s="197" t="str">
        <f t="shared" si="3"/>
        <v>trans reduce regulated pollutants</v>
      </c>
      <c r="L12" s="198">
        <f t="shared" si="3"/>
        <v>0</v>
      </c>
      <c r="M12" s="198">
        <f t="shared" si="3"/>
        <v>1</v>
      </c>
      <c r="N12" s="198">
        <f t="shared" si="3"/>
        <v>0.02</v>
      </c>
      <c r="O12" s="197" t="str">
        <f t="shared" si="3"/>
        <v>% reduction in emissions</v>
      </c>
      <c r="P12" s="194" t="s">
        <v>336</v>
      </c>
      <c r="Q12" s="197" t="str">
        <f t="shared" ref="Q12:R19" si="4">Q$2</f>
        <v>transportation-sector-main.html#conv-pol-stds</v>
      </c>
      <c r="R12" s="197" t="str">
        <f t="shared" si="4"/>
        <v>conventional-pollutant-standards.html</v>
      </c>
      <c r="S12" s="196"/>
    </row>
    <row r="13" spans="1:21" s="190" customFormat="1">
      <c r="A13" s="197" t="str">
        <f t="shared" si="0"/>
        <v>Transportation</v>
      </c>
      <c r="B13" s="197" t="str">
        <f t="shared" si="0"/>
        <v>Conventional Pollutant Standards</v>
      </c>
      <c r="C13" s="197" t="str">
        <f t="shared" si="0"/>
        <v>Percentage Reduction of Separately Regulated Pollutants</v>
      </c>
      <c r="D13" s="190" t="s">
        <v>335</v>
      </c>
      <c r="E13" s="190" t="s">
        <v>17</v>
      </c>
      <c r="F13" s="190" t="s">
        <v>335</v>
      </c>
      <c r="G13" s="190" t="s">
        <v>17</v>
      </c>
      <c r="H13" s="191">
        <v>311</v>
      </c>
      <c r="I13" s="192" t="s">
        <v>311</v>
      </c>
      <c r="J13" s="197" t="str">
        <f t="shared" si="3"/>
        <v>Conventional Pollutant Standard</v>
      </c>
      <c r="K13" s="197" t="str">
        <f t="shared" si="3"/>
        <v>trans reduce regulated pollutants</v>
      </c>
      <c r="L13" s="198">
        <f t="shared" si="3"/>
        <v>0</v>
      </c>
      <c r="M13" s="198">
        <f t="shared" si="3"/>
        <v>1</v>
      </c>
      <c r="N13" s="198">
        <f t="shared" si="3"/>
        <v>0.02</v>
      </c>
      <c r="O13" s="197" t="str">
        <f t="shared" si="3"/>
        <v>% reduction in emissions</v>
      </c>
      <c r="P13" s="194" t="s">
        <v>337</v>
      </c>
      <c r="Q13" s="197" t="str">
        <f t="shared" si="4"/>
        <v>transportation-sector-main.html#conv-pol-stds</v>
      </c>
      <c r="R13" s="197" t="str">
        <f t="shared" si="4"/>
        <v>conventional-pollutant-standards.html</v>
      </c>
      <c r="S13" s="196"/>
    </row>
    <row r="14" spans="1:21" s="190" customFormat="1">
      <c r="A14" s="197" t="str">
        <f t="shared" si="0"/>
        <v>Transportation</v>
      </c>
      <c r="B14" s="197" t="str">
        <f t="shared" si="0"/>
        <v>Conventional Pollutant Standards</v>
      </c>
      <c r="C14" s="197" t="str">
        <f t="shared" si="0"/>
        <v>Percentage Reduction of Separately Regulated Pollutants</v>
      </c>
      <c r="D14" s="190" t="s">
        <v>335</v>
      </c>
      <c r="E14" s="190" t="s">
        <v>319</v>
      </c>
      <c r="F14" s="190" t="s">
        <v>335</v>
      </c>
      <c r="G14" s="190" t="s">
        <v>319</v>
      </c>
      <c r="H14" s="191">
        <v>312</v>
      </c>
      <c r="I14" s="192" t="s">
        <v>311</v>
      </c>
      <c r="J14" s="197" t="str">
        <f t="shared" si="3"/>
        <v>Conventional Pollutant Standard</v>
      </c>
      <c r="K14" s="197" t="str">
        <f t="shared" si="3"/>
        <v>trans reduce regulated pollutants</v>
      </c>
      <c r="L14" s="198">
        <f t="shared" si="3"/>
        <v>0</v>
      </c>
      <c r="M14" s="198">
        <f t="shared" si="3"/>
        <v>1</v>
      </c>
      <c r="N14" s="198">
        <f t="shared" si="3"/>
        <v>0.02</v>
      </c>
      <c r="O14" s="197" t="str">
        <f t="shared" si="3"/>
        <v>% reduction in emissions</v>
      </c>
      <c r="P14" s="194" t="s">
        <v>338</v>
      </c>
      <c r="Q14" s="197" t="str">
        <f t="shared" si="4"/>
        <v>transportation-sector-main.html#conv-pol-stds</v>
      </c>
      <c r="R14" s="197" t="str">
        <f t="shared" si="4"/>
        <v>conventional-pollutant-standards.html</v>
      </c>
      <c r="S14" s="196"/>
    </row>
    <row r="15" spans="1:21" s="190" customFormat="1">
      <c r="A15" s="197" t="str">
        <f t="shared" si="0"/>
        <v>Transportation</v>
      </c>
      <c r="B15" s="197" t="str">
        <f t="shared" si="0"/>
        <v>Conventional Pollutant Standards</v>
      </c>
      <c r="C15" s="197" t="str">
        <f t="shared" si="0"/>
        <v>Percentage Reduction of Separately Regulated Pollutants</v>
      </c>
      <c r="D15" s="190" t="s">
        <v>335</v>
      </c>
      <c r="E15" s="190" t="s">
        <v>321</v>
      </c>
      <c r="F15" s="190" t="s">
        <v>335</v>
      </c>
      <c r="G15" s="190" t="s">
        <v>321</v>
      </c>
      <c r="H15" s="191">
        <v>313</v>
      </c>
      <c r="I15" s="192" t="s">
        <v>311</v>
      </c>
      <c r="J15" s="197" t="str">
        <f t="shared" si="3"/>
        <v>Conventional Pollutant Standard</v>
      </c>
      <c r="K15" s="197" t="str">
        <f t="shared" si="3"/>
        <v>trans reduce regulated pollutants</v>
      </c>
      <c r="L15" s="198">
        <f t="shared" si="3"/>
        <v>0</v>
      </c>
      <c r="M15" s="198">
        <f t="shared" si="3"/>
        <v>1</v>
      </c>
      <c r="N15" s="198">
        <f t="shared" si="3"/>
        <v>0.02</v>
      </c>
      <c r="O15" s="197" t="str">
        <f t="shared" si="3"/>
        <v>% reduction in emissions</v>
      </c>
      <c r="P15" s="194" t="s">
        <v>339</v>
      </c>
      <c r="Q15" s="197" t="str">
        <f t="shared" si="4"/>
        <v>transportation-sector-main.html#conv-pol-stds</v>
      </c>
      <c r="R15" s="197" t="str">
        <f t="shared" si="4"/>
        <v>conventional-pollutant-standards.html</v>
      </c>
      <c r="S15" s="196"/>
    </row>
    <row r="16" spans="1:21" s="190" customFormat="1">
      <c r="A16" s="197" t="str">
        <f t="shared" si="0"/>
        <v>Transportation</v>
      </c>
      <c r="B16" s="197" t="str">
        <f t="shared" si="0"/>
        <v>Conventional Pollutant Standards</v>
      </c>
      <c r="C16" s="197" t="str">
        <f t="shared" si="0"/>
        <v>Percentage Reduction of Separately Regulated Pollutants</v>
      </c>
      <c r="D16" s="190" t="s">
        <v>335</v>
      </c>
      <c r="E16" s="190" t="s">
        <v>323</v>
      </c>
      <c r="F16" s="190" t="s">
        <v>335</v>
      </c>
      <c r="G16" s="190" t="s">
        <v>324</v>
      </c>
      <c r="H16" s="191">
        <v>314</v>
      </c>
      <c r="I16" s="192" t="s">
        <v>311</v>
      </c>
      <c r="J16" s="197" t="str">
        <f t="shared" si="3"/>
        <v>Conventional Pollutant Standard</v>
      </c>
      <c r="K16" s="197" t="str">
        <f t="shared" si="3"/>
        <v>trans reduce regulated pollutants</v>
      </c>
      <c r="L16" s="198">
        <f t="shared" si="3"/>
        <v>0</v>
      </c>
      <c r="M16" s="198">
        <f t="shared" si="3"/>
        <v>1</v>
      </c>
      <c r="N16" s="198">
        <f t="shared" si="3"/>
        <v>0.02</v>
      </c>
      <c r="O16" s="197" t="str">
        <f t="shared" si="3"/>
        <v>% reduction in emissions</v>
      </c>
      <c r="P16" s="194" t="s">
        <v>340</v>
      </c>
      <c r="Q16" s="197" t="str">
        <f t="shared" si="4"/>
        <v>transportation-sector-main.html#conv-pol-stds</v>
      </c>
      <c r="R16" s="197" t="str">
        <f t="shared" si="4"/>
        <v>conventional-pollutant-standards.html</v>
      </c>
      <c r="S16" s="196"/>
    </row>
    <row r="17" spans="1:19" s="190" customFormat="1">
      <c r="A17" s="197" t="str">
        <f t="shared" si="0"/>
        <v>Transportation</v>
      </c>
      <c r="B17" s="197" t="str">
        <f t="shared" si="0"/>
        <v>Conventional Pollutant Standards</v>
      </c>
      <c r="C17" s="197" t="str">
        <f t="shared" si="0"/>
        <v>Percentage Reduction of Separately Regulated Pollutants</v>
      </c>
      <c r="D17" s="190" t="s">
        <v>335</v>
      </c>
      <c r="E17" s="190" t="s">
        <v>326</v>
      </c>
      <c r="F17" s="190" t="s">
        <v>335</v>
      </c>
      <c r="G17" s="190" t="s">
        <v>326</v>
      </c>
      <c r="H17" s="191">
        <v>315</v>
      </c>
      <c r="I17" s="192" t="s">
        <v>311</v>
      </c>
      <c r="J17" s="197" t="str">
        <f t="shared" si="3"/>
        <v>Conventional Pollutant Standard</v>
      </c>
      <c r="K17" s="197" t="str">
        <f t="shared" si="3"/>
        <v>trans reduce regulated pollutants</v>
      </c>
      <c r="L17" s="198">
        <f t="shared" si="3"/>
        <v>0</v>
      </c>
      <c r="M17" s="198">
        <f t="shared" si="3"/>
        <v>1</v>
      </c>
      <c r="N17" s="198">
        <f t="shared" si="3"/>
        <v>0.02</v>
      </c>
      <c r="O17" s="197" t="str">
        <f t="shared" si="3"/>
        <v>% reduction in emissions</v>
      </c>
      <c r="P17" s="194" t="s">
        <v>341</v>
      </c>
      <c r="Q17" s="197" t="str">
        <f t="shared" si="4"/>
        <v>transportation-sector-main.html#conv-pol-stds</v>
      </c>
      <c r="R17" s="197" t="str">
        <f t="shared" si="4"/>
        <v>conventional-pollutant-standards.html</v>
      </c>
      <c r="S17" s="196"/>
    </row>
    <row r="18" spans="1:19" s="190" customFormat="1">
      <c r="A18" s="197" t="str">
        <f t="shared" si="0"/>
        <v>Transportation</v>
      </c>
      <c r="B18" s="197" t="str">
        <f t="shared" si="0"/>
        <v>Conventional Pollutant Standards</v>
      </c>
      <c r="C18" s="197" t="str">
        <f t="shared" si="0"/>
        <v>Percentage Reduction of Separately Regulated Pollutants</v>
      </c>
      <c r="D18" s="190" t="s">
        <v>335</v>
      </c>
      <c r="E18" s="190" t="s">
        <v>328</v>
      </c>
      <c r="F18" s="190" t="s">
        <v>335</v>
      </c>
      <c r="G18" s="190" t="s">
        <v>328</v>
      </c>
      <c r="H18" s="191">
        <v>316</v>
      </c>
      <c r="I18" s="192" t="s">
        <v>311</v>
      </c>
      <c r="J18" s="197" t="str">
        <f t="shared" si="3"/>
        <v>Conventional Pollutant Standard</v>
      </c>
      <c r="K18" s="197" t="str">
        <f t="shared" si="3"/>
        <v>trans reduce regulated pollutants</v>
      </c>
      <c r="L18" s="198">
        <f t="shared" si="3"/>
        <v>0</v>
      </c>
      <c r="M18" s="198">
        <f t="shared" si="3"/>
        <v>1</v>
      </c>
      <c r="N18" s="198">
        <f t="shared" si="3"/>
        <v>0.02</v>
      </c>
      <c r="O18" s="197" t="str">
        <f t="shared" si="3"/>
        <v>% reduction in emissions</v>
      </c>
      <c r="P18" s="194" t="s">
        <v>342</v>
      </c>
      <c r="Q18" s="197" t="str">
        <f t="shared" si="4"/>
        <v>transportation-sector-main.html#conv-pol-stds</v>
      </c>
      <c r="R18" s="197" t="str">
        <f t="shared" si="4"/>
        <v>conventional-pollutant-standards.html</v>
      </c>
      <c r="S18" s="196"/>
    </row>
    <row r="19" spans="1:19" s="190" customFormat="1">
      <c r="A19" s="197" t="str">
        <f t="shared" si="0"/>
        <v>Transportation</v>
      </c>
      <c r="B19" s="197" t="str">
        <f t="shared" si="0"/>
        <v>Conventional Pollutant Standards</v>
      </c>
      <c r="C19" s="197" t="str">
        <f t="shared" si="0"/>
        <v>Percentage Reduction of Separately Regulated Pollutants</v>
      </c>
      <c r="D19" s="190" t="s">
        <v>335</v>
      </c>
      <c r="E19" s="190" t="s">
        <v>330</v>
      </c>
      <c r="F19" s="190" t="s">
        <v>335</v>
      </c>
      <c r="G19" s="190" t="s">
        <v>330</v>
      </c>
      <c r="H19" s="191">
        <v>317</v>
      </c>
      <c r="I19" s="192" t="s">
        <v>311</v>
      </c>
      <c r="J19" s="197" t="str">
        <f t="shared" si="3"/>
        <v>Conventional Pollutant Standard</v>
      </c>
      <c r="K19" s="197" t="str">
        <f t="shared" si="3"/>
        <v>trans reduce regulated pollutants</v>
      </c>
      <c r="L19" s="198">
        <f t="shared" si="3"/>
        <v>0</v>
      </c>
      <c r="M19" s="198">
        <f t="shared" si="3"/>
        <v>1</v>
      </c>
      <c r="N19" s="198">
        <f t="shared" si="3"/>
        <v>0.02</v>
      </c>
      <c r="O19" s="197" t="str">
        <f t="shared" si="3"/>
        <v>% reduction in emissions</v>
      </c>
      <c r="P19" s="194" t="s">
        <v>343</v>
      </c>
      <c r="Q19" s="197" t="str">
        <f t="shared" si="4"/>
        <v>transportation-sector-main.html#conv-pol-stds</v>
      </c>
      <c r="R19" s="197" t="str">
        <f t="shared" si="4"/>
        <v>conventional-pollutant-standards.html</v>
      </c>
      <c r="S19" s="196"/>
    </row>
    <row r="20" spans="1:19" s="190" customFormat="1">
      <c r="A20" s="197" t="str">
        <f t="shared" si="0"/>
        <v>Transportation</v>
      </c>
      <c r="B20" s="197" t="str">
        <f t="shared" si="0"/>
        <v>Conventional Pollutant Standards</v>
      </c>
      <c r="C20" s="197" t="str">
        <f t="shared" si="0"/>
        <v>Percentage Reduction of Separately Regulated Pollutants</v>
      </c>
      <c r="D20" s="190" t="s">
        <v>335</v>
      </c>
      <c r="E20" s="190" t="s">
        <v>332</v>
      </c>
      <c r="F20" s="190" t="s">
        <v>335</v>
      </c>
      <c r="G20" s="190" t="s">
        <v>332</v>
      </c>
      <c r="H20" s="191">
        <v>318</v>
      </c>
      <c r="I20" s="199" t="s">
        <v>333</v>
      </c>
      <c r="J20" s="197"/>
      <c r="K20" s="197"/>
      <c r="L20" s="198"/>
      <c r="M20" s="198"/>
      <c r="N20" s="198"/>
      <c r="O20" s="197"/>
      <c r="P20" s="194"/>
      <c r="Q20" s="197"/>
      <c r="R20" s="197"/>
      <c r="S20" s="196"/>
    </row>
    <row r="21" spans="1:19" s="190" customFormat="1">
      <c r="A21" s="197" t="str">
        <f t="shared" si="0"/>
        <v>Transportation</v>
      </c>
      <c r="B21" s="197" t="str">
        <f t="shared" si="0"/>
        <v>Conventional Pollutant Standards</v>
      </c>
      <c r="C21" s="197" t="str">
        <f t="shared" si="0"/>
        <v>Percentage Reduction of Separately Regulated Pollutants</v>
      </c>
      <c r="D21" s="190" t="s">
        <v>335</v>
      </c>
      <c r="E21" s="190" t="s">
        <v>334</v>
      </c>
      <c r="F21" s="190" t="s">
        <v>335</v>
      </c>
      <c r="G21" s="190" t="s">
        <v>334</v>
      </c>
      <c r="H21" s="191">
        <v>319</v>
      </c>
      <c r="I21" s="199" t="s">
        <v>333</v>
      </c>
      <c r="J21" s="197"/>
      <c r="K21" s="197"/>
      <c r="L21" s="198"/>
      <c r="M21" s="198"/>
      <c r="N21" s="198"/>
      <c r="O21" s="197"/>
      <c r="P21" s="194"/>
      <c r="Q21" s="197"/>
      <c r="R21" s="197"/>
      <c r="S21" s="196"/>
    </row>
    <row r="22" spans="1:19" s="190" customFormat="1">
      <c r="A22" s="197" t="str">
        <f t="shared" si="0"/>
        <v>Transportation</v>
      </c>
      <c r="B22" s="197" t="str">
        <f t="shared" si="0"/>
        <v>Conventional Pollutant Standards</v>
      </c>
      <c r="C22" s="197" t="str">
        <f t="shared" si="0"/>
        <v>Percentage Reduction of Separately Regulated Pollutants</v>
      </c>
      <c r="D22" s="190" t="s">
        <v>344</v>
      </c>
      <c r="E22" s="190" t="s">
        <v>309</v>
      </c>
      <c r="F22" s="190" t="s">
        <v>344</v>
      </c>
      <c r="G22" s="190" t="s">
        <v>310</v>
      </c>
      <c r="H22" s="191">
        <v>320</v>
      </c>
      <c r="I22" s="192" t="s">
        <v>311</v>
      </c>
      <c r="J22" s="197" t="str">
        <f t="shared" ref="J22:O22" si="5">J$2</f>
        <v>Conventional Pollutant Standard</v>
      </c>
      <c r="K22" s="197" t="str">
        <f t="shared" si="5"/>
        <v>trans reduce regulated pollutants</v>
      </c>
      <c r="L22" s="198">
        <f t="shared" si="5"/>
        <v>0</v>
      </c>
      <c r="M22" s="198">
        <f t="shared" si="5"/>
        <v>1</v>
      </c>
      <c r="N22" s="198">
        <f t="shared" si="5"/>
        <v>0.02</v>
      </c>
      <c r="O22" s="197" t="str">
        <f t="shared" si="5"/>
        <v>% reduction in emissions</v>
      </c>
      <c r="P22" s="194" t="s">
        <v>345</v>
      </c>
      <c r="Q22" s="197" t="str">
        <f>Q$2</f>
        <v>transportation-sector-main.html#conv-pol-stds</v>
      </c>
      <c r="R22" s="197" t="str">
        <f>R$2</f>
        <v>conventional-pollutant-standards.html</v>
      </c>
      <c r="S22" s="196"/>
    </row>
    <row r="23" spans="1:19" s="190" customFormat="1">
      <c r="A23" s="197" t="str">
        <f t="shared" ref="A23:C42" si="6">A$2</f>
        <v>Transportation</v>
      </c>
      <c r="B23" s="197" t="str">
        <f t="shared" si="6"/>
        <v>Conventional Pollutant Standards</v>
      </c>
      <c r="C23" s="197" t="str">
        <f t="shared" si="6"/>
        <v>Percentage Reduction of Separately Regulated Pollutants</v>
      </c>
      <c r="D23" s="190" t="s">
        <v>344</v>
      </c>
      <c r="E23" s="190" t="s">
        <v>17</v>
      </c>
      <c r="F23" s="190" t="s">
        <v>344</v>
      </c>
      <c r="G23" s="190" t="s">
        <v>17</v>
      </c>
      <c r="H23" s="191">
        <v>321</v>
      </c>
      <c r="I23" s="199" t="s">
        <v>333</v>
      </c>
      <c r="J23" s="197"/>
      <c r="K23" s="197"/>
      <c r="L23" s="198"/>
      <c r="M23" s="198"/>
      <c r="N23" s="198"/>
      <c r="O23" s="197"/>
      <c r="P23" s="194"/>
      <c r="Q23" s="197"/>
      <c r="R23" s="197"/>
      <c r="S23" s="196"/>
    </row>
    <row r="24" spans="1:19" s="190" customFormat="1">
      <c r="A24" s="197" t="str">
        <f t="shared" si="6"/>
        <v>Transportation</v>
      </c>
      <c r="B24" s="197" t="str">
        <f t="shared" si="6"/>
        <v>Conventional Pollutant Standards</v>
      </c>
      <c r="C24" s="197" t="str">
        <f t="shared" si="6"/>
        <v>Percentage Reduction of Separately Regulated Pollutants</v>
      </c>
      <c r="D24" s="190" t="s">
        <v>344</v>
      </c>
      <c r="E24" s="190" t="s">
        <v>319</v>
      </c>
      <c r="F24" s="190" t="s">
        <v>344</v>
      </c>
      <c r="G24" s="190" t="s">
        <v>319</v>
      </c>
      <c r="H24" s="191">
        <v>322</v>
      </c>
      <c r="I24" s="192" t="s">
        <v>311</v>
      </c>
      <c r="J24" s="197" t="str">
        <f t="shared" ref="J24:O24" si="7">J$2</f>
        <v>Conventional Pollutant Standard</v>
      </c>
      <c r="K24" s="197" t="str">
        <f t="shared" si="7"/>
        <v>trans reduce regulated pollutants</v>
      </c>
      <c r="L24" s="198">
        <f t="shared" si="7"/>
        <v>0</v>
      </c>
      <c r="M24" s="198">
        <f t="shared" si="7"/>
        <v>1</v>
      </c>
      <c r="N24" s="198">
        <f t="shared" si="7"/>
        <v>0.02</v>
      </c>
      <c r="O24" s="197" t="str">
        <f t="shared" si="7"/>
        <v>% reduction in emissions</v>
      </c>
      <c r="P24" s="194" t="s">
        <v>346</v>
      </c>
      <c r="Q24" s="197" t="str">
        <f>Q$2</f>
        <v>transportation-sector-main.html#conv-pol-stds</v>
      </c>
      <c r="R24" s="197" t="str">
        <f>R$2</f>
        <v>conventional-pollutant-standards.html</v>
      </c>
      <c r="S24" s="196"/>
    </row>
    <row r="25" spans="1:19" s="190" customFormat="1">
      <c r="A25" s="197" t="str">
        <f t="shared" si="6"/>
        <v>Transportation</v>
      </c>
      <c r="B25" s="197" t="str">
        <f t="shared" si="6"/>
        <v>Conventional Pollutant Standards</v>
      </c>
      <c r="C25" s="197" t="str">
        <f t="shared" si="6"/>
        <v>Percentage Reduction of Separately Regulated Pollutants</v>
      </c>
      <c r="D25" s="190" t="s">
        <v>344</v>
      </c>
      <c r="E25" s="190" t="s">
        <v>321</v>
      </c>
      <c r="F25" s="190" t="s">
        <v>344</v>
      </c>
      <c r="G25" s="190" t="s">
        <v>321</v>
      </c>
      <c r="H25" s="191">
        <v>323</v>
      </c>
      <c r="I25" s="199" t="s">
        <v>333</v>
      </c>
      <c r="J25" s="197"/>
      <c r="K25" s="197"/>
      <c r="L25" s="198"/>
      <c r="M25" s="198"/>
      <c r="N25" s="198"/>
      <c r="O25" s="197"/>
      <c r="P25" s="194"/>
      <c r="Q25" s="197"/>
      <c r="R25" s="197"/>
      <c r="S25" s="196"/>
    </row>
    <row r="26" spans="1:19" s="190" customFormat="1">
      <c r="A26" s="197" t="str">
        <f t="shared" si="6"/>
        <v>Transportation</v>
      </c>
      <c r="B26" s="197" t="str">
        <f t="shared" si="6"/>
        <v>Conventional Pollutant Standards</v>
      </c>
      <c r="C26" s="197" t="str">
        <f t="shared" si="6"/>
        <v>Percentage Reduction of Separately Regulated Pollutants</v>
      </c>
      <c r="D26" s="190" t="s">
        <v>344</v>
      </c>
      <c r="E26" s="190" t="s">
        <v>323</v>
      </c>
      <c r="F26" s="190" t="s">
        <v>344</v>
      </c>
      <c r="G26" s="190" t="s">
        <v>324</v>
      </c>
      <c r="H26" s="191">
        <v>324</v>
      </c>
      <c r="I26" s="199" t="s">
        <v>333</v>
      </c>
      <c r="J26" s="197"/>
      <c r="K26" s="197"/>
      <c r="L26" s="198"/>
      <c r="M26" s="198"/>
      <c r="N26" s="198"/>
      <c r="O26" s="197"/>
      <c r="P26" s="194"/>
      <c r="Q26" s="197"/>
      <c r="R26" s="197"/>
      <c r="S26" s="196"/>
    </row>
    <row r="27" spans="1:19" s="190" customFormat="1">
      <c r="A27" s="197" t="str">
        <f t="shared" si="6"/>
        <v>Transportation</v>
      </c>
      <c r="B27" s="197" t="str">
        <f t="shared" si="6"/>
        <v>Conventional Pollutant Standards</v>
      </c>
      <c r="C27" s="197" t="str">
        <f t="shared" si="6"/>
        <v>Percentage Reduction of Separately Regulated Pollutants</v>
      </c>
      <c r="D27" s="190" t="s">
        <v>344</v>
      </c>
      <c r="E27" s="190" t="s">
        <v>326</v>
      </c>
      <c r="F27" s="190" t="s">
        <v>344</v>
      </c>
      <c r="G27" s="190" t="s">
        <v>326</v>
      </c>
      <c r="H27" s="191">
        <v>325</v>
      </c>
      <c r="I27" s="199" t="s">
        <v>333</v>
      </c>
      <c r="J27" s="197"/>
      <c r="K27" s="197"/>
      <c r="L27" s="198"/>
      <c r="M27" s="198"/>
      <c r="N27" s="198"/>
      <c r="O27" s="197"/>
      <c r="P27" s="194"/>
      <c r="Q27" s="197"/>
      <c r="R27" s="197"/>
      <c r="S27" s="196"/>
    </row>
    <row r="28" spans="1:19" s="190" customFormat="1">
      <c r="A28" s="197" t="str">
        <f t="shared" si="6"/>
        <v>Transportation</v>
      </c>
      <c r="B28" s="197" t="str">
        <f t="shared" si="6"/>
        <v>Conventional Pollutant Standards</v>
      </c>
      <c r="C28" s="197" t="str">
        <f t="shared" si="6"/>
        <v>Percentage Reduction of Separately Regulated Pollutants</v>
      </c>
      <c r="D28" s="190" t="s">
        <v>344</v>
      </c>
      <c r="E28" s="190" t="s">
        <v>328</v>
      </c>
      <c r="F28" s="190" t="s">
        <v>344</v>
      </c>
      <c r="G28" s="190" t="s">
        <v>328</v>
      </c>
      <c r="H28" s="191">
        <v>326</v>
      </c>
      <c r="I28" s="199" t="s">
        <v>333</v>
      </c>
      <c r="J28" s="197"/>
      <c r="K28" s="197"/>
      <c r="L28" s="198"/>
      <c r="M28" s="198"/>
      <c r="N28" s="198"/>
      <c r="O28" s="197"/>
      <c r="P28" s="194"/>
      <c r="Q28" s="197"/>
      <c r="R28" s="197"/>
      <c r="S28" s="196"/>
    </row>
    <row r="29" spans="1:19" s="190" customFormat="1">
      <c r="A29" s="197" t="str">
        <f t="shared" si="6"/>
        <v>Transportation</v>
      </c>
      <c r="B29" s="197" t="str">
        <f t="shared" si="6"/>
        <v>Conventional Pollutant Standards</v>
      </c>
      <c r="C29" s="197" t="str">
        <f t="shared" si="6"/>
        <v>Percentage Reduction of Separately Regulated Pollutants</v>
      </c>
      <c r="D29" s="190" t="s">
        <v>344</v>
      </c>
      <c r="E29" s="190" t="s">
        <v>330</v>
      </c>
      <c r="F29" s="190" t="s">
        <v>344</v>
      </c>
      <c r="G29" s="190" t="s">
        <v>330</v>
      </c>
      <c r="H29" s="191">
        <v>327</v>
      </c>
      <c r="I29" s="199" t="s">
        <v>333</v>
      </c>
      <c r="J29" s="197"/>
      <c r="K29" s="197"/>
      <c r="L29" s="198"/>
      <c r="M29" s="198"/>
      <c r="N29" s="198"/>
      <c r="O29" s="197"/>
      <c r="P29" s="194"/>
      <c r="Q29" s="197"/>
      <c r="R29" s="197"/>
      <c r="S29" s="196"/>
    </row>
    <row r="30" spans="1:19" s="190" customFormat="1">
      <c r="A30" s="197" t="str">
        <f t="shared" si="6"/>
        <v>Transportation</v>
      </c>
      <c r="B30" s="197" t="str">
        <f t="shared" si="6"/>
        <v>Conventional Pollutant Standards</v>
      </c>
      <c r="C30" s="197" t="str">
        <f t="shared" si="6"/>
        <v>Percentage Reduction of Separately Regulated Pollutants</v>
      </c>
      <c r="D30" s="190" t="s">
        <v>344</v>
      </c>
      <c r="E30" s="190" t="s">
        <v>332</v>
      </c>
      <c r="F30" s="190" t="s">
        <v>344</v>
      </c>
      <c r="G30" s="190" t="s">
        <v>332</v>
      </c>
      <c r="H30" s="191">
        <v>328</v>
      </c>
      <c r="I30" s="199" t="s">
        <v>333</v>
      </c>
      <c r="J30" s="197"/>
      <c r="K30" s="197"/>
      <c r="L30" s="198"/>
      <c r="M30" s="198"/>
      <c r="N30" s="198"/>
      <c r="O30" s="197"/>
      <c r="P30" s="194"/>
      <c r="Q30" s="197"/>
      <c r="R30" s="197"/>
      <c r="S30" s="196"/>
    </row>
    <row r="31" spans="1:19" s="190" customFormat="1">
      <c r="A31" s="197" t="str">
        <f t="shared" si="6"/>
        <v>Transportation</v>
      </c>
      <c r="B31" s="197" t="str">
        <f t="shared" si="6"/>
        <v>Conventional Pollutant Standards</v>
      </c>
      <c r="C31" s="197" t="str">
        <f t="shared" si="6"/>
        <v>Percentage Reduction of Separately Regulated Pollutants</v>
      </c>
      <c r="D31" s="190" t="s">
        <v>344</v>
      </c>
      <c r="E31" s="190" t="s">
        <v>334</v>
      </c>
      <c r="F31" s="190" t="s">
        <v>344</v>
      </c>
      <c r="G31" s="190" t="s">
        <v>334</v>
      </c>
      <c r="H31" s="191">
        <v>329</v>
      </c>
      <c r="I31" s="199" t="s">
        <v>333</v>
      </c>
      <c r="J31" s="197"/>
      <c r="K31" s="197"/>
      <c r="L31" s="198"/>
      <c r="M31" s="198"/>
      <c r="N31" s="198"/>
      <c r="O31" s="197"/>
      <c r="P31" s="194"/>
      <c r="Q31" s="197"/>
      <c r="R31" s="197"/>
      <c r="S31" s="196"/>
    </row>
    <row r="32" spans="1:19" s="190" customFormat="1">
      <c r="A32" s="197" t="str">
        <f t="shared" si="6"/>
        <v>Transportation</v>
      </c>
      <c r="B32" s="197" t="str">
        <f t="shared" si="6"/>
        <v>Conventional Pollutant Standards</v>
      </c>
      <c r="C32" s="197" t="str">
        <f t="shared" si="6"/>
        <v>Percentage Reduction of Separately Regulated Pollutants</v>
      </c>
      <c r="D32" s="190" t="s">
        <v>347</v>
      </c>
      <c r="E32" s="190" t="s">
        <v>309</v>
      </c>
      <c r="F32" s="190" t="s">
        <v>347</v>
      </c>
      <c r="G32" s="190" t="s">
        <v>310</v>
      </c>
      <c r="H32" s="191">
        <v>330</v>
      </c>
      <c r="I32" s="192" t="s">
        <v>311</v>
      </c>
      <c r="J32" s="197" t="str">
        <f t="shared" ref="J32:O36" si="8">J$2</f>
        <v>Conventional Pollutant Standard</v>
      </c>
      <c r="K32" s="197" t="str">
        <f t="shared" si="8"/>
        <v>trans reduce regulated pollutants</v>
      </c>
      <c r="L32" s="198">
        <f t="shared" si="8"/>
        <v>0</v>
      </c>
      <c r="M32" s="198">
        <f t="shared" si="8"/>
        <v>1</v>
      </c>
      <c r="N32" s="198">
        <f t="shared" si="8"/>
        <v>0.02</v>
      </c>
      <c r="O32" s="197" t="str">
        <f t="shared" si="8"/>
        <v>% reduction in emissions</v>
      </c>
      <c r="P32" s="194" t="s">
        <v>348</v>
      </c>
      <c r="Q32" s="197" t="str">
        <f t="shared" ref="Q32:R36" si="9">Q$2</f>
        <v>transportation-sector-main.html#conv-pol-stds</v>
      </c>
      <c r="R32" s="197" t="str">
        <f t="shared" si="9"/>
        <v>conventional-pollutant-standards.html</v>
      </c>
      <c r="S32" s="196"/>
    </row>
    <row r="33" spans="1:19" s="190" customFormat="1">
      <c r="A33" s="197" t="str">
        <f t="shared" si="6"/>
        <v>Transportation</v>
      </c>
      <c r="B33" s="197" t="str">
        <f t="shared" si="6"/>
        <v>Conventional Pollutant Standards</v>
      </c>
      <c r="C33" s="197" t="str">
        <f t="shared" si="6"/>
        <v>Percentage Reduction of Separately Regulated Pollutants</v>
      </c>
      <c r="D33" s="190" t="s">
        <v>347</v>
      </c>
      <c r="E33" s="190" t="s">
        <v>17</v>
      </c>
      <c r="F33" s="190" t="s">
        <v>347</v>
      </c>
      <c r="G33" s="190" t="s">
        <v>17</v>
      </c>
      <c r="H33" s="191">
        <v>331</v>
      </c>
      <c r="I33" s="192" t="s">
        <v>311</v>
      </c>
      <c r="J33" s="197" t="str">
        <f t="shared" si="8"/>
        <v>Conventional Pollutant Standard</v>
      </c>
      <c r="K33" s="197" t="str">
        <f t="shared" si="8"/>
        <v>trans reduce regulated pollutants</v>
      </c>
      <c r="L33" s="198">
        <f t="shared" si="8"/>
        <v>0</v>
      </c>
      <c r="M33" s="198">
        <f t="shared" si="8"/>
        <v>1</v>
      </c>
      <c r="N33" s="198">
        <f t="shared" si="8"/>
        <v>0.02</v>
      </c>
      <c r="O33" s="197" t="str">
        <f t="shared" si="8"/>
        <v>% reduction in emissions</v>
      </c>
      <c r="P33" s="194" t="s">
        <v>349</v>
      </c>
      <c r="Q33" s="197" t="str">
        <f t="shared" si="9"/>
        <v>transportation-sector-main.html#conv-pol-stds</v>
      </c>
      <c r="R33" s="197" t="str">
        <f t="shared" si="9"/>
        <v>conventional-pollutant-standards.html</v>
      </c>
      <c r="S33" s="196"/>
    </row>
    <row r="34" spans="1:19" s="190" customFormat="1">
      <c r="A34" s="197" t="str">
        <f t="shared" si="6"/>
        <v>Transportation</v>
      </c>
      <c r="B34" s="197" t="str">
        <f t="shared" si="6"/>
        <v>Conventional Pollutant Standards</v>
      </c>
      <c r="C34" s="197" t="str">
        <f t="shared" si="6"/>
        <v>Percentage Reduction of Separately Regulated Pollutants</v>
      </c>
      <c r="D34" s="190" t="s">
        <v>347</v>
      </c>
      <c r="E34" s="190" t="s">
        <v>319</v>
      </c>
      <c r="F34" s="190" t="s">
        <v>347</v>
      </c>
      <c r="G34" s="190" t="s">
        <v>319</v>
      </c>
      <c r="H34" s="191">
        <v>332</v>
      </c>
      <c r="I34" s="192" t="s">
        <v>311</v>
      </c>
      <c r="J34" s="197" t="str">
        <f t="shared" si="8"/>
        <v>Conventional Pollutant Standard</v>
      </c>
      <c r="K34" s="197" t="str">
        <f t="shared" si="8"/>
        <v>trans reduce regulated pollutants</v>
      </c>
      <c r="L34" s="198">
        <f t="shared" si="8"/>
        <v>0</v>
      </c>
      <c r="M34" s="198">
        <f t="shared" si="8"/>
        <v>1</v>
      </c>
      <c r="N34" s="198">
        <f t="shared" si="8"/>
        <v>0.02</v>
      </c>
      <c r="O34" s="197" t="str">
        <f t="shared" si="8"/>
        <v>% reduction in emissions</v>
      </c>
      <c r="P34" s="194" t="s">
        <v>350</v>
      </c>
      <c r="Q34" s="197" t="str">
        <f t="shared" si="9"/>
        <v>transportation-sector-main.html#conv-pol-stds</v>
      </c>
      <c r="R34" s="197" t="str">
        <f t="shared" si="9"/>
        <v>conventional-pollutant-standards.html</v>
      </c>
      <c r="S34" s="196"/>
    </row>
    <row r="35" spans="1:19" s="190" customFormat="1">
      <c r="A35" s="197" t="str">
        <f t="shared" si="6"/>
        <v>Transportation</v>
      </c>
      <c r="B35" s="197" t="str">
        <f t="shared" si="6"/>
        <v>Conventional Pollutant Standards</v>
      </c>
      <c r="C35" s="197" t="str">
        <f t="shared" si="6"/>
        <v>Percentage Reduction of Separately Regulated Pollutants</v>
      </c>
      <c r="D35" s="190" t="s">
        <v>347</v>
      </c>
      <c r="E35" s="190" t="s">
        <v>321</v>
      </c>
      <c r="F35" s="190" t="s">
        <v>347</v>
      </c>
      <c r="G35" s="190" t="s">
        <v>321</v>
      </c>
      <c r="H35" s="191">
        <v>333</v>
      </c>
      <c r="I35" s="192" t="s">
        <v>311</v>
      </c>
      <c r="J35" s="197" t="str">
        <f t="shared" si="8"/>
        <v>Conventional Pollutant Standard</v>
      </c>
      <c r="K35" s="197" t="str">
        <f t="shared" si="8"/>
        <v>trans reduce regulated pollutants</v>
      </c>
      <c r="L35" s="198">
        <f t="shared" si="8"/>
        <v>0</v>
      </c>
      <c r="M35" s="198">
        <f t="shared" si="8"/>
        <v>1</v>
      </c>
      <c r="N35" s="198">
        <f t="shared" si="8"/>
        <v>0.02</v>
      </c>
      <c r="O35" s="197" t="str">
        <f t="shared" si="8"/>
        <v>% reduction in emissions</v>
      </c>
      <c r="P35" s="194" t="s">
        <v>351</v>
      </c>
      <c r="Q35" s="197" t="str">
        <f t="shared" si="9"/>
        <v>transportation-sector-main.html#conv-pol-stds</v>
      </c>
      <c r="R35" s="197" t="str">
        <f t="shared" si="9"/>
        <v>conventional-pollutant-standards.html</v>
      </c>
      <c r="S35" s="196"/>
    </row>
    <row r="36" spans="1:19" s="190" customFormat="1">
      <c r="A36" s="197" t="str">
        <f t="shared" si="6"/>
        <v>Transportation</v>
      </c>
      <c r="B36" s="197" t="str">
        <f t="shared" si="6"/>
        <v>Conventional Pollutant Standards</v>
      </c>
      <c r="C36" s="197" t="str">
        <f t="shared" si="6"/>
        <v>Percentage Reduction of Separately Regulated Pollutants</v>
      </c>
      <c r="D36" s="190" t="s">
        <v>347</v>
      </c>
      <c r="E36" s="190" t="s">
        <v>323</v>
      </c>
      <c r="F36" s="190" t="s">
        <v>347</v>
      </c>
      <c r="G36" s="190" t="s">
        <v>324</v>
      </c>
      <c r="H36" s="191">
        <v>334</v>
      </c>
      <c r="I36" s="192" t="s">
        <v>311</v>
      </c>
      <c r="J36" s="197" t="str">
        <f t="shared" si="8"/>
        <v>Conventional Pollutant Standard</v>
      </c>
      <c r="K36" s="197" t="str">
        <f t="shared" si="8"/>
        <v>trans reduce regulated pollutants</v>
      </c>
      <c r="L36" s="198">
        <f t="shared" si="8"/>
        <v>0</v>
      </c>
      <c r="M36" s="198">
        <f t="shared" si="8"/>
        <v>1</v>
      </c>
      <c r="N36" s="198">
        <f t="shared" si="8"/>
        <v>0.02</v>
      </c>
      <c r="O36" s="197" t="str">
        <f t="shared" si="8"/>
        <v>% reduction in emissions</v>
      </c>
      <c r="P36" s="194" t="s">
        <v>352</v>
      </c>
      <c r="Q36" s="197" t="str">
        <f t="shared" si="9"/>
        <v>transportation-sector-main.html#conv-pol-stds</v>
      </c>
      <c r="R36" s="197" t="str">
        <f t="shared" si="9"/>
        <v>conventional-pollutant-standards.html</v>
      </c>
      <c r="S36" s="196"/>
    </row>
    <row r="37" spans="1:19" s="190" customFormat="1">
      <c r="A37" s="197" t="str">
        <f t="shared" si="6"/>
        <v>Transportation</v>
      </c>
      <c r="B37" s="197" t="str">
        <f t="shared" si="6"/>
        <v>Conventional Pollutant Standards</v>
      </c>
      <c r="C37" s="197" t="str">
        <f t="shared" si="6"/>
        <v>Percentage Reduction of Separately Regulated Pollutants</v>
      </c>
      <c r="D37" s="190" t="s">
        <v>347</v>
      </c>
      <c r="E37" s="190" t="s">
        <v>326</v>
      </c>
      <c r="F37" s="190" t="s">
        <v>347</v>
      </c>
      <c r="G37" s="190" t="s">
        <v>326</v>
      </c>
      <c r="H37" s="191">
        <v>335</v>
      </c>
      <c r="I37" s="199" t="s">
        <v>333</v>
      </c>
      <c r="J37" s="197"/>
      <c r="K37" s="197"/>
      <c r="L37" s="198"/>
      <c r="M37" s="198"/>
      <c r="N37" s="198"/>
      <c r="O37" s="197"/>
      <c r="P37" s="194"/>
      <c r="Q37" s="197"/>
      <c r="R37" s="197"/>
      <c r="S37" s="196"/>
    </row>
    <row r="38" spans="1:19" s="190" customFormat="1">
      <c r="A38" s="197" t="str">
        <f t="shared" si="6"/>
        <v>Transportation</v>
      </c>
      <c r="B38" s="197" t="str">
        <f t="shared" si="6"/>
        <v>Conventional Pollutant Standards</v>
      </c>
      <c r="C38" s="197" t="str">
        <f t="shared" si="6"/>
        <v>Percentage Reduction of Separately Regulated Pollutants</v>
      </c>
      <c r="D38" s="190" t="s">
        <v>347</v>
      </c>
      <c r="E38" s="190" t="s">
        <v>328</v>
      </c>
      <c r="F38" s="190" t="s">
        <v>347</v>
      </c>
      <c r="G38" s="190" t="s">
        <v>328</v>
      </c>
      <c r="H38" s="191">
        <v>336</v>
      </c>
      <c r="I38" s="192" t="s">
        <v>311</v>
      </c>
      <c r="J38" s="197" t="str">
        <f t="shared" ref="J38:O39" si="10">J$2</f>
        <v>Conventional Pollutant Standard</v>
      </c>
      <c r="K38" s="197" t="str">
        <f t="shared" si="10"/>
        <v>trans reduce regulated pollutants</v>
      </c>
      <c r="L38" s="198">
        <f t="shared" si="10"/>
        <v>0</v>
      </c>
      <c r="M38" s="198">
        <f t="shared" si="10"/>
        <v>1</v>
      </c>
      <c r="N38" s="198">
        <f t="shared" si="10"/>
        <v>0.02</v>
      </c>
      <c r="O38" s="197" t="str">
        <f t="shared" si="10"/>
        <v>% reduction in emissions</v>
      </c>
      <c r="P38" s="194" t="s">
        <v>353</v>
      </c>
      <c r="Q38" s="197" t="str">
        <f>Q$2</f>
        <v>transportation-sector-main.html#conv-pol-stds</v>
      </c>
      <c r="R38" s="197" t="str">
        <f>R$2</f>
        <v>conventional-pollutant-standards.html</v>
      </c>
      <c r="S38" s="196"/>
    </row>
    <row r="39" spans="1:19" s="190" customFormat="1">
      <c r="A39" s="197" t="str">
        <f t="shared" si="6"/>
        <v>Transportation</v>
      </c>
      <c r="B39" s="197" t="str">
        <f t="shared" si="6"/>
        <v>Conventional Pollutant Standards</v>
      </c>
      <c r="C39" s="197" t="str">
        <f t="shared" si="6"/>
        <v>Percentage Reduction of Separately Regulated Pollutants</v>
      </c>
      <c r="D39" s="190" t="s">
        <v>347</v>
      </c>
      <c r="E39" s="190" t="s">
        <v>330</v>
      </c>
      <c r="F39" s="190" t="s">
        <v>347</v>
      </c>
      <c r="G39" s="190" t="s">
        <v>330</v>
      </c>
      <c r="H39" s="191">
        <v>337</v>
      </c>
      <c r="I39" s="192" t="s">
        <v>311</v>
      </c>
      <c r="J39" s="197" t="str">
        <f t="shared" si="10"/>
        <v>Conventional Pollutant Standard</v>
      </c>
      <c r="K39" s="197" t="str">
        <f t="shared" si="10"/>
        <v>trans reduce regulated pollutants</v>
      </c>
      <c r="L39" s="198">
        <f t="shared" si="10"/>
        <v>0</v>
      </c>
      <c r="M39" s="198">
        <f t="shared" si="10"/>
        <v>1</v>
      </c>
      <c r="N39" s="198">
        <f t="shared" si="10"/>
        <v>0.02</v>
      </c>
      <c r="O39" s="197" t="str">
        <f t="shared" si="10"/>
        <v>% reduction in emissions</v>
      </c>
      <c r="P39" s="194" t="s">
        <v>354</v>
      </c>
      <c r="Q39" s="197" t="str">
        <f>Q$2</f>
        <v>transportation-sector-main.html#conv-pol-stds</v>
      </c>
      <c r="R39" s="197" t="str">
        <f>R$2</f>
        <v>conventional-pollutant-standards.html</v>
      </c>
      <c r="S39" s="196"/>
    </row>
    <row r="40" spans="1:19" s="190" customFormat="1">
      <c r="A40" s="197" t="str">
        <f t="shared" si="6"/>
        <v>Transportation</v>
      </c>
      <c r="B40" s="197" t="str">
        <f t="shared" si="6"/>
        <v>Conventional Pollutant Standards</v>
      </c>
      <c r="C40" s="197" t="str">
        <f t="shared" si="6"/>
        <v>Percentage Reduction of Separately Regulated Pollutants</v>
      </c>
      <c r="D40" s="190" t="s">
        <v>347</v>
      </c>
      <c r="E40" s="190" t="s">
        <v>332</v>
      </c>
      <c r="F40" s="190" t="s">
        <v>347</v>
      </c>
      <c r="G40" s="190" t="s">
        <v>332</v>
      </c>
      <c r="H40" s="191">
        <v>338</v>
      </c>
      <c r="I40" s="199" t="s">
        <v>333</v>
      </c>
      <c r="J40" s="197"/>
      <c r="K40" s="197"/>
      <c r="L40" s="198"/>
      <c r="M40" s="198"/>
      <c r="N40" s="198"/>
      <c r="O40" s="197"/>
      <c r="P40" s="194"/>
      <c r="Q40" s="197"/>
      <c r="R40" s="197"/>
      <c r="S40" s="196"/>
    </row>
    <row r="41" spans="1:19" s="190" customFormat="1">
      <c r="A41" s="197" t="str">
        <f t="shared" si="6"/>
        <v>Transportation</v>
      </c>
      <c r="B41" s="197" t="str">
        <f t="shared" si="6"/>
        <v>Conventional Pollutant Standards</v>
      </c>
      <c r="C41" s="197" t="str">
        <f t="shared" si="6"/>
        <v>Percentage Reduction of Separately Regulated Pollutants</v>
      </c>
      <c r="D41" s="190" t="s">
        <v>347</v>
      </c>
      <c r="E41" s="190" t="s">
        <v>334</v>
      </c>
      <c r="F41" s="190" t="s">
        <v>347</v>
      </c>
      <c r="G41" s="190" t="s">
        <v>334</v>
      </c>
      <c r="H41" s="191">
        <v>339</v>
      </c>
      <c r="I41" s="199" t="s">
        <v>333</v>
      </c>
      <c r="J41" s="197"/>
      <c r="K41" s="197"/>
      <c r="L41" s="198"/>
      <c r="M41" s="198"/>
      <c r="N41" s="198"/>
      <c r="O41" s="197"/>
      <c r="P41" s="194"/>
      <c r="Q41" s="197"/>
      <c r="R41" s="197"/>
      <c r="S41" s="196"/>
    </row>
    <row r="42" spans="1:19" s="190" customFormat="1">
      <c r="A42" s="197" t="str">
        <f t="shared" si="6"/>
        <v>Transportation</v>
      </c>
      <c r="B42" s="197" t="str">
        <f t="shared" si="6"/>
        <v>Conventional Pollutant Standards</v>
      </c>
      <c r="C42" s="197" t="str">
        <f t="shared" si="6"/>
        <v>Percentage Reduction of Separately Regulated Pollutants</v>
      </c>
      <c r="D42" s="190" t="s">
        <v>355</v>
      </c>
      <c r="E42" s="190" t="s">
        <v>309</v>
      </c>
      <c r="F42" s="190" t="s">
        <v>355</v>
      </c>
      <c r="G42" s="190" t="s">
        <v>310</v>
      </c>
      <c r="H42" s="191">
        <v>340</v>
      </c>
      <c r="I42" s="192" t="s">
        <v>311</v>
      </c>
      <c r="J42" s="197" t="str">
        <f t="shared" ref="J42:O46" si="11">J$2</f>
        <v>Conventional Pollutant Standard</v>
      </c>
      <c r="K42" s="197" t="str">
        <f t="shared" si="11"/>
        <v>trans reduce regulated pollutants</v>
      </c>
      <c r="L42" s="198">
        <f t="shared" si="11"/>
        <v>0</v>
      </c>
      <c r="M42" s="198">
        <f t="shared" si="11"/>
        <v>1</v>
      </c>
      <c r="N42" s="198">
        <f t="shared" si="11"/>
        <v>0.02</v>
      </c>
      <c r="O42" s="197" t="str">
        <f t="shared" si="11"/>
        <v>% reduction in emissions</v>
      </c>
      <c r="P42" s="194" t="s">
        <v>356</v>
      </c>
      <c r="Q42" s="197" t="str">
        <f t="shared" ref="Q42:R46" si="12">Q$2</f>
        <v>transportation-sector-main.html#conv-pol-stds</v>
      </c>
      <c r="R42" s="197" t="str">
        <f t="shared" si="12"/>
        <v>conventional-pollutant-standards.html</v>
      </c>
      <c r="S42" s="196"/>
    </row>
    <row r="43" spans="1:19" s="190" customFormat="1">
      <c r="A43" s="197" t="str">
        <f t="shared" ref="A43:C61" si="13">A$2</f>
        <v>Transportation</v>
      </c>
      <c r="B43" s="197" t="str">
        <f t="shared" si="13"/>
        <v>Conventional Pollutant Standards</v>
      </c>
      <c r="C43" s="197" t="str">
        <f t="shared" si="13"/>
        <v>Percentage Reduction of Separately Regulated Pollutants</v>
      </c>
      <c r="D43" s="190" t="s">
        <v>355</v>
      </c>
      <c r="E43" s="190" t="s">
        <v>17</v>
      </c>
      <c r="F43" s="190" t="s">
        <v>355</v>
      </c>
      <c r="G43" s="190" t="s">
        <v>17</v>
      </c>
      <c r="H43" s="191">
        <v>341</v>
      </c>
      <c r="I43" s="192" t="s">
        <v>311</v>
      </c>
      <c r="J43" s="197" t="str">
        <f t="shared" si="11"/>
        <v>Conventional Pollutant Standard</v>
      </c>
      <c r="K43" s="197" t="str">
        <f t="shared" si="11"/>
        <v>trans reduce regulated pollutants</v>
      </c>
      <c r="L43" s="198">
        <f t="shared" si="11"/>
        <v>0</v>
      </c>
      <c r="M43" s="198">
        <f t="shared" si="11"/>
        <v>1</v>
      </c>
      <c r="N43" s="198">
        <f t="shared" si="11"/>
        <v>0.02</v>
      </c>
      <c r="O43" s="197" t="str">
        <f t="shared" si="11"/>
        <v>% reduction in emissions</v>
      </c>
      <c r="P43" s="194" t="s">
        <v>357</v>
      </c>
      <c r="Q43" s="197" t="str">
        <f t="shared" si="12"/>
        <v>transportation-sector-main.html#conv-pol-stds</v>
      </c>
      <c r="R43" s="197" t="str">
        <f t="shared" si="12"/>
        <v>conventional-pollutant-standards.html</v>
      </c>
      <c r="S43" s="196"/>
    </row>
    <row r="44" spans="1:19" s="190" customFormat="1">
      <c r="A44" s="197" t="str">
        <f t="shared" si="13"/>
        <v>Transportation</v>
      </c>
      <c r="B44" s="197" t="str">
        <f t="shared" si="13"/>
        <v>Conventional Pollutant Standards</v>
      </c>
      <c r="C44" s="197" t="str">
        <f t="shared" si="13"/>
        <v>Percentage Reduction of Separately Regulated Pollutants</v>
      </c>
      <c r="D44" s="190" t="s">
        <v>355</v>
      </c>
      <c r="E44" s="190" t="s">
        <v>319</v>
      </c>
      <c r="F44" s="190" t="s">
        <v>355</v>
      </c>
      <c r="G44" s="190" t="s">
        <v>319</v>
      </c>
      <c r="H44" s="191">
        <v>342</v>
      </c>
      <c r="I44" s="192" t="s">
        <v>311</v>
      </c>
      <c r="J44" s="197" t="str">
        <f t="shared" si="11"/>
        <v>Conventional Pollutant Standard</v>
      </c>
      <c r="K44" s="197" t="str">
        <f t="shared" si="11"/>
        <v>trans reduce regulated pollutants</v>
      </c>
      <c r="L44" s="198">
        <f t="shared" si="11"/>
        <v>0</v>
      </c>
      <c r="M44" s="198">
        <f t="shared" si="11"/>
        <v>1</v>
      </c>
      <c r="N44" s="198">
        <f t="shared" si="11"/>
        <v>0.02</v>
      </c>
      <c r="O44" s="197" t="str">
        <f t="shared" si="11"/>
        <v>% reduction in emissions</v>
      </c>
      <c r="P44" s="194" t="s">
        <v>358</v>
      </c>
      <c r="Q44" s="197" t="str">
        <f t="shared" si="12"/>
        <v>transportation-sector-main.html#conv-pol-stds</v>
      </c>
      <c r="R44" s="197" t="str">
        <f t="shared" si="12"/>
        <v>conventional-pollutant-standards.html</v>
      </c>
      <c r="S44" s="196"/>
    </row>
    <row r="45" spans="1:19" s="190" customFormat="1">
      <c r="A45" s="197" t="str">
        <f t="shared" si="13"/>
        <v>Transportation</v>
      </c>
      <c r="B45" s="197" t="str">
        <f t="shared" si="13"/>
        <v>Conventional Pollutant Standards</v>
      </c>
      <c r="C45" s="197" t="str">
        <f t="shared" si="13"/>
        <v>Percentage Reduction of Separately Regulated Pollutants</v>
      </c>
      <c r="D45" s="190" t="s">
        <v>355</v>
      </c>
      <c r="E45" s="190" t="s">
        <v>321</v>
      </c>
      <c r="F45" s="190" t="s">
        <v>355</v>
      </c>
      <c r="G45" s="190" t="s">
        <v>321</v>
      </c>
      <c r="H45" s="191">
        <v>343</v>
      </c>
      <c r="I45" s="192" t="s">
        <v>311</v>
      </c>
      <c r="J45" s="197" t="str">
        <f t="shared" si="11"/>
        <v>Conventional Pollutant Standard</v>
      </c>
      <c r="K45" s="197" t="str">
        <f t="shared" si="11"/>
        <v>trans reduce regulated pollutants</v>
      </c>
      <c r="L45" s="198">
        <f t="shared" si="11"/>
        <v>0</v>
      </c>
      <c r="M45" s="198">
        <f t="shared" si="11"/>
        <v>1</v>
      </c>
      <c r="N45" s="198">
        <f t="shared" si="11"/>
        <v>0.02</v>
      </c>
      <c r="O45" s="197" t="str">
        <f t="shared" si="11"/>
        <v>% reduction in emissions</v>
      </c>
      <c r="P45" s="194" t="s">
        <v>359</v>
      </c>
      <c r="Q45" s="197" t="str">
        <f t="shared" si="12"/>
        <v>transportation-sector-main.html#conv-pol-stds</v>
      </c>
      <c r="R45" s="197" t="str">
        <f t="shared" si="12"/>
        <v>conventional-pollutant-standards.html</v>
      </c>
      <c r="S45" s="196"/>
    </row>
    <row r="46" spans="1:19" s="190" customFormat="1">
      <c r="A46" s="197" t="str">
        <f t="shared" si="13"/>
        <v>Transportation</v>
      </c>
      <c r="B46" s="197" t="str">
        <f t="shared" si="13"/>
        <v>Conventional Pollutant Standards</v>
      </c>
      <c r="C46" s="197" t="str">
        <f t="shared" si="13"/>
        <v>Percentage Reduction of Separately Regulated Pollutants</v>
      </c>
      <c r="D46" s="190" t="s">
        <v>355</v>
      </c>
      <c r="E46" s="190" t="s">
        <v>323</v>
      </c>
      <c r="F46" s="190" t="s">
        <v>355</v>
      </c>
      <c r="G46" s="190" t="s">
        <v>324</v>
      </c>
      <c r="H46" s="191">
        <v>344</v>
      </c>
      <c r="I46" s="192" t="s">
        <v>311</v>
      </c>
      <c r="J46" s="197" t="str">
        <f t="shared" si="11"/>
        <v>Conventional Pollutant Standard</v>
      </c>
      <c r="K46" s="197" t="str">
        <f t="shared" si="11"/>
        <v>trans reduce regulated pollutants</v>
      </c>
      <c r="L46" s="198">
        <f t="shared" si="11"/>
        <v>0</v>
      </c>
      <c r="M46" s="198">
        <f t="shared" si="11"/>
        <v>1</v>
      </c>
      <c r="N46" s="198">
        <f t="shared" si="11"/>
        <v>0.02</v>
      </c>
      <c r="O46" s="197" t="str">
        <f t="shared" si="11"/>
        <v>% reduction in emissions</v>
      </c>
      <c r="P46" s="194" t="s">
        <v>360</v>
      </c>
      <c r="Q46" s="197" t="str">
        <f t="shared" si="12"/>
        <v>transportation-sector-main.html#conv-pol-stds</v>
      </c>
      <c r="R46" s="197" t="str">
        <f t="shared" si="12"/>
        <v>conventional-pollutant-standards.html</v>
      </c>
      <c r="S46" s="196"/>
    </row>
    <row r="47" spans="1:19" s="190" customFormat="1">
      <c r="A47" s="197" t="str">
        <f t="shared" si="13"/>
        <v>Transportation</v>
      </c>
      <c r="B47" s="197" t="str">
        <f t="shared" si="13"/>
        <v>Conventional Pollutant Standards</v>
      </c>
      <c r="C47" s="197" t="str">
        <f t="shared" si="13"/>
        <v>Percentage Reduction of Separately Regulated Pollutants</v>
      </c>
      <c r="D47" s="190" t="s">
        <v>355</v>
      </c>
      <c r="E47" s="190" t="s">
        <v>326</v>
      </c>
      <c r="F47" s="190" t="s">
        <v>355</v>
      </c>
      <c r="G47" s="190" t="s">
        <v>326</v>
      </c>
      <c r="H47" s="191">
        <v>345</v>
      </c>
      <c r="I47" s="199" t="s">
        <v>333</v>
      </c>
      <c r="J47" s="197"/>
      <c r="K47" s="197"/>
      <c r="L47" s="198"/>
      <c r="M47" s="198"/>
      <c r="N47" s="198"/>
      <c r="O47" s="197"/>
      <c r="P47" s="194"/>
      <c r="Q47" s="197"/>
      <c r="R47" s="197"/>
      <c r="S47" s="196"/>
    </row>
    <row r="48" spans="1:19" s="190" customFormat="1">
      <c r="A48" s="197" t="str">
        <f t="shared" si="13"/>
        <v>Transportation</v>
      </c>
      <c r="B48" s="197" t="str">
        <f t="shared" si="13"/>
        <v>Conventional Pollutant Standards</v>
      </c>
      <c r="C48" s="197" t="str">
        <f t="shared" si="13"/>
        <v>Percentage Reduction of Separately Regulated Pollutants</v>
      </c>
      <c r="D48" s="190" t="s">
        <v>355</v>
      </c>
      <c r="E48" s="190" t="s">
        <v>328</v>
      </c>
      <c r="F48" s="190" t="s">
        <v>355</v>
      </c>
      <c r="G48" s="190" t="s">
        <v>328</v>
      </c>
      <c r="H48" s="191">
        <v>346</v>
      </c>
      <c r="I48" s="192" t="s">
        <v>311</v>
      </c>
      <c r="J48" s="197" t="str">
        <f t="shared" ref="J48:O49" si="14">J$2</f>
        <v>Conventional Pollutant Standard</v>
      </c>
      <c r="K48" s="197" t="str">
        <f t="shared" si="14"/>
        <v>trans reduce regulated pollutants</v>
      </c>
      <c r="L48" s="198">
        <f t="shared" si="14"/>
        <v>0</v>
      </c>
      <c r="M48" s="198">
        <f t="shared" si="14"/>
        <v>1</v>
      </c>
      <c r="N48" s="198">
        <f t="shared" si="14"/>
        <v>0.02</v>
      </c>
      <c r="O48" s="197" t="str">
        <f t="shared" si="14"/>
        <v>% reduction in emissions</v>
      </c>
      <c r="P48" s="194" t="s">
        <v>361</v>
      </c>
      <c r="Q48" s="197" t="str">
        <f>Q$2</f>
        <v>transportation-sector-main.html#conv-pol-stds</v>
      </c>
      <c r="R48" s="197" t="str">
        <f>R$2</f>
        <v>conventional-pollutant-standards.html</v>
      </c>
      <c r="S48" s="196"/>
    </row>
    <row r="49" spans="1:21" s="190" customFormat="1">
      <c r="A49" s="197" t="str">
        <f t="shared" si="13"/>
        <v>Transportation</v>
      </c>
      <c r="B49" s="197" t="str">
        <f t="shared" si="13"/>
        <v>Conventional Pollutant Standards</v>
      </c>
      <c r="C49" s="197" t="str">
        <f t="shared" si="13"/>
        <v>Percentage Reduction of Separately Regulated Pollutants</v>
      </c>
      <c r="D49" s="190" t="s">
        <v>355</v>
      </c>
      <c r="E49" s="190" t="s">
        <v>330</v>
      </c>
      <c r="F49" s="190" t="s">
        <v>355</v>
      </c>
      <c r="G49" s="190" t="s">
        <v>330</v>
      </c>
      <c r="H49" s="191">
        <v>347</v>
      </c>
      <c r="I49" s="192" t="s">
        <v>311</v>
      </c>
      <c r="J49" s="197" t="str">
        <f t="shared" si="14"/>
        <v>Conventional Pollutant Standard</v>
      </c>
      <c r="K49" s="197" t="str">
        <f t="shared" si="14"/>
        <v>trans reduce regulated pollutants</v>
      </c>
      <c r="L49" s="198">
        <f t="shared" si="14"/>
        <v>0</v>
      </c>
      <c r="M49" s="198">
        <f t="shared" si="14"/>
        <v>1</v>
      </c>
      <c r="N49" s="198">
        <f t="shared" si="14"/>
        <v>0.02</v>
      </c>
      <c r="O49" s="197" t="str">
        <f t="shared" si="14"/>
        <v>% reduction in emissions</v>
      </c>
      <c r="P49" s="194" t="s">
        <v>362</v>
      </c>
      <c r="Q49" s="197" t="str">
        <f>Q$2</f>
        <v>transportation-sector-main.html#conv-pol-stds</v>
      </c>
      <c r="R49" s="197" t="str">
        <f>R$2</f>
        <v>conventional-pollutant-standards.html</v>
      </c>
      <c r="S49" s="196"/>
    </row>
    <row r="50" spans="1:21" s="190" customFormat="1">
      <c r="A50" s="197" t="str">
        <f t="shared" si="13"/>
        <v>Transportation</v>
      </c>
      <c r="B50" s="197" t="str">
        <f t="shared" si="13"/>
        <v>Conventional Pollutant Standards</v>
      </c>
      <c r="C50" s="197" t="str">
        <f t="shared" si="13"/>
        <v>Percentage Reduction of Separately Regulated Pollutants</v>
      </c>
      <c r="D50" s="190" t="s">
        <v>355</v>
      </c>
      <c r="E50" s="190" t="s">
        <v>332</v>
      </c>
      <c r="F50" s="190" t="s">
        <v>355</v>
      </c>
      <c r="G50" s="190" t="s">
        <v>332</v>
      </c>
      <c r="H50" s="191">
        <v>348</v>
      </c>
      <c r="I50" s="199" t="s">
        <v>333</v>
      </c>
      <c r="J50" s="197"/>
      <c r="K50" s="197"/>
      <c r="L50" s="198"/>
      <c r="M50" s="198"/>
      <c r="N50" s="198"/>
      <c r="O50" s="197"/>
      <c r="P50" s="194"/>
      <c r="Q50" s="197"/>
      <c r="R50" s="197"/>
      <c r="S50" s="196"/>
    </row>
    <row r="51" spans="1:21" s="190" customFormat="1">
      <c r="A51" s="197" t="str">
        <f t="shared" si="13"/>
        <v>Transportation</v>
      </c>
      <c r="B51" s="197" t="str">
        <f t="shared" si="13"/>
        <v>Conventional Pollutant Standards</v>
      </c>
      <c r="C51" s="197" t="str">
        <f t="shared" si="13"/>
        <v>Percentage Reduction of Separately Regulated Pollutants</v>
      </c>
      <c r="D51" s="190" t="s">
        <v>355</v>
      </c>
      <c r="E51" s="190" t="s">
        <v>334</v>
      </c>
      <c r="F51" s="190" t="s">
        <v>355</v>
      </c>
      <c r="G51" s="190" t="s">
        <v>334</v>
      </c>
      <c r="H51" s="191">
        <v>349</v>
      </c>
      <c r="I51" s="199" t="s">
        <v>333</v>
      </c>
      <c r="J51" s="197"/>
      <c r="K51" s="197"/>
      <c r="L51" s="198"/>
      <c r="M51" s="198"/>
      <c r="N51" s="198"/>
      <c r="O51" s="197"/>
      <c r="P51" s="194"/>
      <c r="Q51" s="197"/>
      <c r="R51" s="197"/>
      <c r="S51" s="196"/>
    </row>
    <row r="52" spans="1:21" s="190" customFormat="1">
      <c r="A52" s="197" t="str">
        <f t="shared" si="13"/>
        <v>Transportation</v>
      </c>
      <c r="B52" s="197" t="str">
        <f t="shared" si="13"/>
        <v>Conventional Pollutant Standards</v>
      </c>
      <c r="C52" s="197" t="str">
        <f t="shared" si="13"/>
        <v>Percentage Reduction of Separately Regulated Pollutants</v>
      </c>
      <c r="D52" s="190" t="s">
        <v>363</v>
      </c>
      <c r="E52" s="190" t="s">
        <v>309</v>
      </c>
      <c r="F52" s="190" t="s">
        <v>363</v>
      </c>
      <c r="G52" s="190" t="s">
        <v>310</v>
      </c>
      <c r="H52" s="191">
        <v>350</v>
      </c>
      <c r="I52" s="192" t="s">
        <v>311</v>
      </c>
      <c r="J52" s="197" t="str">
        <f t="shared" ref="J52:O59" si="15">J$2</f>
        <v>Conventional Pollutant Standard</v>
      </c>
      <c r="K52" s="197" t="str">
        <f t="shared" si="15"/>
        <v>trans reduce regulated pollutants</v>
      </c>
      <c r="L52" s="198">
        <f t="shared" si="15"/>
        <v>0</v>
      </c>
      <c r="M52" s="198">
        <f t="shared" si="15"/>
        <v>1</v>
      </c>
      <c r="N52" s="198">
        <f t="shared" si="15"/>
        <v>0.02</v>
      </c>
      <c r="O52" s="197" t="str">
        <f t="shared" si="15"/>
        <v>% reduction in emissions</v>
      </c>
      <c r="P52" s="194" t="s">
        <v>364</v>
      </c>
      <c r="Q52" s="197" t="str">
        <f t="shared" ref="Q52:R59" si="16">Q$2</f>
        <v>transportation-sector-main.html#conv-pol-stds</v>
      </c>
      <c r="R52" s="197" t="str">
        <f t="shared" si="16"/>
        <v>conventional-pollutant-standards.html</v>
      </c>
      <c r="S52" s="196"/>
    </row>
    <row r="53" spans="1:21" s="190" customFormat="1">
      <c r="A53" s="197" t="str">
        <f t="shared" si="13"/>
        <v>Transportation</v>
      </c>
      <c r="B53" s="197" t="str">
        <f t="shared" si="13"/>
        <v>Conventional Pollutant Standards</v>
      </c>
      <c r="C53" s="197" t="str">
        <f t="shared" si="13"/>
        <v>Percentage Reduction of Separately Regulated Pollutants</v>
      </c>
      <c r="D53" s="190" t="s">
        <v>363</v>
      </c>
      <c r="E53" s="190" t="s">
        <v>17</v>
      </c>
      <c r="F53" s="190" t="s">
        <v>363</v>
      </c>
      <c r="G53" s="190" t="s">
        <v>17</v>
      </c>
      <c r="H53" s="191">
        <v>351</v>
      </c>
      <c r="I53" s="192" t="s">
        <v>311</v>
      </c>
      <c r="J53" s="197" t="str">
        <f t="shared" si="15"/>
        <v>Conventional Pollutant Standard</v>
      </c>
      <c r="K53" s="197" t="str">
        <f t="shared" si="15"/>
        <v>trans reduce regulated pollutants</v>
      </c>
      <c r="L53" s="198">
        <f t="shared" si="15"/>
        <v>0</v>
      </c>
      <c r="M53" s="198">
        <f t="shared" si="15"/>
        <v>1</v>
      </c>
      <c r="N53" s="198">
        <f t="shared" si="15"/>
        <v>0.02</v>
      </c>
      <c r="O53" s="197" t="str">
        <f t="shared" si="15"/>
        <v>% reduction in emissions</v>
      </c>
      <c r="P53" s="194" t="s">
        <v>365</v>
      </c>
      <c r="Q53" s="197" t="str">
        <f t="shared" si="16"/>
        <v>transportation-sector-main.html#conv-pol-stds</v>
      </c>
      <c r="R53" s="197" t="str">
        <f t="shared" si="16"/>
        <v>conventional-pollutant-standards.html</v>
      </c>
      <c r="S53" s="196"/>
    </row>
    <row r="54" spans="1:21" s="190" customFormat="1">
      <c r="A54" s="197" t="str">
        <f t="shared" si="13"/>
        <v>Transportation</v>
      </c>
      <c r="B54" s="197" t="str">
        <f t="shared" si="13"/>
        <v>Conventional Pollutant Standards</v>
      </c>
      <c r="C54" s="197" t="str">
        <f t="shared" si="13"/>
        <v>Percentage Reduction of Separately Regulated Pollutants</v>
      </c>
      <c r="D54" s="190" t="s">
        <v>363</v>
      </c>
      <c r="E54" s="190" t="s">
        <v>319</v>
      </c>
      <c r="F54" s="190" t="s">
        <v>363</v>
      </c>
      <c r="G54" s="190" t="s">
        <v>319</v>
      </c>
      <c r="H54" s="191">
        <v>352</v>
      </c>
      <c r="I54" s="192" t="s">
        <v>311</v>
      </c>
      <c r="J54" s="197" t="str">
        <f t="shared" si="15"/>
        <v>Conventional Pollutant Standard</v>
      </c>
      <c r="K54" s="197" t="str">
        <f t="shared" si="15"/>
        <v>trans reduce regulated pollutants</v>
      </c>
      <c r="L54" s="198">
        <f t="shared" si="15"/>
        <v>0</v>
      </c>
      <c r="M54" s="198">
        <f t="shared" si="15"/>
        <v>1</v>
      </c>
      <c r="N54" s="198">
        <f t="shared" si="15"/>
        <v>0.02</v>
      </c>
      <c r="O54" s="197" t="str">
        <f t="shared" si="15"/>
        <v>% reduction in emissions</v>
      </c>
      <c r="P54" s="194" t="s">
        <v>366</v>
      </c>
      <c r="Q54" s="197" t="str">
        <f t="shared" si="16"/>
        <v>transportation-sector-main.html#conv-pol-stds</v>
      </c>
      <c r="R54" s="197" t="str">
        <f t="shared" si="16"/>
        <v>conventional-pollutant-standards.html</v>
      </c>
      <c r="S54" s="196"/>
    </row>
    <row r="55" spans="1:21" s="190" customFormat="1">
      <c r="A55" s="197" t="str">
        <f t="shared" si="13"/>
        <v>Transportation</v>
      </c>
      <c r="B55" s="197" t="str">
        <f t="shared" si="13"/>
        <v>Conventional Pollutant Standards</v>
      </c>
      <c r="C55" s="197" t="str">
        <f t="shared" si="13"/>
        <v>Percentage Reduction of Separately Regulated Pollutants</v>
      </c>
      <c r="D55" s="190" t="s">
        <v>363</v>
      </c>
      <c r="E55" s="190" t="s">
        <v>321</v>
      </c>
      <c r="F55" s="190" t="s">
        <v>363</v>
      </c>
      <c r="G55" s="190" t="s">
        <v>321</v>
      </c>
      <c r="H55" s="191">
        <v>353</v>
      </c>
      <c r="I55" s="192" t="s">
        <v>311</v>
      </c>
      <c r="J55" s="197" t="str">
        <f t="shared" si="15"/>
        <v>Conventional Pollutant Standard</v>
      </c>
      <c r="K55" s="197" t="str">
        <f t="shared" si="15"/>
        <v>trans reduce regulated pollutants</v>
      </c>
      <c r="L55" s="198">
        <f t="shared" si="15"/>
        <v>0</v>
      </c>
      <c r="M55" s="198">
        <f t="shared" si="15"/>
        <v>1</v>
      </c>
      <c r="N55" s="198">
        <f t="shared" si="15"/>
        <v>0.02</v>
      </c>
      <c r="O55" s="197" t="str">
        <f t="shared" si="15"/>
        <v>% reduction in emissions</v>
      </c>
      <c r="P55" s="194" t="s">
        <v>367</v>
      </c>
      <c r="Q55" s="197" t="str">
        <f t="shared" si="16"/>
        <v>transportation-sector-main.html#conv-pol-stds</v>
      </c>
      <c r="R55" s="197" t="str">
        <f t="shared" si="16"/>
        <v>conventional-pollutant-standards.html</v>
      </c>
      <c r="S55" s="196"/>
    </row>
    <row r="56" spans="1:21" s="190" customFormat="1">
      <c r="A56" s="197" t="str">
        <f t="shared" si="13"/>
        <v>Transportation</v>
      </c>
      <c r="B56" s="197" t="str">
        <f t="shared" si="13"/>
        <v>Conventional Pollutant Standards</v>
      </c>
      <c r="C56" s="197" t="str">
        <f t="shared" si="13"/>
        <v>Percentage Reduction of Separately Regulated Pollutants</v>
      </c>
      <c r="D56" s="190" t="s">
        <v>363</v>
      </c>
      <c r="E56" s="190" t="s">
        <v>323</v>
      </c>
      <c r="F56" s="190" t="s">
        <v>363</v>
      </c>
      <c r="G56" s="190" t="s">
        <v>324</v>
      </c>
      <c r="H56" s="191">
        <v>354</v>
      </c>
      <c r="I56" s="192" t="s">
        <v>311</v>
      </c>
      <c r="J56" s="197" t="str">
        <f t="shared" si="15"/>
        <v>Conventional Pollutant Standard</v>
      </c>
      <c r="K56" s="197" t="str">
        <f t="shared" si="15"/>
        <v>trans reduce regulated pollutants</v>
      </c>
      <c r="L56" s="198">
        <f t="shared" si="15"/>
        <v>0</v>
      </c>
      <c r="M56" s="198">
        <f t="shared" si="15"/>
        <v>1</v>
      </c>
      <c r="N56" s="198">
        <f t="shared" si="15"/>
        <v>0.02</v>
      </c>
      <c r="O56" s="197" t="str">
        <f t="shared" si="15"/>
        <v>% reduction in emissions</v>
      </c>
      <c r="P56" s="194" t="s">
        <v>368</v>
      </c>
      <c r="Q56" s="197" t="str">
        <f t="shared" si="16"/>
        <v>transportation-sector-main.html#conv-pol-stds</v>
      </c>
      <c r="R56" s="197" t="str">
        <f t="shared" si="16"/>
        <v>conventional-pollutant-standards.html</v>
      </c>
      <c r="S56" s="196"/>
    </row>
    <row r="57" spans="1:21" s="190" customFormat="1">
      <c r="A57" s="197" t="str">
        <f t="shared" si="13"/>
        <v>Transportation</v>
      </c>
      <c r="B57" s="197" t="str">
        <f t="shared" si="13"/>
        <v>Conventional Pollutant Standards</v>
      </c>
      <c r="C57" s="197" t="str">
        <f t="shared" si="13"/>
        <v>Percentage Reduction of Separately Regulated Pollutants</v>
      </c>
      <c r="D57" s="190" t="s">
        <v>363</v>
      </c>
      <c r="E57" s="190" t="s">
        <v>326</v>
      </c>
      <c r="F57" s="190" t="s">
        <v>363</v>
      </c>
      <c r="G57" s="190" t="s">
        <v>326</v>
      </c>
      <c r="H57" s="191">
        <v>355</v>
      </c>
      <c r="I57" s="192" t="s">
        <v>311</v>
      </c>
      <c r="J57" s="197" t="str">
        <f t="shared" si="15"/>
        <v>Conventional Pollutant Standard</v>
      </c>
      <c r="K57" s="197" t="str">
        <f t="shared" si="15"/>
        <v>trans reduce regulated pollutants</v>
      </c>
      <c r="L57" s="198">
        <f t="shared" si="15"/>
        <v>0</v>
      </c>
      <c r="M57" s="198">
        <f t="shared" si="15"/>
        <v>1</v>
      </c>
      <c r="N57" s="198">
        <f t="shared" si="15"/>
        <v>0.02</v>
      </c>
      <c r="O57" s="197" t="str">
        <f t="shared" si="15"/>
        <v>% reduction in emissions</v>
      </c>
      <c r="P57" s="194" t="s">
        <v>369</v>
      </c>
      <c r="Q57" s="197" t="str">
        <f t="shared" si="16"/>
        <v>transportation-sector-main.html#conv-pol-stds</v>
      </c>
      <c r="R57" s="197" t="str">
        <f t="shared" si="16"/>
        <v>conventional-pollutant-standards.html</v>
      </c>
      <c r="S57" s="196"/>
    </row>
    <row r="58" spans="1:21" s="190" customFormat="1">
      <c r="A58" s="197" t="str">
        <f t="shared" si="13"/>
        <v>Transportation</v>
      </c>
      <c r="B58" s="197" t="str">
        <f t="shared" si="13"/>
        <v>Conventional Pollutant Standards</v>
      </c>
      <c r="C58" s="197" t="str">
        <f t="shared" si="13"/>
        <v>Percentage Reduction of Separately Regulated Pollutants</v>
      </c>
      <c r="D58" s="190" t="s">
        <v>363</v>
      </c>
      <c r="E58" s="190" t="s">
        <v>328</v>
      </c>
      <c r="F58" s="190" t="s">
        <v>363</v>
      </c>
      <c r="G58" s="190" t="s">
        <v>328</v>
      </c>
      <c r="H58" s="191">
        <v>356</v>
      </c>
      <c r="I58" s="192" t="s">
        <v>311</v>
      </c>
      <c r="J58" s="197" t="str">
        <f t="shared" si="15"/>
        <v>Conventional Pollutant Standard</v>
      </c>
      <c r="K58" s="197" t="str">
        <f t="shared" si="15"/>
        <v>trans reduce regulated pollutants</v>
      </c>
      <c r="L58" s="198">
        <f t="shared" si="15"/>
        <v>0</v>
      </c>
      <c r="M58" s="198">
        <f t="shared" si="15"/>
        <v>1</v>
      </c>
      <c r="N58" s="198">
        <f t="shared" si="15"/>
        <v>0.02</v>
      </c>
      <c r="O58" s="197" t="str">
        <f t="shared" si="15"/>
        <v>% reduction in emissions</v>
      </c>
      <c r="P58" s="194" t="s">
        <v>370</v>
      </c>
      <c r="Q58" s="197" t="str">
        <f t="shared" si="16"/>
        <v>transportation-sector-main.html#conv-pol-stds</v>
      </c>
      <c r="R58" s="197" t="str">
        <f t="shared" si="16"/>
        <v>conventional-pollutant-standards.html</v>
      </c>
      <c r="S58" s="196"/>
    </row>
    <row r="59" spans="1:21" s="190" customFormat="1">
      <c r="A59" s="197" t="str">
        <f t="shared" si="13"/>
        <v>Transportation</v>
      </c>
      <c r="B59" s="197" t="str">
        <f t="shared" si="13"/>
        <v>Conventional Pollutant Standards</v>
      </c>
      <c r="C59" s="197" t="str">
        <f t="shared" si="13"/>
        <v>Percentage Reduction of Separately Regulated Pollutants</v>
      </c>
      <c r="D59" s="190" t="s">
        <v>363</v>
      </c>
      <c r="E59" s="190" t="s">
        <v>330</v>
      </c>
      <c r="F59" s="190" t="s">
        <v>363</v>
      </c>
      <c r="G59" s="190" t="s">
        <v>330</v>
      </c>
      <c r="H59" s="191">
        <v>357</v>
      </c>
      <c r="I59" s="192" t="s">
        <v>311</v>
      </c>
      <c r="J59" s="197" t="str">
        <f t="shared" si="15"/>
        <v>Conventional Pollutant Standard</v>
      </c>
      <c r="K59" s="197" t="str">
        <f t="shared" si="15"/>
        <v>trans reduce regulated pollutants</v>
      </c>
      <c r="L59" s="198">
        <f t="shared" si="15"/>
        <v>0</v>
      </c>
      <c r="M59" s="198">
        <f t="shared" si="15"/>
        <v>1</v>
      </c>
      <c r="N59" s="198">
        <f t="shared" si="15"/>
        <v>0.02</v>
      </c>
      <c r="O59" s="197" t="str">
        <f t="shared" si="15"/>
        <v>% reduction in emissions</v>
      </c>
      <c r="P59" s="194" t="s">
        <v>371</v>
      </c>
      <c r="Q59" s="197" t="str">
        <f t="shared" si="16"/>
        <v>transportation-sector-main.html#conv-pol-stds</v>
      </c>
      <c r="R59" s="197" t="str">
        <f t="shared" si="16"/>
        <v>conventional-pollutant-standards.html</v>
      </c>
      <c r="S59" s="196"/>
    </row>
    <row r="60" spans="1:21" s="190" customFormat="1">
      <c r="A60" s="197" t="str">
        <f t="shared" si="13"/>
        <v>Transportation</v>
      </c>
      <c r="B60" s="197" t="str">
        <f t="shared" si="13"/>
        <v>Conventional Pollutant Standards</v>
      </c>
      <c r="C60" s="197" t="str">
        <f t="shared" si="13"/>
        <v>Percentage Reduction of Separately Regulated Pollutants</v>
      </c>
      <c r="D60" s="190" t="s">
        <v>363</v>
      </c>
      <c r="E60" s="190" t="s">
        <v>332</v>
      </c>
      <c r="F60" s="190" t="s">
        <v>363</v>
      </c>
      <c r="G60" s="190" t="s">
        <v>332</v>
      </c>
      <c r="H60" s="191">
        <v>358</v>
      </c>
      <c r="I60" s="199" t="s">
        <v>333</v>
      </c>
      <c r="J60" s="197"/>
      <c r="K60" s="197"/>
      <c r="L60" s="198"/>
      <c r="M60" s="198"/>
      <c r="N60" s="198"/>
      <c r="O60" s="197"/>
      <c r="P60" s="194"/>
      <c r="Q60" s="197"/>
      <c r="R60" s="197"/>
      <c r="S60" s="196"/>
    </row>
    <row r="61" spans="1:21" s="190" customFormat="1">
      <c r="A61" s="197" t="str">
        <f t="shared" si="13"/>
        <v>Transportation</v>
      </c>
      <c r="B61" s="197" t="str">
        <f t="shared" si="13"/>
        <v>Conventional Pollutant Standards</v>
      </c>
      <c r="C61" s="197" t="str">
        <f t="shared" si="13"/>
        <v>Percentage Reduction of Separately Regulated Pollutants</v>
      </c>
      <c r="D61" s="190" t="s">
        <v>363</v>
      </c>
      <c r="E61" s="190" t="s">
        <v>334</v>
      </c>
      <c r="F61" s="190" t="s">
        <v>363</v>
      </c>
      <c r="G61" s="190" t="s">
        <v>334</v>
      </c>
      <c r="H61" s="191">
        <v>359</v>
      </c>
      <c r="I61" s="199" t="s">
        <v>333</v>
      </c>
      <c r="J61" s="197"/>
      <c r="K61" s="197"/>
      <c r="L61" s="198"/>
      <c r="M61" s="198"/>
      <c r="N61" s="198"/>
      <c r="O61" s="197"/>
      <c r="P61" s="194"/>
      <c r="Q61" s="197"/>
      <c r="R61" s="197"/>
      <c r="S61" s="196"/>
    </row>
    <row r="62" spans="1:21" s="190" customFormat="1">
      <c r="A62" s="190" t="s">
        <v>305</v>
      </c>
      <c r="B62" s="190" t="s">
        <v>372</v>
      </c>
      <c r="C62" s="190" t="s">
        <v>373</v>
      </c>
      <c r="H62" s="191">
        <v>360</v>
      </c>
      <c r="I62" s="199" t="s">
        <v>311</v>
      </c>
      <c r="J62" s="190" t="s">
        <v>373</v>
      </c>
      <c r="K62" s="190" t="s">
        <v>374</v>
      </c>
      <c r="L62" s="200">
        <v>0</v>
      </c>
      <c r="M62" s="200">
        <v>300</v>
      </c>
      <c r="N62" s="200">
        <v>5</v>
      </c>
      <c r="O62" s="190" t="s">
        <v>375</v>
      </c>
      <c r="P62" s="201" t="str">
        <f>_xlfn.CONCAT("**Description:**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",'Repeating Values'!$C$1," had ",'Supporting Data'!$B$6," EV charging outlets, approximately ",ROUND('Supporting Data'!$D$6,0)," per 100k pop.  In 2016, the U.S. had approximately 275 gas fuel pumps per 100k pop.  Therefore, a lever setting of 255 would cause the population density of EV chargers equal to the population density of gas fuel pumps in the US.")</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New Mexico had 364 EV charging outlets, approximately 17 per 100k pop.  In 2016, the U.S. had approximately 275 gas fuel pumps per 100k pop.  Therefore, a lever setting of 255 would cause the population density of EV chargers equal to the population density of gas fuel pumps in the US.</v>
      </c>
      <c r="R62" s="190" t="s">
        <v>376</v>
      </c>
      <c r="S62" s="196" t="s">
        <v>377</v>
      </c>
      <c r="U62" s="190" t="s">
        <v>378</v>
      </c>
    </row>
    <row r="63" spans="1:21" s="190" customFormat="1">
      <c r="A63" s="190" t="s">
        <v>305</v>
      </c>
      <c r="B63" s="190" t="s">
        <v>379</v>
      </c>
      <c r="C63" s="190" t="s">
        <v>380</v>
      </c>
      <c r="D63" s="192"/>
      <c r="E63" s="192"/>
      <c r="F63" s="192"/>
      <c r="G63" s="192"/>
      <c r="H63" s="191">
        <v>361</v>
      </c>
      <c r="I63" s="192" t="s">
        <v>311</v>
      </c>
      <c r="J63" s="190" t="s">
        <v>381</v>
      </c>
      <c r="K63" s="189" t="s">
        <v>382</v>
      </c>
      <c r="L63" s="202">
        <v>0</v>
      </c>
      <c r="M63" s="202">
        <v>1</v>
      </c>
      <c r="N63" s="202">
        <v>0.02</v>
      </c>
      <c r="O63" s="192" t="s">
        <v>383</v>
      </c>
      <c r="P63" s="194" t="s">
        <v>384</v>
      </c>
      <c r="Q63" s="194"/>
      <c r="R63" s="195" t="s">
        <v>385</v>
      </c>
      <c r="S63" s="203" t="s">
        <v>386</v>
      </c>
      <c r="T63" s="199"/>
    </row>
    <row r="64" spans="1:21" s="190" customFormat="1">
      <c r="A64" s="190" t="s">
        <v>305</v>
      </c>
      <c r="B64" s="190" t="s">
        <v>387</v>
      </c>
      <c r="C64" s="190" t="s">
        <v>388</v>
      </c>
      <c r="D64" s="192" t="s">
        <v>389</v>
      </c>
      <c r="E64" s="192" t="s">
        <v>308</v>
      </c>
      <c r="F64" s="192" t="s">
        <v>390</v>
      </c>
      <c r="G64" s="192" t="s">
        <v>308</v>
      </c>
      <c r="H64" s="191">
        <v>186</v>
      </c>
      <c r="I64" s="192" t="s">
        <v>311</v>
      </c>
      <c r="J64" s="190" t="s">
        <v>391</v>
      </c>
      <c r="K64" s="189" t="s">
        <v>392</v>
      </c>
      <c r="L64" s="202">
        <v>0</v>
      </c>
      <c r="M64" s="202">
        <v>1</v>
      </c>
      <c r="N64" s="202">
        <v>0.01</v>
      </c>
      <c r="O64" s="192" t="s">
        <v>393</v>
      </c>
      <c r="P64" s="201" t="str">
        <f>_xlfn.CONCAT("**Description:**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",'Repeating Values'!$C$1," does ",IF('Supporting Data'!E6=0,"not","")," currently have a ZEV requirement.")</f>
        <v>**Description:**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New Mexico does not currently have a ZEV requirement.</v>
      </c>
      <c r="Q64" s="195" t="s">
        <v>394</v>
      </c>
      <c r="R64" s="195" t="s">
        <v>395</v>
      </c>
      <c r="S64" s="204" t="s">
        <v>396</v>
      </c>
      <c r="T64" s="199"/>
      <c r="U64" s="190" t="s">
        <v>378</v>
      </c>
    </row>
    <row r="65" spans="1:21" s="190" customFormat="1">
      <c r="A65" s="197" t="str">
        <f t="shared" ref="A65:C75" si="17">A$64</f>
        <v>Transportation</v>
      </c>
      <c r="B65" s="197" t="str">
        <f t="shared" si="17"/>
        <v>Electric Vehicle Sales Standard</v>
      </c>
      <c r="C65" s="197" t="str">
        <f t="shared" si="17"/>
        <v>Additional Minimum Required EV Sales Percentage</v>
      </c>
      <c r="D65" s="190" t="s">
        <v>397</v>
      </c>
      <c r="E65" s="190" t="s">
        <v>308</v>
      </c>
      <c r="F65" s="190" t="s">
        <v>398</v>
      </c>
      <c r="G65" s="190" t="s">
        <v>308</v>
      </c>
      <c r="H65" s="191">
        <v>203</v>
      </c>
      <c r="I65" s="199" t="s">
        <v>311</v>
      </c>
      <c r="J65" s="197" t="str">
        <f t="shared" ref="J65:O74" si="18">J$64</f>
        <v>EV Sales Standard</v>
      </c>
      <c r="K65" s="197" t="str">
        <f t="shared" si="18"/>
        <v>trans EV minimum</v>
      </c>
      <c r="L65" s="197">
        <f t="shared" si="18"/>
        <v>0</v>
      </c>
      <c r="M65" s="205">
        <f t="shared" si="18"/>
        <v>1</v>
      </c>
      <c r="N65" s="205">
        <f t="shared" si="18"/>
        <v>0.01</v>
      </c>
      <c r="O65" s="205" t="str">
        <f t="shared" si="18"/>
        <v>% of new vehicles sold</v>
      </c>
      <c r="P65" s="194" t="s">
        <v>399</v>
      </c>
      <c r="Q65" s="205" t="str">
        <f t="shared" ref="Q65:R74" si="19">Q$64</f>
        <v>transportation-sector-main.html#ev-mandate</v>
      </c>
      <c r="R65" s="205" t="str">
        <f t="shared" si="19"/>
        <v>ev-mandate.html</v>
      </c>
      <c r="S65" s="203"/>
      <c r="T65" s="199"/>
    </row>
    <row r="66" spans="1:21" s="190" customFormat="1">
      <c r="A66" s="197" t="str">
        <f t="shared" si="17"/>
        <v>Transportation</v>
      </c>
      <c r="B66" s="197" t="str">
        <f t="shared" si="17"/>
        <v>Electric Vehicle Sales Standard</v>
      </c>
      <c r="C66" s="197" t="str">
        <f t="shared" si="17"/>
        <v>Additional Minimum Required EV Sales Percentage</v>
      </c>
      <c r="D66" s="190" t="s">
        <v>389</v>
      </c>
      <c r="E66" s="190" t="s">
        <v>335</v>
      </c>
      <c r="F66" s="190" t="s">
        <v>390</v>
      </c>
      <c r="G66" s="190" t="s">
        <v>335</v>
      </c>
      <c r="H66" s="191">
        <v>187</v>
      </c>
      <c r="I66" s="192" t="s">
        <v>311</v>
      </c>
      <c r="J66" s="197" t="str">
        <f t="shared" si="18"/>
        <v>EV Sales Standard</v>
      </c>
      <c r="K66" s="197" t="str">
        <f t="shared" si="18"/>
        <v>trans EV minimum</v>
      </c>
      <c r="L66" s="197">
        <f t="shared" si="18"/>
        <v>0</v>
      </c>
      <c r="M66" s="205">
        <f t="shared" si="18"/>
        <v>1</v>
      </c>
      <c r="N66" s="205">
        <f t="shared" si="18"/>
        <v>0.01</v>
      </c>
      <c r="O66" s="205" t="str">
        <f t="shared" si="18"/>
        <v>% of new vehicles sold</v>
      </c>
      <c r="P66" s="194" t="s">
        <v>400</v>
      </c>
      <c r="Q66" s="205" t="str">
        <f t="shared" si="19"/>
        <v>transportation-sector-main.html#ev-mandate</v>
      </c>
      <c r="R66" s="205" t="str">
        <f t="shared" si="19"/>
        <v>ev-mandate.html</v>
      </c>
      <c r="S66" s="204" t="s">
        <v>401</v>
      </c>
      <c r="T66" s="199"/>
    </row>
    <row r="67" spans="1:21" s="190" customFormat="1">
      <c r="A67" s="197" t="str">
        <f t="shared" si="17"/>
        <v>Transportation</v>
      </c>
      <c r="B67" s="197" t="str">
        <f t="shared" si="17"/>
        <v>Electric Vehicle Sales Standard</v>
      </c>
      <c r="C67" s="197" t="str">
        <f t="shared" si="17"/>
        <v>Additional Minimum Required EV Sales Percentage</v>
      </c>
      <c r="D67" s="190" t="s">
        <v>397</v>
      </c>
      <c r="E67" s="190" t="s">
        <v>335</v>
      </c>
      <c r="F67" s="190" t="s">
        <v>398</v>
      </c>
      <c r="G67" s="190" t="s">
        <v>335</v>
      </c>
      <c r="H67" s="191">
        <v>191</v>
      </c>
      <c r="I67" s="192" t="s">
        <v>311</v>
      </c>
      <c r="J67" s="197" t="str">
        <f t="shared" si="18"/>
        <v>EV Sales Standard</v>
      </c>
      <c r="K67" s="197" t="str">
        <f t="shared" si="18"/>
        <v>trans EV minimum</v>
      </c>
      <c r="L67" s="197">
        <f t="shared" si="18"/>
        <v>0</v>
      </c>
      <c r="M67" s="205">
        <f t="shared" si="18"/>
        <v>1</v>
      </c>
      <c r="N67" s="205">
        <f t="shared" si="18"/>
        <v>0.01</v>
      </c>
      <c r="O67" s="205" t="str">
        <f t="shared" si="18"/>
        <v>% of new vehicles sold</v>
      </c>
      <c r="P67" s="194" t="s">
        <v>402</v>
      </c>
      <c r="Q67" s="205" t="str">
        <f t="shared" si="19"/>
        <v>transportation-sector-main.html#ev-mandate</v>
      </c>
      <c r="R67" s="205" t="str">
        <f t="shared" si="19"/>
        <v>ev-mandate.html</v>
      </c>
      <c r="S67" s="203"/>
      <c r="T67" s="199"/>
    </row>
    <row r="68" spans="1:21" s="190" customFormat="1">
      <c r="A68" s="197" t="str">
        <f t="shared" si="17"/>
        <v>Transportation</v>
      </c>
      <c r="B68" s="197" t="str">
        <f t="shared" si="17"/>
        <v>Electric Vehicle Sales Standard</v>
      </c>
      <c r="C68" s="197" t="str">
        <f t="shared" si="17"/>
        <v>Additional Minimum Required EV Sales Percentage</v>
      </c>
      <c r="D68" s="190" t="s">
        <v>389</v>
      </c>
      <c r="E68" s="190" t="s">
        <v>344</v>
      </c>
      <c r="F68" s="190" t="s">
        <v>390</v>
      </c>
      <c r="G68" s="190" t="s">
        <v>403</v>
      </c>
      <c r="H68" s="191">
        <v>496</v>
      </c>
      <c r="I68" s="192" t="s">
        <v>311</v>
      </c>
      <c r="J68" s="197" t="str">
        <f t="shared" si="18"/>
        <v>EV Sales Standard</v>
      </c>
      <c r="K68" s="197" t="str">
        <f t="shared" si="18"/>
        <v>trans EV minimum</v>
      </c>
      <c r="L68" s="197">
        <f t="shared" si="18"/>
        <v>0</v>
      </c>
      <c r="M68" s="205">
        <f t="shared" si="18"/>
        <v>1</v>
      </c>
      <c r="N68" s="205">
        <f t="shared" si="18"/>
        <v>0.01</v>
      </c>
      <c r="O68" s="205" t="str">
        <f t="shared" si="18"/>
        <v>% of new vehicles sold</v>
      </c>
      <c r="P68" s="194" t="s">
        <v>404</v>
      </c>
      <c r="Q68" s="205" t="str">
        <f t="shared" si="19"/>
        <v>transportation-sector-main.html#ev-mandate</v>
      </c>
      <c r="R68" s="205" t="str">
        <f t="shared" si="19"/>
        <v>ev-mandate.html</v>
      </c>
      <c r="S68" s="203"/>
      <c r="T68" s="199"/>
    </row>
    <row r="69" spans="1:21" s="190" customFormat="1">
      <c r="A69" s="197" t="str">
        <f t="shared" si="17"/>
        <v>Transportation</v>
      </c>
      <c r="B69" s="197" t="str">
        <f t="shared" si="17"/>
        <v>Electric Vehicle Sales Standard</v>
      </c>
      <c r="C69" s="197" t="str">
        <f t="shared" si="17"/>
        <v>Additional Minimum Required EV Sales Percentage</v>
      </c>
      <c r="D69" s="190" t="s">
        <v>397</v>
      </c>
      <c r="E69" s="190" t="s">
        <v>344</v>
      </c>
      <c r="F69" s="190" t="s">
        <v>398</v>
      </c>
      <c r="G69" s="190" t="s">
        <v>403</v>
      </c>
      <c r="H69" s="191">
        <v>497</v>
      </c>
      <c r="I69" s="192" t="s">
        <v>311</v>
      </c>
      <c r="J69" s="197" t="str">
        <f t="shared" si="18"/>
        <v>EV Sales Standard</v>
      </c>
      <c r="K69" s="197" t="str">
        <f t="shared" si="18"/>
        <v>trans EV minimum</v>
      </c>
      <c r="L69" s="197">
        <f t="shared" si="18"/>
        <v>0</v>
      </c>
      <c r="M69" s="205">
        <f t="shared" si="18"/>
        <v>1</v>
      </c>
      <c r="N69" s="205">
        <f t="shared" si="18"/>
        <v>0.01</v>
      </c>
      <c r="O69" s="205" t="str">
        <f t="shared" si="18"/>
        <v>% of new vehicles sold</v>
      </c>
      <c r="P69" s="194" t="s">
        <v>405</v>
      </c>
      <c r="Q69" s="205" t="str">
        <f t="shared" si="19"/>
        <v>transportation-sector-main.html#ev-mandate</v>
      </c>
      <c r="R69" s="205" t="str">
        <f t="shared" si="19"/>
        <v>ev-mandate.html</v>
      </c>
      <c r="S69" s="203"/>
      <c r="T69" s="199"/>
    </row>
    <row r="70" spans="1:21" s="190" customFormat="1">
      <c r="A70" s="197" t="str">
        <f t="shared" si="17"/>
        <v>Transportation</v>
      </c>
      <c r="B70" s="197" t="str">
        <f t="shared" si="17"/>
        <v>Electric Vehicle Sales Standard</v>
      </c>
      <c r="C70" s="197" t="str">
        <f t="shared" si="17"/>
        <v>Additional Minimum Required EV Sales Percentage</v>
      </c>
      <c r="D70" s="190" t="s">
        <v>389</v>
      </c>
      <c r="E70" s="190" t="s">
        <v>347</v>
      </c>
      <c r="F70" s="190" t="s">
        <v>390</v>
      </c>
      <c r="G70" s="190" t="s">
        <v>406</v>
      </c>
      <c r="H70" s="191">
        <v>498</v>
      </c>
      <c r="I70" s="192" t="s">
        <v>311</v>
      </c>
      <c r="J70" s="197" t="str">
        <f t="shared" si="18"/>
        <v>EV Sales Standard</v>
      </c>
      <c r="K70" s="197" t="str">
        <f t="shared" si="18"/>
        <v>trans EV minimum</v>
      </c>
      <c r="L70" s="197">
        <f t="shared" si="18"/>
        <v>0</v>
      </c>
      <c r="M70" s="205">
        <f t="shared" si="18"/>
        <v>1</v>
      </c>
      <c r="N70" s="205">
        <f t="shared" si="18"/>
        <v>0.01</v>
      </c>
      <c r="O70" s="205" t="str">
        <f t="shared" si="18"/>
        <v>% of new vehicles sold</v>
      </c>
      <c r="P70" s="201" t="str">
        <f>_xlfn.CONCAT("**Description:** This policy requires the specified percentage of new passenger rail to consist of electric vehicles. "," If that percentage would already be achieved through BAU sales plus the effects of other policies, this policy has no effect. "," Manufactures may meet a sales standard through techniques such as more heavily marketing electric vehicles, ","lowering the price of electric vehicles, or raising the price of non-electric vehicles. // ","**Guidance for setting values:** The model assumes that 75% of all passenger rail cars in ",'Repeating Values'!C1,"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
        <v>**Description:** This policy requires the specified percentage of new passenger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The model assumes that 75% of all passenger rail cars in New Mexico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v>
      </c>
      <c r="Q70" s="205" t="str">
        <f t="shared" si="19"/>
        <v>transportation-sector-main.html#ev-mandate</v>
      </c>
      <c r="R70" s="205" t="str">
        <f t="shared" si="19"/>
        <v>ev-mandate.html</v>
      </c>
      <c r="S70" s="203"/>
      <c r="T70" s="199"/>
      <c r="U70" s="203" t="s">
        <v>2057</v>
      </c>
    </row>
    <row r="71" spans="1:21" s="190" customFormat="1">
      <c r="A71" s="197" t="str">
        <f t="shared" si="17"/>
        <v>Transportation</v>
      </c>
      <c r="B71" s="197" t="str">
        <f t="shared" si="17"/>
        <v>Electric Vehicle Sales Standard</v>
      </c>
      <c r="C71" s="197" t="str">
        <f t="shared" si="17"/>
        <v>Additional Minimum Required EV Sales Percentage</v>
      </c>
      <c r="D71" s="190" t="s">
        <v>397</v>
      </c>
      <c r="E71" s="190" t="s">
        <v>347</v>
      </c>
      <c r="F71" s="190" t="s">
        <v>398</v>
      </c>
      <c r="G71" s="190" t="s">
        <v>406</v>
      </c>
      <c r="H71" s="191">
        <v>499</v>
      </c>
      <c r="I71" s="192" t="s">
        <v>311</v>
      </c>
      <c r="J71" s="197" t="str">
        <f t="shared" si="18"/>
        <v>EV Sales Standard</v>
      </c>
      <c r="K71" s="197" t="str">
        <f t="shared" si="18"/>
        <v>trans EV minimum</v>
      </c>
      <c r="L71" s="197">
        <f t="shared" si="18"/>
        <v>0</v>
      </c>
      <c r="M71" s="205">
        <f t="shared" si="18"/>
        <v>1</v>
      </c>
      <c r="N71" s="205">
        <f t="shared" si="18"/>
        <v>0.01</v>
      </c>
      <c r="O71" s="205" t="str">
        <f t="shared" si="18"/>
        <v>% of new vehicles sold</v>
      </c>
      <c r="P71" s="201" t="str">
        <f>_xlfn.CONCAT("**Description:** This policy requires the specified percentage of new freight rail to consist of electric vehicles. "," If that percentage would already be achieved through BAU sales plus the effects of other policies, this policy has no effect. "," Manufactures may meet a sales standard through techniques such as more heavily marketing electric vehicles, lowering the price of electric vehicles, or raising the price of non-electric vehicles."," // **Guidance for setting values:** The model assumes that in ",'Supporting Data'!A6,", little if any freight rail is electrified.  However, slightly more than half of all energy used for passenger rail consists of electricity,"," largely for urban metro and commuter rail systems.  ","It may be possible to use some of the same approaches to electrify freight rail. "," Electrified rail corridors must have sufficient transformer and other electrical capacity to handle the heavy loads of freight rail.  ","The required infrastructure investments may be substantial and may take many years to complete.")</f>
        <v>**Description:** This policy requires the specified percentage of new freight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The model assumes that in New Mexico,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v>
      </c>
      <c r="Q71" s="205" t="str">
        <f t="shared" si="19"/>
        <v>transportation-sector-main.html#ev-mandate</v>
      </c>
      <c r="R71" s="205" t="str">
        <f t="shared" si="19"/>
        <v>ev-mandate.html</v>
      </c>
      <c r="S71" s="203"/>
      <c r="T71" s="199"/>
      <c r="U71" s="203" t="s">
        <v>2057</v>
      </c>
    </row>
    <row r="72" spans="1:21" s="190" customFormat="1">
      <c r="A72" s="197" t="str">
        <f t="shared" si="17"/>
        <v>Transportation</v>
      </c>
      <c r="B72" s="197" t="str">
        <f t="shared" si="17"/>
        <v>Electric Vehicle Sales Standard</v>
      </c>
      <c r="C72" s="197" t="str">
        <f t="shared" si="17"/>
        <v>Additional Minimum Required EV Sales Percentage</v>
      </c>
      <c r="D72" s="190" t="s">
        <v>389</v>
      </c>
      <c r="E72" s="190" t="s">
        <v>355</v>
      </c>
      <c r="F72" s="190" t="s">
        <v>390</v>
      </c>
      <c r="G72" s="190" t="s">
        <v>407</v>
      </c>
      <c r="H72" s="191">
        <v>500</v>
      </c>
      <c r="I72" s="192" t="s">
        <v>311</v>
      </c>
      <c r="J72" s="197" t="str">
        <f t="shared" si="18"/>
        <v>EV Sales Standard</v>
      </c>
      <c r="K72" s="197" t="str">
        <f t="shared" si="18"/>
        <v>trans EV minimum</v>
      </c>
      <c r="L72" s="197">
        <f t="shared" si="18"/>
        <v>0</v>
      </c>
      <c r="M72" s="205">
        <f t="shared" si="18"/>
        <v>1</v>
      </c>
      <c r="N72" s="205">
        <f t="shared" si="18"/>
        <v>0.01</v>
      </c>
      <c r="O72" s="205" t="str">
        <f t="shared" si="18"/>
        <v>% of new vehicles sold</v>
      </c>
      <c r="P72" s="194" t="s">
        <v>408</v>
      </c>
      <c r="Q72" s="205" t="str">
        <f t="shared" si="19"/>
        <v>transportation-sector-main.html#ev-mandate</v>
      </c>
      <c r="R72" s="205" t="str">
        <f t="shared" si="19"/>
        <v>ev-mandate.html</v>
      </c>
      <c r="S72" s="206" t="s">
        <v>409</v>
      </c>
      <c r="T72" s="199"/>
    </row>
    <row r="73" spans="1:21" s="190" customFormat="1">
      <c r="A73" s="197" t="str">
        <f t="shared" si="17"/>
        <v>Transportation</v>
      </c>
      <c r="B73" s="197" t="str">
        <f t="shared" si="17"/>
        <v>Electric Vehicle Sales Standard</v>
      </c>
      <c r="C73" s="197" t="str">
        <f t="shared" si="17"/>
        <v>Additional Minimum Required EV Sales Percentage</v>
      </c>
      <c r="D73" s="190" t="s">
        <v>397</v>
      </c>
      <c r="E73" s="190" t="s">
        <v>355</v>
      </c>
      <c r="F73" s="190" t="s">
        <v>398</v>
      </c>
      <c r="G73" s="190" t="s">
        <v>407</v>
      </c>
      <c r="H73" s="191">
        <v>501</v>
      </c>
      <c r="I73" s="192" t="s">
        <v>311</v>
      </c>
      <c r="J73" s="197" t="str">
        <f t="shared" si="18"/>
        <v>EV Sales Standard</v>
      </c>
      <c r="K73" s="197" t="str">
        <f t="shared" si="18"/>
        <v>trans EV minimum</v>
      </c>
      <c r="L73" s="197">
        <f t="shared" si="18"/>
        <v>0</v>
      </c>
      <c r="M73" s="205">
        <f t="shared" si="18"/>
        <v>1</v>
      </c>
      <c r="N73" s="205">
        <f t="shared" si="18"/>
        <v>0.01</v>
      </c>
      <c r="O73" s="205" t="str">
        <f t="shared" si="18"/>
        <v>% of new vehicles sold</v>
      </c>
      <c r="P73" s="194" t="s">
        <v>410</v>
      </c>
      <c r="Q73" s="205" t="str">
        <f t="shared" si="19"/>
        <v>transportation-sector-main.html#ev-mandate</v>
      </c>
      <c r="R73" s="205" t="str">
        <f t="shared" si="19"/>
        <v>ev-mandate.html</v>
      </c>
      <c r="S73" s="203"/>
      <c r="T73" s="199"/>
    </row>
    <row r="74" spans="1:21" s="190" customFormat="1">
      <c r="A74" s="197" t="str">
        <f t="shared" si="17"/>
        <v>Transportation</v>
      </c>
      <c r="B74" s="197" t="str">
        <f t="shared" si="17"/>
        <v>Electric Vehicle Sales Standard</v>
      </c>
      <c r="C74" s="197" t="str">
        <f t="shared" si="17"/>
        <v>Additional Minimum Required EV Sales Percentage</v>
      </c>
      <c r="D74" s="190" t="s">
        <v>389</v>
      </c>
      <c r="E74" s="190" t="s">
        <v>363</v>
      </c>
      <c r="F74" s="190" t="s">
        <v>390</v>
      </c>
      <c r="G74" s="190" t="s">
        <v>411</v>
      </c>
      <c r="H74" s="191">
        <v>188</v>
      </c>
      <c r="I74" s="192" t="s">
        <v>311</v>
      </c>
      <c r="J74" s="197" t="str">
        <f t="shared" si="18"/>
        <v>EV Sales Standard</v>
      </c>
      <c r="K74" s="197" t="str">
        <f t="shared" si="18"/>
        <v>trans EV minimum</v>
      </c>
      <c r="L74" s="197">
        <f t="shared" si="18"/>
        <v>0</v>
      </c>
      <c r="M74" s="205">
        <f t="shared" si="18"/>
        <v>1</v>
      </c>
      <c r="N74" s="205">
        <f t="shared" si="18"/>
        <v>0.01</v>
      </c>
      <c r="O74" s="205" t="str">
        <f t="shared" si="18"/>
        <v>% of new vehicles sold</v>
      </c>
      <c r="P74" s="194" t="s">
        <v>412</v>
      </c>
      <c r="Q74" s="205" t="str">
        <f t="shared" si="19"/>
        <v>transportation-sector-main.html#ev-mandate</v>
      </c>
      <c r="R74" s="205" t="str">
        <f t="shared" si="19"/>
        <v>ev-mandate.html</v>
      </c>
      <c r="S74" s="203"/>
      <c r="T74" s="199"/>
    </row>
    <row r="75" spans="1:21" s="190" customFormat="1">
      <c r="A75" s="197" t="str">
        <f t="shared" si="17"/>
        <v>Transportation</v>
      </c>
      <c r="B75" s="197" t="str">
        <f t="shared" si="17"/>
        <v>Electric Vehicle Sales Standard</v>
      </c>
      <c r="C75" s="197" t="str">
        <f t="shared" si="17"/>
        <v>Additional Minimum Required EV Sales Percentage</v>
      </c>
      <c r="D75" s="190" t="s">
        <v>397</v>
      </c>
      <c r="E75" s="190" t="s">
        <v>363</v>
      </c>
      <c r="F75" s="190" t="s">
        <v>398</v>
      </c>
      <c r="G75" s="190" t="s">
        <v>411</v>
      </c>
      <c r="H75" s="191">
        <v>591</v>
      </c>
      <c r="I75" s="199" t="s">
        <v>333</v>
      </c>
      <c r="J75" s="197" t="str">
        <f>J$64</f>
        <v>EV Sales Standard</v>
      </c>
      <c r="K75" s="197" t="str">
        <f>K$64</f>
        <v>trans EV minimum</v>
      </c>
      <c r="L75" s="200"/>
      <c r="M75" s="200"/>
      <c r="N75" s="200"/>
      <c r="O75" s="192"/>
      <c r="P75" s="194"/>
      <c r="Q75" s="195"/>
      <c r="R75" s="195"/>
      <c r="S75" s="203"/>
      <c r="T75" s="199"/>
    </row>
    <row r="76" spans="1:21" s="190" customFormat="1">
      <c r="A76" s="190" t="s">
        <v>305</v>
      </c>
      <c r="B76" s="190" t="s">
        <v>413</v>
      </c>
      <c r="C76" s="190" t="s">
        <v>414</v>
      </c>
      <c r="D76" s="192" t="s">
        <v>389</v>
      </c>
      <c r="E76" s="192" t="s">
        <v>308</v>
      </c>
      <c r="F76" s="192" t="s">
        <v>390</v>
      </c>
      <c r="G76" s="192" t="s">
        <v>308</v>
      </c>
      <c r="H76" s="191">
        <v>189</v>
      </c>
      <c r="I76" s="192" t="s">
        <v>311</v>
      </c>
      <c r="J76" s="190" t="s">
        <v>415</v>
      </c>
      <c r="K76" s="189" t="s">
        <v>416</v>
      </c>
      <c r="L76" s="202">
        <v>0</v>
      </c>
      <c r="M76" s="202">
        <v>0.5</v>
      </c>
      <c r="N76" s="202">
        <v>0.01</v>
      </c>
      <c r="O76" s="195" t="s">
        <v>417</v>
      </c>
      <c r="P76" s="201" t="str">
        <f>_xlfn.CONCAT("**Description:** This policy causes government to pay for the specified percentage of the purchase price of new battery electric passenger LDVs. ","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data.",IF('Supporting Data'!AZ6=0," This state has no additional state subsidies. ",_xlfn.CONCAT("As of late 2020, there is an additional state subsidy of $",'Supporting Data'!AZ6,".")))</f>
        <v xml:space="preserve">**Description:**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Q76" s="195" t="s">
        <v>418</v>
      </c>
      <c r="R76" s="195" t="s">
        <v>419</v>
      </c>
      <c r="S76" s="203" t="s">
        <v>420</v>
      </c>
      <c r="T76" s="199"/>
      <c r="U76" s="190" t="s">
        <v>2058</v>
      </c>
    </row>
    <row r="77" spans="1:21">
      <c r="A77" s="197" t="str">
        <f t="shared" ref="A77:C87" si="20">A$76</f>
        <v>Transportation</v>
      </c>
      <c r="B77" s="197" t="str">
        <f t="shared" si="20"/>
        <v>Electric Vehicle Subsidy</v>
      </c>
      <c r="C77" s="197" t="str">
        <f t="shared" si="20"/>
        <v>Additional EV Subsidy Percentage</v>
      </c>
      <c r="D77" s="190" t="s">
        <v>397</v>
      </c>
      <c r="E77" s="190" t="s">
        <v>308</v>
      </c>
      <c r="F77" s="190" t="s">
        <v>398</v>
      </c>
      <c r="G77" s="190" t="s">
        <v>308</v>
      </c>
      <c r="H77" s="43">
        <v>592</v>
      </c>
      <c r="I77" s="199" t="s">
        <v>333</v>
      </c>
      <c r="J77" s="197" t="str">
        <f t="shared" ref="J77:K87" si="21">J$76</f>
        <v>EV Subsidy</v>
      </c>
      <c r="K77" s="207" t="str">
        <f t="shared" si="21"/>
        <v>trans EV subsidy</v>
      </c>
      <c r="L77" s="208"/>
      <c r="M77" s="208"/>
      <c r="N77" s="208"/>
      <c r="O77" s="208"/>
      <c r="P77" s="209"/>
      <c r="Q77" s="208"/>
      <c r="R77" s="208"/>
      <c r="S77" s="210"/>
    </row>
    <row r="78" spans="1:21">
      <c r="A78" s="197" t="str">
        <f t="shared" si="20"/>
        <v>Transportation</v>
      </c>
      <c r="B78" s="197" t="str">
        <f t="shared" si="20"/>
        <v>Electric Vehicle Subsidy</v>
      </c>
      <c r="C78" s="197" t="str">
        <f t="shared" si="20"/>
        <v>Additional EV Subsidy Percentage</v>
      </c>
      <c r="D78" s="190" t="s">
        <v>389</v>
      </c>
      <c r="E78" s="190" t="s">
        <v>335</v>
      </c>
      <c r="F78" s="190" t="s">
        <v>390</v>
      </c>
      <c r="G78" s="190" t="s">
        <v>335</v>
      </c>
      <c r="H78" s="43">
        <v>593</v>
      </c>
      <c r="I78" s="199" t="s">
        <v>333</v>
      </c>
      <c r="J78" s="197" t="str">
        <f t="shared" si="21"/>
        <v>EV Subsidy</v>
      </c>
      <c r="K78" s="207" t="str">
        <f t="shared" si="21"/>
        <v>trans EV subsidy</v>
      </c>
      <c r="L78" s="208"/>
      <c r="M78" s="208"/>
      <c r="N78" s="208"/>
      <c r="O78" s="208"/>
      <c r="P78" s="209"/>
      <c r="Q78" s="208"/>
      <c r="R78" s="208"/>
      <c r="S78" s="210"/>
    </row>
    <row r="79" spans="1:21">
      <c r="A79" s="197" t="str">
        <f t="shared" si="20"/>
        <v>Transportation</v>
      </c>
      <c r="B79" s="197" t="str">
        <f t="shared" si="20"/>
        <v>Electric Vehicle Subsidy</v>
      </c>
      <c r="C79" s="197" t="str">
        <f t="shared" si="20"/>
        <v>Additional EV Subsidy Percentage</v>
      </c>
      <c r="D79" s="190" t="s">
        <v>397</v>
      </c>
      <c r="E79" s="190" t="s">
        <v>335</v>
      </c>
      <c r="F79" s="190" t="s">
        <v>398</v>
      </c>
      <c r="G79" s="190" t="s">
        <v>335</v>
      </c>
      <c r="H79" s="43">
        <v>594</v>
      </c>
      <c r="I79" s="199" t="s">
        <v>333</v>
      </c>
      <c r="J79" s="197" t="str">
        <f t="shared" si="21"/>
        <v>EV Subsidy</v>
      </c>
      <c r="K79" s="207" t="str">
        <f t="shared" si="21"/>
        <v>trans EV subsidy</v>
      </c>
      <c r="L79" s="208"/>
      <c r="M79" s="208"/>
      <c r="N79" s="208"/>
      <c r="O79" s="208"/>
      <c r="P79" s="209"/>
      <c r="Q79" s="208"/>
      <c r="R79" s="208"/>
      <c r="S79" s="210"/>
    </row>
    <row r="80" spans="1:21">
      <c r="A80" s="197" t="str">
        <f t="shared" si="20"/>
        <v>Transportation</v>
      </c>
      <c r="B80" s="197" t="str">
        <f t="shared" si="20"/>
        <v>Electric Vehicle Subsidy</v>
      </c>
      <c r="C80" s="197" t="str">
        <f t="shared" si="20"/>
        <v>Additional EV Subsidy Percentage</v>
      </c>
      <c r="D80" s="190" t="s">
        <v>389</v>
      </c>
      <c r="E80" s="190" t="s">
        <v>344</v>
      </c>
      <c r="F80" s="190" t="s">
        <v>390</v>
      </c>
      <c r="G80" s="190" t="s">
        <v>403</v>
      </c>
      <c r="H80" s="43">
        <v>595</v>
      </c>
      <c r="I80" s="199" t="s">
        <v>333</v>
      </c>
      <c r="J80" s="197" t="str">
        <f t="shared" si="21"/>
        <v>EV Subsidy</v>
      </c>
      <c r="K80" s="207" t="str">
        <f t="shared" si="21"/>
        <v>trans EV subsidy</v>
      </c>
      <c r="L80" s="208"/>
      <c r="M80" s="208"/>
      <c r="N80" s="208"/>
      <c r="O80" s="208"/>
      <c r="P80" s="209"/>
      <c r="Q80" s="208"/>
      <c r="R80" s="208"/>
      <c r="S80" s="210"/>
    </row>
    <row r="81" spans="1:20">
      <c r="A81" s="197" t="str">
        <f t="shared" si="20"/>
        <v>Transportation</v>
      </c>
      <c r="B81" s="197" t="str">
        <f t="shared" si="20"/>
        <v>Electric Vehicle Subsidy</v>
      </c>
      <c r="C81" s="197" t="str">
        <f t="shared" si="20"/>
        <v>Additional EV Subsidy Percentage</v>
      </c>
      <c r="D81" s="190" t="s">
        <v>397</v>
      </c>
      <c r="E81" s="190" t="s">
        <v>344</v>
      </c>
      <c r="F81" s="190" t="s">
        <v>398</v>
      </c>
      <c r="G81" s="190" t="s">
        <v>403</v>
      </c>
      <c r="H81" s="43">
        <v>596</v>
      </c>
      <c r="I81" s="199" t="s">
        <v>333</v>
      </c>
      <c r="J81" s="197" t="str">
        <f t="shared" si="21"/>
        <v>EV Subsidy</v>
      </c>
      <c r="K81" s="207" t="str">
        <f t="shared" si="21"/>
        <v>trans EV subsidy</v>
      </c>
      <c r="L81" s="208"/>
      <c r="M81" s="208"/>
      <c r="N81" s="208"/>
      <c r="O81" s="208"/>
      <c r="P81" s="209"/>
      <c r="Q81" s="208"/>
      <c r="R81" s="208"/>
      <c r="S81" s="210"/>
    </row>
    <row r="82" spans="1:20">
      <c r="A82" s="197" t="str">
        <f t="shared" si="20"/>
        <v>Transportation</v>
      </c>
      <c r="B82" s="197" t="str">
        <f t="shared" si="20"/>
        <v>Electric Vehicle Subsidy</v>
      </c>
      <c r="C82" s="197" t="str">
        <f t="shared" si="20"/>
        <v>Additional EV Subsidy Percentage</v>
      </c>
      <c r="D82" s="190" t="s">
        <v>389</v>
      </c>
      <c r="E82" s="190" t="s">
        <v>347</v>
      </c>
      <c r="F82" s="190" t="s">
        <v>390</v>
      </c>
      <c r="G82" s="190" t="s">
        <v>406</v>
      </c>
      <c r="H82" s="43">
        <v>597</v>
      </c>
      <c r="I82" s="199" t="s">
        <v>333</v>
      </c>
      <c r="J82" s="197" t="str">
        <f t="shared" si="21"/>
        <v>EV Subsidy</v>
      </c>
      <c r="K82" s="207" t="str">
        <f t="shared" si="21"/>
        <v>trans EV subsidy</v>
      </c>
      <c r="L82" s="208"/>
      <c r="M82" s="208"/>
      <c r="N82" s="208"/>
      <c r="O82" s="208"/>
      <c r="P82" s="209"/>
      <c r="Q82" s="208"/>
      <c r="R82" s="208"/>
      <c r="S82" s="210"/>
    </row>
    <row r="83" spans="1:20">
      <c r="A83" s="197" t="str">
        <f t="shared" si="20"/>
        <v>Transportation</v>
      </c>
      <c r="B83" s="197" t="str">
        <f t="shared" si="20"/>
        <v>Electric Vehicle Subsidy</v>
      </c>
      <c r="C83" s="197" t="str">
        <f t="shared" si="20"/>
        <v>Additional EV Subsidy Percentage</v>
      </c>
      <c r="D83" s="190" t="s">
        <v>397</v>
      </c>
      <c r="E83" s="190" t="s">
        <v>347</v>
      </c>
      <c r="F83" s="190" t="s">
        <v>398</v>
      </c>
      <c r="G83" s="190" t="s">
        <v>406</v>
      </c>
      <c r="H83" s="43">
        <v>598</v>
      </c>
      <c r="I83" s="199" t="s">
        <v>333</v>
      </c>
      <c r="J83" s="197" t="str">
        <f t="shared" si="21"/>
        <v>EV Subsidy</v>
      </c>
      <c r="K83" s="207" t="str">
        <f t="shared" si="21"/>
        <v>trans EV subsidy</v>
      </c>
      <c r="L83" s="208"/>
      <c r="M83" s="208"/>
      <c r="N83" s="208"/>
      <c r="O83" s="208"/>
      <c r="P83" s="209"/>
      <c r="Q83" s="208"/>
      <c r="R83" s="208"/>
      <c r="S83" s="210"/>
    </row>
    <row r="84" spans="1:20">
      <c r="A84" s="197" t="str">
        <f t="shared" si="20"/>
        <v>Transportation</v>
      </c>
      <c r="B84" s="197" t="str">
        <f t="shared" si="20"/>
        <v>Electric Vehicle Subsidy</v>
      </c>
      <c r="C84" s="197" t="str">
        <f t="shared" si="20"/>
        <v>Additional EV Subsidy Percentage</v>
      </c>
      <c r="D84" s="190" t="s">
        <v>389</v>
      </c>
      <c r="E84" s="190" t="s">
        <v>355</v>
      </c>
      <c r="F84" s="190" t="s">
        <v>390</v>
      </c>
      <c r="G84" s="190" t="s">
        <v>407</v>
      </c>
      <c r="H84" s="43">
        <v>599</v>
      </c>
      <c r="I84" s="199" t="s">
        <v>333</v>
      </c>
      <c r="J84" s="197" t="str">
        <f t="shared" si="21"/>
        <v>EV Subsidy</v>
      </c>
      <c r="K84" s="207" t="str">
        <f t="shared" si="21"/>
        <v>trans EV subsidy</v>
      </c>
      <c r="L84" s="208"/>
      <c r="M84" s="208"/>
      <c r="N84" s="208"/>
      <c r="O84" s="208"/>
      <c r="P84" s="209"/>
      <c r="Q84" s="208"/>
      <c r="R84" s="208"/>
      <c r="S84" s="210"/>
    </row>
    <row r="85" spans="1:20">
      <c r="A85" s="197" t="str">
        <f t="shared" si="20"/>
        <v>Transportation</v>
      </c>
      <c r="B85" s="197" t="str">
        <f t="shared" si="20"/>
        <v>Electric Vehicle Subsidy</v>
      </c>
      <c r="C85" s="197" t="str">
        <f t="shared" si="20"/>
        <v>Additional EV Subsidy Percentage</v>
      </c>
      <c r="D85" s="190" t="s">
        <v>397</v>
      </c>
      <c r="E85" s="190" t="s">
        <v>355</v>
      </c>
      <c r="F85" s="190" t="s">
        <v>398</v>
      </c>
      <c r="G85" s="190" t="s">
        <v>407</v>
      </c>
      <c r="H85" s="43">
        <v>600</v>
      </c>
      <c r="I85" s="199" t="s">
        <v>333</v>
      </c>
      <c r="J85" s="197" t="str">
        <f t="shared" si="21"/>
        <v>EV Subsidy</v>
      </c>
      <c r="K85" s="207" t="str">
        <f t="shared" si="21"/>
        <v>trans EV subsidy</v>
      </c>
      <c r="L85" s="208"/>
      <c r="M85" s="208"/>
      <c r="N85" s="208"/>
      <c r="O85" s="208"/>
      <c r="P85" s="209"/>
      <c r="Q85" s="208"/>
      <c r="R85" s="208"/>
      <c r="S85" s="210"/>
    </row>
    <row r="86" spans="1:20">
      <c r="A86" s="197" t="str">
        <f t="shared" si="20"/>
        <v>Transportation</v>
      </c>
      <c r="B86" s="197" t="str">
        <f t="shared" si="20"/>
        <v>Electric Vehicle Subsidy</v>
      </c>
      <c r="C86" s="197" t="str">
        <f t="shared" si="20"/>
        <v>Additional EV Subsidy Percentage</v>
      </c>
      <c r="D86" s="190" t="s">
        <v>389</v>
      </c>
      <c r="E86" s="190" t="s">
        <v>363</v>
      </c>
      <c r="F86" s="190" t="s">
        <v>390</v>
      </c>
      <c r="G86" s="190" t="s">
        <v>411</v>
      </c>
      <c r="H86" s="43">
        <v>601</v>
      </c>
      <c r="I86" s="199" t="s">
        <v>333</v>
      </c>
      <c r="J86" s="197" t="str">
        <f t="shared" si="21"/>
        <v>EV Subsidy</v>
      </c>
      <c r="K86" s="207" t="str">
        <f t="shared" si="21"/>
        <v>trans EV subsidy</v>
      </c>
      <c r="L86" s="208"/>
      <c r="M86" s="208"/>
      <c r="N86" s="208"/>
      <c r="O86" s="208"/>
      <c r="P86" s="209"/>
      <c r="Q86" s="208"/>
      <c r="R86" s="208"/>
      <c r="S86" s="210"/>
    </row>
    <row r="87" spans="1:20">
      <c r="A87" s="197" t="str">
        <f t="shared" si="20"/>
        <v>Transportation</v>
      </c>
      <c r="B87" s="197" t="str">
        <f t="shared" si="20"/>
        <v>Electric Vehicle Subsidy</v>
      </c>
      <c r="C87" s="197" t="str">
        <f t="shared" si="20"/>
        <v>Additional EV Subsidy Percentage</v>
      </c>
      <c r="D87" s="190" t="s">
        <v>397</v>
      </c>
      <c r="E87" s="190" t="s">
        <v>363</v>
      </c>
      <c r="F87" s="190" t="s">
        <v>398</v>
      </c>
      <c r="G87" s="190" t="s">
        <v>411</v>
      </c>
      <c r="H87" s="43">
        <v>602</v>
      </c>
      <c r="I87" s="199" t="s">
        <v>333</v>
      </c>
      <c r="J87" s="197" t="str">
        <f t="shared" si="21"/>
        <v>EV Subsidy</v>
      </c>
      <c r="K87" s="207" t="str">
        <f t="shared" si="21"/>
        <v>trans EV subsidy</v>
      </c>
      <c r="L87" s="208"/>
      <c r="M87" s="208"/>
      <c r="N87" s="208"/>
      <c r="O87" s="208"/>
      <c r="P87" s="209"/>
      <c r="Q87" s="208"/>
      <c r="R87" s="208"/>
      <c r="S87" s="210"/>
    </row>
    <row r="88" spans="1:20">
      <c r="A88" s="189" t="s">
        <v>305</v>
      </c>
      <c r="B88" s="189" t="s">
        <v>421</v>
      </c>
      <c r="C88" s="189" t="s">
        <v>422</v>
      </c>
      <c r="D88" s="192"/>
      <c r="E88" s="192"/>
      <c r="F88" s="192"/>
      <c r="G88" s="192"/>
      <c r="H88" s="43">
        <v>1</v>
      </c>
      <c r="I88" s="192" t="s">
        <v>311</v>
      </c>
      <c r="J88" s="43" t="s">
        <v>421</v>
      </c>
      <c r="K88" s="189" t="s">
        <v>423</v>
      </c>
      <c r="L88" s="211">
        <v>0</v>
      </c>
      <c r="M88" s="211">
        <v>1</v>
      </c>
      <c r="N88" s="212">
        <v>0.02</v>
      </c>
      <c r="O88" s="192" t="s">
        <v>424</v>
      </c>
      <c r="P88" s="194" t="s">
        <v>425</v>
      </c>
      <c r="Q88" s="192" t="s">
        <v>426</v>
      </c>
      <c r="R88" s="199" t="s">
        <v>427</v>
      </c>
      <c r="S88" s="213" t="s">
        <v>428</v>
      </c>
      <c r="T88" s="192" t="s">
        <v>429</v>
      </c>
    </row>
    <row r="89" spans="1:20">
      <c r="A89" s="189" t="s">
        <v>305</v>
      </c>
      <c r="B89" s="189" t="s">
        <v>430</v>
      </c>
      <c r="C89" s="189" t="s">
        <v>431</v>
      </c>
      <c r="D89" s="192" t="s">
        <v>389</v>
      </c>
      <c r="E89" s="192" t="s">
        <v>308</v>
      </c>
      <c r="F89" s="192" t="s">
        <v>390</v>
      </c>
      <c r="G89" s="192" t="s">
        <v>308</v>
      </c>
      <c r="H89" s="43">
        <v>362</v>
      </c>
      <c r="I89" s="199" t="s">
        <v>311</v>
      </c>
      <c r="J89" s="43" t="s">
        <v>432</v>
      </c>
      <c r="K89" s="189" t="s">
        <v>433</v>
      </c>
      <c r="L89" s="211">
        <v>0</v>
      </c>
      <c r="M89" s="211">
        <f>ROUND(MaxBoundCalculations!B88,1)</f>
        <v>1</v>
      </c>
      <c r="N89" s="211">
        <v>0.01</v>
      </c>
      <c r="O89" s="192" t="s">
        <v>434</v>
      </c>
      <c r="P89" s="194" t="s">
        <v>435</v>
      </c>
      <c r="Q89" s="192" t="s">
        <v>436</v>
      </c>
      <c r="R89" s="199" t="s">
        <v>437</v>
      </c>
      <c r="S89" s="214" t="s">
        <v>438</v>
      </c>
      <c r="T89" s="192" t="s">
        <v>439</v>
      </c>
    </row>
    <row r="90" spans="1:20">
      <c r="A90" s="197" t="str">
        <f t="shared" ref="A90:C100" si="22">A$89</f>
        <v>Transportation</v>
      </c>
      <c r="B90" s="197" t="str">
        <f t="shared" si="22"/>
        <v>Fuel Economy Standard</v>
      </c>
      <c r="C90" s="197" t="str">
        <f t="shared" si="22"/>
        <v>Percentage Additional Improvement of Fuel Economy Std</v>
      </c>
      <c r="D90" s="192" t="s">
        <v>397</v>
      </c>
      <c r="E90" s="192" t="s">
        <v>308</v>
      </c>
      <c r="F90" s="192" t="s">
        <v>398</v>
      </c>
      <c r="G90" s="192" t="s">
        <v>308</v>
      </c>
      <c r="H90" s="43">
        <v>363</v>
      </c>
      <c r="I90" s="199" t="s">
        <v>311</v>
      </c>
      <c r="J90" s="215" t="str">
        <f t="shared" ref="J90:O99" si="23">J$89</f>
        <v>Vehicle Fuel Economy Standards</v>
      </c>
      <c r="K90" s="215" t="str">
        <f t="shared" si="23"/>
        <v>trans fuel economy standards</v>
      </c>
      <c r="L90" s="198">
        <f t="shared" si="23"/>
        <v>0</v>
      </c>
      <c r="M90" s="198">
        <f t="shared" si="23"/>
        <v>1</v>
      </c>
      <c r="N90" s="198">
        <f t="shared" si="23"/>
        <v>0.01</v>
      </c>
      <c r="O90" s="197" t="str">
        <f t="shared" si="23"/>
        <v>% increase in miles/gal</v>
      </c>
      <c r="P90" s="194" t="s">
        <v>440</v>
      </c>
      <c r="Q90" s="197" t="str">
        <f>Q$89</f>
        <v>transportation-sector-main.html#fuel-econ-std</v>
      </c>
      <c r="R90" s="197" t="str">
        <f>R$89</f>
        <v>fuel-economy-standard.html</v>
      </c>
      <c r="S90" s="216" t="str">
        <f>S$89</f>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217" t="str">
        <f>T$89</f>
        <v>National Research Council, 2013, "Transitions to Alternative Vehicles and Fuels", https://www.nap.edu/catalog/18264/transitions-to-alternative-vehicles-and-fuels, Table 2.9, Fuel economy test mpg.</v>
      </c>
    </row>
    <row r="91" spans="1:20">
      <c r="A91" s="197" t="str">
        <f t="shared" si="22"/>
        <v>Transportation</v>
      </c>
      <c r="B91" s="197" t="str">
        <f t="shared" si="22"/>
        <v>Fuel Economy Standard</v>
      </c>
      <c r="C91" s="197" t="str">
        <f t="shared" si="22"/>
        <v>Percentage Additional Improvement of Fuel Economy Std</v>
      </c>
      <c r="D91" s="192" t="s">
        <v>389</v>
      </c>
      <c r="E91" s="192" t="s">
        <v>335</v>
      </c>
      <c r="F91" s="192" t="s">
        <v>390</v>
      </c>
      <c r="G91" s="192" t="s">
        <v>335</v>
      </c>
      <c r="H91" s="43">
        <v>364</v>
      </c>
      <c r="I91" s="199" t="s">
        <v>311</v>
      </c>
      <c r="J91" s="215" t="str">
        <f t="shared" si="23"/>
        <v>Vehicle Fuel Economy Standards</v>
      </c>
      <c r="K91" s="215" t="str">
        <f t="shared" si="23"/>
        <v>trans fuel economy standards</v>
      </c>
      <c r="L91" s="198">
        <f t="shared" si="23"/>
        <v>0</v>
      </c>
      <c r="M91" s="202">
        <v>0.66</v>
      </c>
      <c r="N91" s="198">
        <f t="shared" si="23"/>
        <v>0.01</v>
      </c>
      <c r="O91" s="197" t="str">
        <f t="shared" si="23"/>
        <v>% increase in miles/gal</v>
      </c>
      <c r="P91" s="194" t="s">
        <v>441</v>
      </c>
      <c r="Q91" s="197" t="str">
        <f t="shared" ref="Q91:R99" si="24">Q$89</f>
        <v>transportation-sector-main.html#fuel-econ-std</v>
      </c>
      <c r="R91" s="197" t="str">
        <f t="shared" si="24"/>
        <v>fuel-economy-standard.html</v>
      </c>
      <c r="S91" s="214" t="s">
        <v>442</v>
      </c>
      <c r="T91" s="192" t="s">
        <v>443</v>
      </c>
    </row>
    <row r="92" spans="1:20">
      <c r="A92" s="197" t="str">
        <f t="shared" si="22"/>
        <v>Transportation</v>
      </c>
      <c r="B92" s="197" t="str">
        <f t="shared" si="22"/>
        <v>Fuel Economy Standard</v>
      </c>
      <c r="C92" s="197" t="str">
        <f t="shared" si="22"/>
        <v>Percentage Additional Improvement of Fuel Economy Std</v>
      </c>
      <c r="D92" s="192" t="s">
        <v>397</v>
      </c>
      <c r="E92" s="192" t="s">
        <v>335</v>
      </c>
      <c r="F92" s="192" t="s">
        <v>398</v>
      </c>
      <c r="G92" s="192" t="s">
        <v>335</v>
      </c>
      <c r="H92" s="43">
        <v>365</v>
      </c>
      <c r="I92" s="199" t="s">
        <v>311</v>
      </c>
      <c r="J92" s="215" t="str">
        <f t="shared" si="23"/>
        <v>Vehicle Fuel Economy Standards</v>
      </c>
      <c r="K92" s="215" t="str">
        <f t="shared" si="23"/>
        <v>trans fuel economy standards</v>
      </c>
      <c r="L92" s="198">
        <f t="shared" si="23"/>
        <v>0</v>
      </c>
      <c r="M92" s="198">
        <f>M$91</f>
        <v>0.66</v>
      </c>
      <c r="N92" s="198">
        <f t="shared" si="23"/>
        <v>0.01</v>
      </c>
      <c r="O92" s="197" t="str">
        <f t="shared" si="23"/>
        <v>% increase in miles/gal</v>
      </c>
      <c r="P92" s="194" t="s">
        <v>444</v>
      </c>
      <c r="Q92" s="197" t="str">
        <f t="shared" si="24"/>
        <v>transportation-sector-main.html#fuel-econ-std</v>
      </c>
      <c r="R92" s="197" t="str">
        <f t="shared" si="24"/>
        <v>fuel-economy-standard.html</v>
      </c>
      <c r="S92" s="218"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217" t="str">
        <f>T$89</f>
        <v>National Research Council, 2013, "Transitions to Alternative Vehicles and Fuels", https://www.nap.edu/catalog/18264/transitions-to-alternative-vehicles-and-fuels, Table 2.9, Fuel economy test mpg.</v>
      </c>
    </row>
    <row r="93" spans="1:20">
      <c r="A93" s="197" t="str">
        <f t="shared" si="22"/>
        <v>Transportation</v>
      </c>
      <c r="B93" s="197" t="str">
        <f t="shared" si="22"/>
        <v>Fuel Economy Standard</v>
      </c>
      <c r="C93" s="197" t="str">
        <f t="shared" si="22"/>
        <v>Percentage Additional Improvement of Fuel Economy Std</v>
      </c>
      <c r="D93" s="192" t="s">
        <v>389</v>
      </c>
      <c r="E93" s="192" t="s">
        <v>344</v>
      </c>
      <c r="F93" s="192" t="s">
        <v>390</v>
      </c>
      <c r="G93" s="192" t="s">
        <v>403</v>
      </c>
      <c r="H93" s="43">
        <v>366</v>
      </c>
      <c r="I93" s="199" t="s">
        <v>311</v>
      </c>
      <c r="J93" s="215" t="str">
        <f t="shared" si="23"/>
        <v>Vehicle Fuel Economy Standards</v>
      </c>
      <c r="K93" s="215" t="str">
        <f t="shared" si="23"/>
        <v>trans fuel economy standards</v>
      </c>
      <c r="L93" s="198">
        <f t="shared" si="23"/>
        <v>0</v>
      </c>
      <c r="M93" s="202">
        <v>0.54</v>
      </c>
      <c r="N93" s="198">
        <f t="shared" si="23"/>
        <v>0.01</v>
      </c>
      <c r="O93" s="197" t="str">
        <f t="shared" si="23"/>
        <v>% increase in miles/gal</v>
      </c>
      <c r="P93" s="209" t="s">
        <v>445</v>
      </c>
      <c r="Q93" s="197" t="str">
        <f t="shared" si="24"/>
        <v>transportation-sector-main.html#fuel-econ-std</v>
      </c>
      <c r="R93" s="197" t="str">
        <f t="shared" si="24"/>
        <v>fuel-economy-standard.html</v>
      </c>
      <c r="S93" s="213" t="s">
        <v>446</v>
      </c>
      <c r="T93" s="192" t="s">
        <v>447</v>
      </c>
    </row>
    <row r="94" spans="1:20">
      <c r="A94" s="197" t="str">
        <f t="shared" si="22"/>
        <v>Transportation</v>
      </c>
      <c r="B94" s="197" t="str">
        <f t="shared" si="22"/>
        <v>Fuel Economy Standard</v>
      </c>
      <c r="C94" s="197" t="str">
        <f t="shared" si="22"/>
        <v>Percentage Additional Improvement of Fuel Economy Std</v>
      </c>
      <c r="D94" s="192" t="s">
        <v>397</v>
      </c>
      <c r="E94" s="192" t="s">
        <v>344</v>
      </c>
      <c r="F94" s="192" t="s">
        <v>398</v>
      </c>
      <c r="G94" s="192" t="s">
        <v>403</v>
      </c>
      <c r="H94" s="43">
        <v>367</v>
      </c>
      <c r="I94" s="199" t="s">
        <v>311</v>
      </c>
      <c r="J94" s="215" t="str">
        <f t="shared" si="23"/>
        <v>Vehicle Fuel Economy Standards</v>
      </c>
      <c r="K94" s="215" t="str">
        <f t="shared" si="23"/>
        <v>trans fuel economy standards</v>
      </c>
      <c r="L94" s="198">
        <f t="shared" si="23"/>
        <v>0</v>
      </c>
      <c r="M94" s="198">
        <f>M$93</f>
        <v>0.54</v>
      </c>
      <c r="N94" s="198">
        <f t="shared" si="23"/>
        <v>0.01</v>
      </c>
      <c r="O94" s="197" t="str">
        <f t="shared" si="23"/>
        <v>% increase in miles/gal</v>
      </c>
      <c r="P94" s="194" t="s">
        <v>448</v>
      </c>
      <c r="Q94" s="197" t="str">
        <f t="shared" si="24"/>
        <v>transportation-sector-main.html#fuel-econ-std</v>
      </c>
      <c r="R94" s="197" t="str">
        <f t="shared" si="24"/>
        <v>fuel-economy-standard.html</v>
      </c>
      <c r="S94" s="213" t="s">
        <v>446</v>
      </c>
      <c r="T94" s="198"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c r="A95" s="197" t="str">
        <f t="shared" si="22"/>
        <v>Transportation</v>
      </c>
      <c r="B95" s="197" t="str">
        <f t="shared" si="22"/>
        <v>Fuel Economy Standard</v>
      </c>
      <c r="C95" s="197" t="str">
        <f t="shared" si="22"/>
        <v>Percentage Additional Improvement of Fuel Economy Std</v>
      </c>
      <c r="D95" s="192" t="s">
        <v>389</v>
      </c>
      <c r="E95" s="192" t="s">
        <v>347</v>
      </c>
      <c r="F95" s="192" t="s">
        <v>390</v>
      </c>
      <c r="G95" s="192" t="s">
        <v>406</v>
      </c>
      <c r="H95" s="43">
        <v>368</v>
      </c>
      <c r="I95" s="199" t="s">
        <v>311</v>
      </c>
      <c r="J95" s="215" t="str">
        <f t="shared" si="23"/>
        <v>Vehicle Fuel Economy Standards</v>
      </c>
      <c r="K95" s="215" t="str">
        <f t="shared" si="23"/>
        <v>trans fuel economy standards</v>
      </c>
      <c r="L95" s="198">
        <f t="shared" si="23"/>
        <v>0</v>
      </c>
      <c r="M95" s="202">
        <v>0.2</v>
      </c>
      <c r="N95" s="198">
        <f t="shared" si="23"/>
        <v>0.01</v>
      </c>
      <c r="O95" s="197" t="str">
        <f t="shared" si="23"/>
        <v>% increase in miles/gal</v>
      </c>
      <c r="P95" s="194" t="s">
        <v>449</v>
      </c>
      <c r="Q95" s="197" t="str">
        <f t="shared" si="24"/>
        <v>transportation-sector-main.html#fuel-econ-std</v>
      </c>
      <c r="R95" s="197" t="str">
        <f t="shared" si="24"/>
        <v>fuel-economy-standard.html</v>
      </c>
      <c r="S95" s="213" t="s">
        <v>446</v>
      </c>
      <c r="T95" s="192" t="s">
        <v>450</v>
      </c>
    </row>
    <row r="96" spans="1:20">
      <c r="A96" s="197" t="str">
        <f t="shared" si="22"/>
        <v>Transportation</v>
      </c>
      <c r="B96" s="197" t="str">
        <f t="shared" si="22"/>
        <v>Fuel Economy Standard</v>
      </c>
      <c r="C96" s="197" t="str">
        <f t="shared" si="22"/>
        <v>Percentage Additional Improvement of Fuel Economy Std</v>
      </c>
      <c r="D96" s="192" t="s">
        <v>397</v>
      </c>
      <c r="E96" s="192" t="s">
        <v>347</v>
      </c>
      <c r="F96" s="192" t="s">
        <v>398</v>
      </c>
      <c r="G96" s="192" t="s">
        <v>406</v>
      </c>
      <c r="H96" s="43">
        <v>369</v>
      </c>
      <c r="I96" s="199" t="s">
        <v>311</v>
      </c>
      <c r="J96" s="215" t="str">
        <f t="shared" si="23"/>
        <v>Vehicle Fuel Economy Standards</v>
      </c>
      <c r="K96" s="215" t="str">
        <f t="shared" si="23"/>
        <v>trans fuel economy standards</v>
      </c>
      <c r="L96" s="198">
        <f t="shared" si="23"/>
        <v>0</v>
      </c>
      <c r="M96" s="198">
        <f>M$95</f>
        <v>0.2</v>
      </c>
      <c r="N96" s="198">
        <f t="shared" si="23"/>
        <v>0.01</v>
      </c>
      <c r="O96" s="197" t="str">
        <f t="shared" si="23"/>
        <v>% increase in miles/gal</v>
      </c>
      <c r="P96" s="194" t="s">
        <v>451</v>
      </c>
      <c r="Q96" s="197" t="str">
        <f t="shared" si="24"/>
        <v>transportation-sector-main.html#fuel-econ-std</v>
      </c>
      <c r="R96" s="197" t="str">
        <f t="shared" si="24"/>
        <v>fuel-economy-standard.html</v>
      </c>
      <c r="S96" s="213" t="s">
        <v>446</v>
      </c>
      <c r="T96" s="198" t="str">
        <f>T$95</f>
        <v>U.S. DOE, 2013, "Potential for Energy Efficiency Improvement Beyond the Light-Duty-Vehicle Sector", http://www.nrel.gov/docs/fy13osti/55637.pdf, Section 3.4.5, Paragraph 1</v>
      </c>
    </row>
    <row r="97" spans="1:20">
      <c r="A97" s="197" t="str">
        <f t="shared" si="22"/>
        <v>Transportation</v>
      </c>
      <c r="B97" s="197" t="str">
        <f t="shared" si="22"/>
        <v>Fuel Economy Standard</v>
      </c>
      <c r="C97" s="197" t="str">
        <f t="shared" si="22"/>
        <v>Percentage Additional Improvement of Fuel Economy Std</v>
      </c>
      <c r="D97" s="192" t="s">
        <v>389</v>
      </c>
      <c r="E97" s="192" t="s">
        <v>355</v>
      </c>
      <c r="F97" s="192" t="s">
        <v>390</v>
      </c>
      <c r="G97" s="192" t="s">
        <v>407</v>
      </c>
      <c r="H97" s="43">
        <v>370</v>
      </c>
      <c r="I97" s="199" t="s">
        <v>311</v>
      </c>
      <c r="J97" s="215" t="str">
        <f t="shared" si="23"/>
        <v>Vehicle Fuel Economy Standards</v>
      </c>
      <c r="K97" s="215" t="str">
        <f t="shared" si="23"/>
        <v>trans fuel economy standards</v>
      </c>
      <c r="L97" s="198">
        <f t="shared" si="23"/>
        <v>0</v>
      </c>
      <c r="M97" s="202">
        <v>0.2</v>
      </c>
      <c r="N97" s="198">
        <f t="shared" si="23"/>
        <v>0.01</v>
      </c>
      <c r="O97" s="197" t="str">
        <f t="shared" si="23"/>
        <v>% increase in miles/gal</v>
      </c>
      <c r="P97" s="194" t="s">
        <v>452</v>
      </c>
      <c r="Q97" s="197" t="str">
        <f t="shared" si="24"/>
        <v>transportation-sector-main.html#fuel-econ-std</v>
      </c>
      <c r="R97" s="197" t="str">
        <f t="shared" si="24"/>
        <v>fuel-economy-standard.html</v>
      </c>
      <c r="S97" s="213" t="s">
        <v>446</v>
      </c>
      <c r="T97" s="192" t="s">
        <v>447</v>
      </c>
    </row>
    <row r="98" spans="1:20">
      <c r="A98" s="197" t="str">
        <f t="shared" si="22"/>
        <v>Transportation</v>
      </c>
      <c r="B98" s="197" t="str">
        <f t="shared" si="22"/>
        <v>Fuel Economy Standard</v>
      </c>
      <c r="C98" s="197" t="str">
        <f t="shared" si="22"/>
        <v>Percentage Additional Improvement of Fuel Economy Std</v>
      </c>
      <c r="D98" s="192" t="s">
        <v>397</v>
      </c>
      <c r="E98" s="192" t="s">
        <v>355</v>
      </c>
      <c r="F98" s="192" t="s">
        <v>398</v>
      </c>
      <c r="G98" s="192" t="s">
        <v>407</v>
      </c>
      <c r="H98" s="43">
        <v>371</v>
      </c>
      <c r="I98" s="199" t="s">
        <v>311</v>
      </c>
      <c r="J98" s="215" t="str">
        <f t="shared" si="23"/>
        <v>Vehicle Fuel Economy Standards</v>
      </c>
      <c r="K98" s="215" t="str">
        <f t="shared" si="23"/>
        <v>trans fuel economy standards</v>
      </c>
      <c r="L98" s="198">
        <f t="shared" si="23"/>
        <v>0</v>
      </c>
      <c r="M98" s="198">
        <f>M$97</f>
        <v>0.2</v>
      </c>
      <c r="N98" s="198">
        <f t="shared" si="23"/>
        <v>0.01</v>
      </c>
      <c r="O98" s="197" t="str">
        <f t="shared" si="23"/>
        <v>% increase in miles/gal</v>
      </c>
      <c r="P98" s="194" t="s">
        <v>453</v>
      </c>
      <c r="Q98" s="197" t="str">
        <f t="shared" si="24"/>
        <v>transportation-sector-main.html#fuel-econ-std</v>
      </c>
      <c r="R98" s="197" t="str">
        <f t="shared" si="24"/>
        <v>fuel-economy-standard.html</v>
      </c>
      <c r="S98" s="213" t="s">
        <v>446</v>
      </c>
      <c r="T98" s="198"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c r="A99" s="197" t="str">
        <f t="shared" si="22"/>
        <v>Transportation</v>
      </c>
      <c r="B99" s="197" t="str">
        <f t="shared" si="22"/>
        <v>Fuel Economy Standard</v>
      </c>
      <c r="C99" s="197" t="str">
        <f t="shared" si="22"/>
        <v>Percentage Additional Improvement of Fuel Economy Std</v>
      </c>
      <c r="D99" s="192" t="s">
        <v>389</v>
      </c>
      <c r="E99" s="192" t="s">
        <v>363</v>
      </c>
      <c r="F99" s="192" t="s">
        <v>390</v>
      </c>
      <c r="G99" s="192" t="s">
        <v>411</v>
      </c>
      <c r="H99" s="43">
        <v>372</v>
      </c>
      <c r="I99" s="199" t="s">
        <v>311</v>
      </c>
      <c r="J99" s="215" t="str">
        <f t="shared" si="23"/>
        <v>Vehicle Fuel Economy Standards</v>
      </c>
      <c r="K99" s="215" t="str">
        <f t="shared" si="23"/>
        <v>trans fuel economy standards</v>
      </c>
      <c r="L99" s="198">
        <f t="shared" si="23"/>
        <v>0</v>
      </c>
      <c r="M99" s="202">
        <v>0.74</v>
      </c>
      <c r="N99" s="198">
        <f t="shared" si="23"/>
        <v>0.01</v>
      </c>
      <c r="O99" s="197" t="str">
        <f t="shared" si="23"/>
        <v>% increase in miles/gal</v>
      </c>
      <c r="P99" s="194" t="s">
        <v>454</v>
      </c>
      <c r="Q99" s="197" t="str">
        <f t="shared" si="24"/>
        <v>transportation-sector-main.html#fuel-econ-std</v>
      </c>
      <c r="R99" s="197" t="str">
        <f t="shared" si="24"/>
        <v>fuel-economy-standard.html</v>
      </c>
      <c r="S99" s="213" t="s">
        <v>446</v>
      </c>
      <c r="T99" s="192" t="s">
        <v>455</v>
      </c>
    </row>
    <row r="100" spans="1:20">
      <c r="A100" s="197" t="str">
        <f t="shared" si="22"/>
        <v>Transportation</v>
      </c>
      <c r="B100" s="197" t="str">
        <f t="shared" si="22"/>
        <v>Fuel Economy Standard</v>
      </c>
      <c r="C100" s="197" t="str">
        <f t="shared" si="22"/>
        <v>Percentage Additional Improvement of Fuel Economy Std</v>
      </c>
      <c r="D100" s="192" t="s">
        <v>397</v>
      </c>
      <c r="E100" s="192" t="s">
        <v>363</v>
      </c>
      <c r="F100" s="192" t="s">
        <v>398</v>
      </c>
      <c r="G100" s="192" t="s">
        <v>411</v>
      </c>
      <c r="H100" s="43">
        <v>373</v>
      </c>
      <c r="I100" s="199" t="s">
        <v>333</v>
      </c>
      <c r="J100" s="215" t="str">
        <f>J$89</f>
        <v>Vehicle Fuel Economy Standards</v>
      </c>
      <c r="K100" s="215" t="str">
        <f>K$89</f>
        <v>trans fuel economy standards</v>
      </c>
      <c r="L100" s="205"/>
      <c r="M100" s="193"/>
      <c r="N100" s="205"/>
      <c r="O100" s="207"/>
      <c r="P100" s="194"/>
      <c r="Q100" s="207"/>
      <c r="R100" s="207"/>
      <c r="S100" s="213"/>
      <c r="T100" s="192"/>
    </row>
    <row r="101" spans="1:20" s="190" customFormat="1">
      <c r="A101" s="190" t="s">
        <v>305</v>
      </c>
      <c r="B101" s="190" t="s">
        <v>456</v>
      </c>
      <c r="C101" s="190" t="s">
        <v>457</v>
      </c>
      <c r="D101" s="192" t="s">
        <v>389</v>
      </c>
      <c r="E101" s="192" t="s">
        <v>308</v>
      </c>
      <c r="F101" s="192" t="s">
        <v>390</v>
      </c>
      <c r="G101" s="192" t="s">
        <v>308</v>
      </c>
      <c r="H101" s="191">
        <v>460</v>
      </c>
      <c r="I101" s="192" t="s">
        <v>311</v>
      </c>
      <c r="J101" s="190" t="s">
        <v>458</v>
      </c>
      <c r="K101" s="189" t="s">
        <v>459</v>
      </c>
      <c r="L101" s="202">
        <v>0</v>
      </c>
      <c r="M101" s="202">
        <v>1</v>
      </c>
      <c r="N101" s="202">
        <v>0.01</v>
      </c>
      <c r="O101" s="192" t="s">
        <v>393</v>
      </c>
      <c r="P101" s="194" t="s">
        <v>460</v>
      </c>
      <c r="Q101" s="195"/>
      <c r="R101" s="195" t="s">
        <v>461</v>
      </c>
      <c r="S101" s="219" t="s">
        <v>462</v>
      </c>
      <c r="T101" s="199"/>
    </row>
    <row r="102" spans="1:20">
      <c r="A102" s="197" t="str">
        <f t="shared" ref="A102:C112" si="25">A$101</f>
        <v>Transportation</v>
      </c>
      <c r="B102" s="197" t="str">
        <f t="shared" si="25"/>
        <v>Hydrogen Vehicle Sales Standard</v>
      </c>
      <c r="C102" s="197" t="str">
        <f t="shared" si="25"/>
        <v>Minimum Required Hydrogen Vehicle Sales Percentage</v>
      </c>
      <c r="D102" s="192" t="s">
        <v>397</v>
      </c>
      <c r="E102" s="192" t="s">
        <v>308</v>
      </c>
      <c r="F102" s="192" t="s">
        <v>398</v>
      </c>
      <c r="G102" s="192" t="s">
        <v>308</v>
      </c>
      <c r="H102" s="43">
        <v>461</v>
      </c>
      <c r="I102" s="192" t="s">
        <v>311</v>
      </c>
      <c r="J102" s="197" t="str">
        <f t="shared" ref="J102:O110" si="26">J$101</f>
        <v>Hydrogen Veh Sales Standard</v>
      </c>
      <c r="K102" s="197" t="str">
        <f t="shared" si="26"/>
        <v>trans hydrogen vehicle minimum</v>
      </c>
      <c r="L102" s="198">
        <f t="shared" si="26"/>
        <v>0</v>
      </c>
      <c r="M102" s="198">
        <f t="shared" si="26"/>
        <v>1</v>
      </c>
      <c r="N102" s="198">
        <f t="shared" si="26"/>
        <v>0.01</v>
      </c>
      <c r="O102" s="197" t="str">
        <f t="shared" si="26"/>
        <v>% of new vehicles sold</v>
      </c>
      <c r="P102" s="194" t="s">
        <v>463</v>
      </c>
      <c r="Q102" s="207"/>
      <c r="R102" s="197" t="str">
        <f>R$101</f>
        <v>hydrogen-vehicle-mandate.html</v>
      </c>
      <c r="S102" s="213"/>
      <c r="T102" s="192"/>
    </row>
    <row r="103" spans="1:20">
      <c r="A103" s="197" t="str">
        <f t="shared" si="25"/>
        <v>Transportation</v>
      </c>
      <c r="B103" s="197" t="str">
        <f t="shared" si="25"/>
        <v>Hydrogen Vehicle Sales Standard</v>
      </c>
      <c r="C103" s="197" t="str">
        <f t="shared" si="25"/>
        <v>Minimum Required Hydrogen Vehicle Sales Percentage</v>
      </c>
      <c r="D103" s="192" t="s">
        <v>389</v>
      </c>
      <c r="E103" s="192" t="s">
        <v>335</v>
      </c>
      <c r="F103" s="192" t="s">
        <v>390</v>
      </c>
      <c r="G103" s="192" t="s">
        <v>335</v>
      </c>
      <c r="H103" s="191">
        <v>462</v>
      </c>
      <c r="I103" s="192" t="s">
        <v>311</v>
      </c>
      <c r="J103" s="197" t="str">
        <f t="shared" si="26"/>
        <v>Hydrogen Veh Sales Standard</v>
      </c>
      <c r="K103" s="197" t="str">
        <f t="shared" si="26"/>
        <v>trans hydrogen vehicle minimum</v>
      </c>
      <c r="L103" s="198">
        <f t="shared" si="26"/>
        <v>0</v>
      </c>
      <c r="M103" s="198">
        <f t="shared" si="26"/>
        <v>1</v>
      </c>
      <c r="N103" s="198">
        <f t="shared" si="26"/>
        <v>0.01</v>
      </c>
      <c r="O103" s="197" t="str">
        <f t="shared" si="26"/>
        <v>% of new vehicles sold</v>
      </c>
      <c r="P103" s="194" t="s">
        <v>464</v>
      </c>
      <c r="Q103" s="207"/>
      <c r="R103" s="197" t="str">
        <f>R$101</f>
        <v>hydrogen-vehicle-mandate.html</v>
      </c>
      <c r="S103" s="213"/>
      <c r="T103" s="192"/>
    </row>
    <row r="104" spans="1:20">
      <c r="A104" s="197" t="str">
        <f t="shared" si="25"/>
        <v>Transportation</v>
      </c>
      <c r="B104" s="197" t="str">
        <f t="shared" si="25"/>
        <v>Hydrogen Vehicle Sales Standard</v>
      </c>
      <c r="C104" s="197" t="str">
        <f t="shared" si="25"/>
        <v>Minimum Required Hydrogen Vehicle Sales Percentage</v>
      </c>
      <c r="D104" s="192" t="s">
        <v>397</v>
      </c>
      <c r="E104" s="192" t="s">
        <v>335</v>
      </c>
      <c r="F104" s="192" t="s">
        <v>398</v>
      </c>
      <c r="G104" s="192" t="s">
        <v>335</v>
      </c>
      <c r="H104" s="43">
        <v>463</v>
      </c>
      <c r="I104" s="192" t="s">
        <v>311</v>
      </c>
      <c r="J104" s="197" t="str">
        <f t="shared" si="26"/>
        <v>Hydrogen Veh Sales Standard</v>
      </c>
      <c r="K104" s="197" t="str">
        <f t="shared" si="26"/>
        <v>trans hydrogen vehicle minimum</v>
      </c>
      <c r="L104" s="198">
        <f t="shared" si="26"/>
        <v>0</v>
      </c>
      <c r="M104" s="198">
        <f t="shared" si="26"/>
        <v>1</v>
      </c>
      <c r="N104" s="198">
        <f t="shared" si="26"/>
        <v>0.01</v>
      </c>
      <c r="O104" s="197" t="str">
        <f t="shared" si="26"/>
        <v>% of new vehicles sold</v>
      </c>
      <c r="P104" s="194" t="s">
        <v>465</v>
      </c>
      <c r="Q104" s="207"/>
      <c r="R104" s="197" t="str">
        <f>R$101</f>
        <v>hydrogen-vehicle-mandate.html</v>
      </c>
      <c r="S104" s="213"/>
      <c r="T104" s="192"/>
    </row>
    <row r="105" spans="1:20">
      <c r="A105" s="197" t="str">
        <f t="shared" si="25"/>
        <v>Transportation</v>
      </c>
      <c r="B105" s="197" t="str">
        <f t="shared" si="25"/>
        <v>Hydrogen Vehicle Sales Standard</v>
      </c>
      <c r="C105" s="197" t="str">
        <f t="shared" si="25"/>
        <v>Minimum Required Hydrogen Vehicle Sales Percentage</v>
      </c>
      <c r="D105" s="192" t="s">
        <v>389</v>
      </c>
      <c r="E105" s="192" t="s">
        <v>344</v>
      </c>
      <c r="F105" s="192" t="s">
        <v>390</v>
      </c>
      <c r="G105" s="192" t="s">
        <v>403</v>
      </c>
      <c r="H105" s="43">
        <v>502</v>
      </c>
      <c r="I105" s="192" t="s">
        <v>311</v>
      </c>
      <c r="J105" s="197" t="str">
        <f t="shared" si="26"/>
        <v>Hydrogen Veh Sales Standard</v>
      </c>
      <c r="K105" s="197" t="str">
        <f t="shared" si="26"/>
        <v>trans hydrogen vehicle minimum</v>
      </c>
      <c r="L105" s="198">
        <f t="shared" si="26"/>
        <v>0</v>
      </c>
      <c r="M105" s="198">
        <f t="shared" si="26"/>
        <v>1</v>
      </c>
      <c r="N105" s="198">
        <f t="shared" si="26"/>
        <v>0.01</v>
      </c>
      <c r="O105" s="197" t="str">
        <f t="shared" si="26"/>
        <v>% of new vehicles sold</v>
      </c>
      <c r="P105" s="194" t="s">
        <v>466</v>
      </c>
      <c r="Q105" s="207"/>
      <c r="R105" s="207"/>
      <c r="S105" s="213"/>
      <c r="T105" s="192"/>
    </row>
    <row r="106" spans="1:20">
      <c r="A106" s="197" t="str">
        <f t="shared" si="25"/>
        <v>Transportation</v>
      </c>
      <c r="B106" s="197" t="str">
        <f t="shared" si="25"/>
        <v>Hydrogen Vehicle Sales Standard</v>
      </c>
      <c r="C106" s="197" t="str">
        <f t="shared" si="25"/>
        <v>Minimum Required Hydrogen Vehicle Sales Percentage</v>
      </c>
      <c r="D106" s="192" t="s">
        <v>397</v>
      </c>
      <c r="E106" s="192" t="s">
        <v>344</v>
      </c>
      <c r="F106" s="192" t="s">
        <v>398</v>
      </c>
      <c r="G106" s="192" t="s">
        <v>403</v>
      </c>
      <c r="H106" s="43">
        <v>503</v>
      </c>
      <c r="I106" s="192" t="s">
        <v>311</v>
      </c>
      <c r="J106" s="197" t="str">
        <f t="shared" si="26"/>
        <v>Hydrogen Veh Sales Standard</v>
      </c>
      <c r="K106" s="197" t="str">
        <f t="shared" si="26"/>
        <v>trans hydrogen vehicle minimum</v>
      </c>
      <c r="L106" s="198">
        <f t="shared" si="26"/>
        <v>0</v>
      </c>
      <c r="M106" s="198">
        <f t="shared" si="26"/>
        <v>1</v>
      </c>
      <c r="N106" s="198">
        <f t="shared" si="26"/>
        <v>0.01</v>
      </c>
      <c r="O106" s="197" t="str">
        <f t="shared" si="26"/>
        <v>% of new vehicles sold</v>
      </c>
      <c r="P106" s="194" t="s">
        <v>467</v>
      </c>
      <c r="Q106" s="207"/>
      <c r="R106" s="207"/>
      <c r="S106" s="213"/>
      <c r="T106" s="192"/>
    </row>
    <row r="107" spans="1:20">
      <c r="A107" s="197" t="str">
        <f t="shared" si="25"/>
        <v>Transportation</v>
      </c>
      <c r="B107" s="197" t="str">
        <f t="shared" si="25"/>
        <v>Hydrogen Vehicle Sales Standard</v>
      </c>
      <c r="C107" s="197" t="str">
        <f t="shared" si="25"/>
        <v>Minimum Required Hydrogen Vehicle Sales Percentage</v>
      </c>
      <c r="D107" s="192" t="s">
        <v>389</v>
      </c>
      <c r="E107" s="192" t="s">
        <v>347</v>
      </c>
      <c r="F107" s="192" t="s">
        <v>390</v>
      </c>
      <c r="G107" s="192" t="s">
        <v>406</v>
      </c>
      <c r="H107" s="43">
        <v>504</v>
      </c>
      <c r="I107" s="192" t="s">
        <v>311</v>
      </c>
      <c r="J107" s="197" t="str">
        <f t="shared" si="26"/>
        <v>Hydrogen Veh Sales Standard</v>
      </c>
      <c r="K107" s="197" t="str">
        <f t="shared" si="26"/>
        <v>trans hydrogen vehicle minimum</v>
      </c>
      <c r="L107" s="198">
        <f t="shared" si="26"/>
        <v>0</v>
      </c>
      <c r="M107" s="198">
        <f t="shared" si="26"/>
        <v>1</v>
      </c>
      <c r="N107" s="198">
        <f t="shared" si="26"/>
        <v>0.01</v>
      </c>
      <c r="O107" s="197" t="str">
        <f t="shared" si="26"/>
        <v>% of new vehicles sold</v>
      </c>
      <c r="P107" s="194" t="s">
        <v>468</v>
      </c>
      <c r="Q107" s="207"/>
      <c r="R107" s="207"/>
      <c r="S107" s="213"/>
      <c r="T107" s="192"/>
    </row>
    <row r="108" spans="1:20">
      <c r="A108" s="197" t="str">
        <f t="shared" si="25"/>
        <v>Transportation</v>
      </c>
      <c r="B108" s="197" t="str">
        <f t="shared" si="25"/>
        <v>Hydrogen Vehicle Sales Standard</v>
      </c>
      <c r="C108" s="197" t="str">
        <f t="shared" si="25"/>
        <v>Minimum Required Hydrogen Vehicle Sales Percentage</v>
      </c>
      <c r="D108" s="192" t="s">
        <v>397</v>
      </c>
      <c r="E108" s="192" t="s">
        <v>347</v>
      </c>
      <c r="F108" s="192" t="s">
        <v>398</v>
      </c>
      <c r="G108" s="192" t="s">
        <v>406</v>
      </c>
      <c r="H108" s="43">
        <v>505</v>
      </c>
      <c r="I108" s="192" t="s">
        <v>311</v>
      </c>
      <c r="J108" s="197" t="str">
        <f t="shared" si="26"/>
        <v>Hydrogen Veh Sales Standard</v>
      </c>
      <c r="K108" s="197" t="str">
        <f t="shared" si="26"/>
        <v>trans hydrogen vehicle minimum</v>
      </c>
      <c r="L108" s="198">
        <f t="shared" si="26"/>
        <v>0</v>
      </c>
      <c r="M108" s="198">
        <f t="shared" si="26"/>
        <v>1</v>
      </c>
      <c r="N108" s="198">
        <f t="shared" si="26"/>
        <v>0.01</v>
      </c>
      <c r="O108" s="197" t="str">
        <f t="shared" si="26"/>
        <v>% of new vehicles sold</v>
      </c>
      <c r="P108" s="194" t="s">
        <v>469</v>
      </c>
      <c r="Q108" s="207"/>
      <c r="R108" s="207"/>
      <c r="S108" s="213"/>
      <c r="T108" s="192"/>
    </row>
    <row r="109" spans="1:20">
      <c r="A109" s="197" t="str">
        <f t="shared" si="25"/>
        <v>Transportation</v>
      </c>
      <c r="B109" s="197" t="str">
        <f t="shared" si="25"/>
        <v>Hydrogen Vehicle Sales Standard</v>
      </c>
      <c r="C109" s="197" t="str">
        <f t="shared" si="25"/>
        <v>Minimum Required Hydrogen Vehicle Sales Percentage</v>
      </c>
      <c r="D109" s="192" t="s">
        <v>389</v>
      </c>
      <c r="E109" s="192" t="s">
        <v>355</v>
      </c>
      <c r="F109" s="192" t="s">
        <v>390</v>
      </c>
      <c r="G109" s="192" t="s">
        <v>407</v>
      </c>
      <c r="H109" s="43">
        <v>506</v>
      </c>
      <c r="I109" s="192" t="s">
        <v>311</v>
      </c>
      <c r="J109" s="197" t="str">
        <f t="shared" si="26"/>
        <v>Hydrogen Veh Sales Standard</v>
      </c>
      <c r="K109" s="197" t="str">
        <f t="shared" si="26"/>
        <v>trans hydrogen vehicle minimum</v>
      </c>
      <c r="L109" s="198">
        <f t="shared" si="26"/>
        <v>0</v>
      </c>
      <c r="M109" s="198">
        <f t="shared" si="26"/>
        <v>1</v>
      </c>
      <c r="N109" s="198">
        <f t="shared" si="26"/>
        <v>0.01</v>
      </c>
      <c r="O109" s="197" t="str">
        <f t="shared" si="26"/>
        <v>% of new vehicles sold</v>
      </c>
      <c r="P109" s="194" t="s">
        <v>470</v>
      </c>
      <c r="Q109" s="207"/>
      <c r="R109" s="207"/>
      <c r="S109" s="213"/>
      <c r="T109" s="192"/>
    </row>
    <row r="110" spans="1:20">
      <c r="A110" s="197" t="str">
        <f t="shared" si="25"/>
        <v>Transportation</v>
      </c>
      <c r="B110" s="197" t="str">
        <f t="shared" si="25"/>
        <v>Hydrogen Vehicle Sales Standard</v>
      </c>
      <c r="C110" s="197" t="str">
        <f t="shared" si="25"/>
        <v>Minimum Required Hydrogen Vehicle Sales Percentage</v>
      </c>
      <c r="D110" s="192" t="s">
        <v>397</v>
      </c>
      <c r="E110" s="192" t="s">
        <v>355</v>
      </c>
      <c r="F110" s="192" t="s">
        <v>398</v>
      </c>
      <c r="G110" s="192" t="s">
        <v>407</v>
      </c>
      <c r="H110" s="43">
        <v>507</v>
      </c>
      <c r="I110" s="192" t="s">
        <v>311</v>
      </c>
      <c r="J110" s="197" t="str">
        <f t="shared" si="26"/>
        <v>Hydrogen Veh Sales Standard</v>
      </c>
      <c r="K110" s="197" t="str">
        <f t="shared" si="26"/>
        <v>trans hydrogen vehicle minimum</v>
      </c>
      <c r="L110" s="198">
        <f t="shared" si="26"/>
        <v>0</v>
      </c>
      <c r="M110" s="198">
        <f t="shared" si="26"/>
        <v>1</v>
      </c>
      <c r="N110" s="198">
        <f t="shared" si="26"/>
        <v>0.01</v>
      </c>
      <c r="O110" s="197" t="str">
        <f t="shared" si="26"/>
        <v>% of new vehicles sold</v>
      </c>
      <c r="P110" s="194" t="s">
        <v>471</v>
      </c>
      <c r="Q110" s="207"/>
      <c r="R110" s="207"/>
      <c r="S110" s="213"/>
      <c r="T110" s="192"/>
    </row>
    <row r="111" spans="1:20">
      <c r="A111" s="197" t="str">
        <f t="shared" si="25"/>
        <v>Transportation</v>
      </c>
      <c r="B111" s="197" t="str">
        <f t="shared" si="25"/>
        <v>Hydrogen Vehicle Sales Standard</v>
      </c>
      <c r="C111" s="197" t="str">
        <f t="shared" si="25"/>
        <v>Minimum Required Hydrogen Vehicle Sales Percentage</v>
      </c>
      <c r="D111" s="192" t="s">
        <v>389</v>
      </c>
      <c r="E111" s="192" t="s">
        <v>363</v>
      </c>
      <c r="F111" s="192" t="s">
        <v>390</v>
      </c>
      <c r="G111" s="192" t="s">
        <v>411</v>
      </c>
      <c r="H111" s="43">
        <v>603</v>
      </c>
      <c r="I111" s="199" t="s">
        <v>333</v>
      </c>
      <c r="J111" s="215"/>
      <c r="K111" s="215"/>
      <c r="L111" s="205"/>
      <c r="M111" s="193"/>
      <c r="N111" s="205"/>
      <c r="O111" s="207"/>
      <c r="P111" s="194"/>
      <c r="Q111" s="207"/>
      <c r="R111" s="207"/>
      <c r="S111" s="213"/>
      <c r="T111" s="192"/>
    </row>
    <row r="112" spans="1:20">
      <c r="A112" s="197" t="str">
        <f t="shared" si="25"/>
        <v>Transportation</v>
      </c>
      <c r="B112" s="197" t="str">
        <f t="shared" si="25"/>
        <v>Hydrogen Vehicle Sales Standard</v>
      </c>
      <c r="C112" s="197" t="str">
        <f t="shared" si="25"/>
        <v>Minimum Required Hydrogen Vehicle Sales Percentage</v>
      </c>
      <c r="D112" s="192" t="s">
        <v>397</v>
      </c>
      <c r="E112" s="192" t="s">
        <v>363</v>
      </c>
      <c r="F112" s="192" t="s">
        <v>398</v>
      </c>
      <c r="G112" s="192" t="s">
        <v>411</v>
      </c>
      <c r="H112" s="43">
        <v>604</v>
      </c>
      <c r="I112" s="199" t="s">
        <v>333</v>
      </c>
      <c r="J112" s="215"/>
      <c r="K112" s="215"/>
      <c r="L112" s="205"/>
      <c r="M112" s="193"/>
      <c r="N112" s="205"/>
      <c r="O112" s="207"/>
      <c r="P112" s="194"/>
      <c r="Q112" s="207"/>
      <c r="R112" s="207"/>
      <c r="S112" s="213"/>
      <c r="T112" s="192"/>
    </row>
    <row r="113" spans="1:21" s="190" customFormat="1">
      <c r="A113" s="190" t="s">
        <v>305</v>
      </c>
      <c r="B113" s="190" t="s">
        <v>472</v>
      </c>
      <c r="C113" s="190" t="s">
        <v>473</v>
      </c>
      <c r="D113" s="192"/>
      <c r="E113" s="192"/>
      <c r="F113" s="192"/>
      <c r="G113" s="192"/>
      <c r="H113" s="191">
        <v>190</v>
      </c>
      <c r="I113" s="192" t="s">
        <v>311</v>
      </c>
      <c r="J113" s="190" t="s">
        <v>472</v>
      </c>
      <c r="K113" s="189" t="s">
        <v>474</v>
      </c>
      <c r="L113" s="193">
        <v>0</v>
      </c>
      <c r="M113" s="193">
        <v>0.2</v>
      </c>
      <c r="N113" s="193">
        <v>0.01</v>
      </c>
      <c r="O113" s="199" t="s">
        <v>475</v>
      </c>
      <c r="P113" s="194" t="s">
        <v>476</v>
      </c>
      <c r="Q113" s="192" t="s">
        <v>477</v>
      </c>
      <c r="R113" s="199" t="s">
        <v>478</v>
      </c>
      <c r="S113" s="220" t="s">
        <v>479</v>
      </c>
      <c r="T113" s="199"/>
    </row>
    <row r="114" spans="1:21">
      <c r="A114" s="189" t="s">
        <v>305</v>
      </c>
      <c r="B114" s="189" t="s">
        <v>480</v>
      </c>
      <c r="C114" s="189" t="s">
        <v>481</v>
      </c>
      <c r="D114" s="192" t="s">
        <v>389</v>
      </c>
      <c r="E114" s="192" t="s">
        <v>308</v>
      </c>
      <c r="F114" s="192" t="s">
        <v>390</v>
      </c>
      <c r="G114" s="192" t="s">
        <v>308</v>
      </c>
      <c r="H114" s="43">
        <v>848</v>
      </c>
      <c r="I114" s="192" t="s">
        <v>311</v>
      </c>
      <c r="J114" s="189" t="s">
        <v>480</v>
      </c>
      <c r="K114" s="189" t="s">
        <v>482</v>
      </c>
      <c r="L114" s="212">
        <v>0</v>
      </c>
      <c r="M114" s="212">
        <f>-ROUND(MaxBoundCalculations!$B$206,2)</f>
        <v>0.26</v>
      </c>
      <c r="N114" s="212">
        <v>0.01</v>
      </c>
      <c r="O114" s="192" t="s">
        <v>483</v>
      </c>
      <c r="P114" s="221" t="s">
        <v>484</v>
      </c>
      <c r="Q114" s="192" t="s">
        <v>485</v>
      </c>
      <c r="R114" s="199" t="s">
        <v>486</v>
      </c>
      <c r="S114" s="222" t="s">
        <v>487</v>
      </c>
      <c r="T114" s="192"/>
    </row>
    <row r="115" spans="1:21">
      <c r="A115" s="197" t="str">
        <f t="shared" ref="A115:C125" si="27">A$114</f>
        <v>Transportation</v>
      </c>
      <c r="B115" s="197" t="str">
        <f t="shared" si="27"/>
        <v>Mode Shifting</v>
      </c>
      <c r="C115" s="197" t="str">
        <f t="shared" si="27"/>
        <v>Percent of Travel Demand Shifted to Other Modes or Eliminated</v>
      </c>
      <c r="D115" s="192" t="s">
        <v>389</v>
      </c>
      <c r="E115" s="192" t="s">
        <v>335</v>
      </c>
      <c r="F115" s="192" t="s">
        <v>390</v>
      </c>
      <c r="G115" s="192" t="s">
        <v>335</v>
      </c>
      <c r="H115" s="43">
        <v>849</v>
      </c>
      <c r="I115" s="199" t="s">
        <v>333</v>
      </c>
      <c r="J115" s="197"/>
      <c r="K115" s="198"/>
      <c r="L115" s="198"/>
      <c r="M115" s="198"/>
      <c r="N115" s="198"/>
      <c r="O115" s="223"/>
      <c r="P115" s="221" t="s">
        <v>488</v>
      </c>
      <c r="Q115" s="223"/>
      <c r="R115" s="223"/>
      <c r="S115" s="224"/>
      <c r="T115" s="192"/>
    </row>
    <row r="116" spans="1:21">
      <c r="A116" s="197" t="str">
        <f t="shared" si="27"/>
        <v>Transportation</v>
      </c>
      <c r="B116" s="197" t="str">
        <f t="shared" si="27"/>
        <v>Mode Shifting</v>
      </c>
      <c r="C116" s="197" t="str">
        <f t="shared" si="27"/>
        <v>Percent of Travel Demand Shifted to Other Modes or Eliminated</v>
      </c>
      <c r="D116" s="192" t="s">
        <v>389</v>
      </c>
      <c r="E116" s="192" t="s">
        <v>344</v>
      </c>
      <c r="F116" s="192" t="s">
        <v>390</v>
      </c>
      <c r="G116" s="192" t="s">
        <v>403</v>
      </c>
      <c r="H116" s="43">
        <v>850</v>
      </c>
      <c r="I116" s="192" t="s">
        <v>311</v>
      </c>
      <c r="J116" s="197" t="str">
        <f>J$114</f>
        <v>Mode Shifting</v>
      </c>
      <c r="K116" s="197" t="str">
        <f>K$114</f>
        <v>trans mode shifting</v>
      </c>
      <c r="L116" s="198">
        <f>L$114</f>
        <v>0</v>
      </c>
      <c r="M116" s="212">
        <f>-ROUND(MaxBoundCalculations!$B$207,2)</f>
        <v>0.3</v>
      </c>
      <c r="N116" s="198">
        <f>N$114</f>
        <v>0.01</v>
      </c>
      <c r="O116" s="223" t="str">
        <f>O$114</f>
        <v>% of trips shifted</v>
      </c>
      <c r="P116" s="221" t="s">
        <v>489</v>
      </c>
      <c r="Q116" s="223" t="str">
        <f>Q$114</f>
        <v>transportation-sector-main.html#tdm</v>
      </c>
      <c r="R116" s="223" t="str">
        <f>R$114</f>
        <v>transportation-demand-management.html</v>
      </c>
      <c r="S116" s="224" t="str">
        <f>S$114</f>
        <v>International Energy Agency, 2009, "Transport, Energy and CO2: Moving toward Sustainability", http://www.iea.org/publications/freepublications/publication/transport2009.pdf</v>
      </c>
      <c r="T116" s="192"/>
    </row>
    <row r="117" spans="1:21">
      <c r="A117" s="197" t="str">
        <f t="shared" si="27"/>
        <v>Transportation</v>
      </c>
      <c r="B117" s="197" t="str">
        <f t="shared" si="27"/>
        <v>Mode Shifting</v>
      </c>
      <c r="C117" s="197" t="str">
        <f t="shared" si="27"/>
        <v>Percent of Travel Demand Shifted to Other Modes or Eliminated</v>
      </c>
      <c r="D117" s="192" t="s">
        <v>389</v>
      </c>
      <c r="E117" s="192" t="s">
        <v>347</v>
      </c>
      <c r="F117" s="192" t="s">
        <v>390</v>
      </c>
      <c r="G117" s="192" t="s">
        <v>406</v>
      </c>
      <c r="H117" s="43">
        <v>851</v>
      </c>
      <c r="I117" s="199" t="s">
        <v>333</v>
      </c>
      <c r="J117" s="197"/>
      <c r="K117" s="198"/>
      <c r="L117" s="198"/>
      <c r="M117" s="198"/>
      <c r="N117" s="198"/>
      <c r="O117" s="223"/>
      <c r="P117" s="221"/>
      <c r="Q117" s="223"/>
      <c r="R117" s="223"/>
      <c r="S117" s="224"/>
      <c r="T117" s="192"/>
    </row>
    <row r="118" spans="1:21">
      <c r="A118" s="197" t="str">
        <f t="shared" si="27"/>
        <v>Transportation</v>
      </c>
      <c r="B118" s="197" t="str">
        <f t="shared" si="27"/>
        <v>Mode Shifting</v>
      </c>
      <c r="C118" s="197" t="str">
        <f t="shared" si="27"/>
        <v>Percent of Travel Demand Shifted to Other Modes or Eliminated</v>
      </c>
      <c r="D118" s="192" t="s">
        <v>389</v>
      </c>
      <c r="E118" s="192" t="s">
        <v>355</v>
      </c>
      <c r="F118" s="192" t="s">
        <v>390</v>
      </c>
      <c r="G118" s="192" t="s">
        <v>407</v>
      </c>
      <c r="H118" s="43">
        <v>852</v>
      </c>
      <c r="I118" s="199" t="s">
        <v>333</v>
      </c>
      <c r="J118" s="197"/>
      <c r="K118" s="198"/>
      <c r="L118" s="198"/>
      <c r="M118" s="198"/>
      <c r="N118" s="198"/>
      <c r="O118" s="223"/>
      <c r="P118" s="221"/>
      <c r="Q118" s="223"/>
      <c r="R118" s="223"/>
      <c r="S118" s="224"/>
      <c r="T118" s="192"/>
    </row>
    <row r="119" spans="1:21">
      <c r="A119" s="197" t="str">
        <f t="shared" si="27"/>
        <v>Transportation</v>
      </c>
      <c r="B119" s="197" t="str">
        <f t="shared" si="27"/>
        <v>Mode Shifting</v>
      </c>
      <c r="C119" s="197" t="str">
        <f t="shared" si="27"/>
        <v>Percent of Travel Demand Shifted to Other Modes or Eliminated</v>
      </c>
      <c r="D119" s="192" t="s">
        <v>389</v>
      </c>
      <c r="E119" s="192" t="s">
        <v>363</v>
      </c>
      <c r="F119" s="192" t="s">
        <v>390</v>
      </c>
      <c r="G119" s="192" t="s">
        <v>411</v>
      </c>
      <c r="H119" s="43">
        <v>853</v>
      </c>
      <c r="I119" s="199" t="s">
        <v>333</v>
      </c>
      <c r="J119" s="197"/>
      <c r="K119" s="198"/>
      <c r="L119" s="198"/>
      <c r="M119" s="198"/>
      <c r="N119" s="198"/>
      <c r="O119" s="223"/>
      <c r="P119" s="221"/>
      <c r="Q119" s="223"/>
      <c r="R119" s="223"/>
      <c r="S119" s="224"/>
      <c r="T119" s="192"/>
    </row>
    <row r="120" spans="1:21">
      <c r="A120" s="197" t="str">
        <f t="shared" si="27"/>
        <v>Transportation</v>
      </c>
      <c r="B120" s="197" t="str">
        <f t="shared" si="27"/>
        <v>Mode Shifting</v>
      </c>
      <c r="C120" s="197" t="str">
        <f t="shared" si="27"/>
        <v>Percent of Travel Demand Shifted to Other Modes or Eliminated</v>
      </c>
      <c r="D120" s="192" t="s">
        <v>397</v>
      </c>
      <c r="E120" s="192" t="s">
        <v>308</v>
      </c>
      <c r="F120" s="192" t="s">
        <v>398</v>
      </c>
      <c r="G120" s="192" t="s">
        <v>308</v>
      </c>
      <c r="H120" s="43">
        <v>854</v>
      </c>
      <c r="I120" s="199" t="s">
        <v>333</v>
      </c>
      <c r="J120" s="197"/>
      <c r="K120" s="198"/>
      <c r="L120" s="198"/>
      <c r="M120" s="198"/>
      <c r="N120" s="198"/>
      <c r="O120" s="223"/>
      <c r="P120" s="221"/>
      <c r="Q120" s="223"/>
      <c r="R120" s="223"/>
      <c r="S120" s="224"/>
      <c r="T120" s="192"/>
    </row>
    <row r="121" spans="1:21">
      <c r="A121" s="197" t="str">
        <f t="shared" si="27"/>
        <v>Transportation</v>
      </c>
      <c r="B121" s="197" t="str">
        <f t="shared" si="27"/>
        <v>Mode Shifting</v>
      </c>
      <c r="C121" s="197" t="str">
        <f t="shared" si="27"/>
        <v>Percent of Travel Demand Shifted to Other Modes or Eliminated</v>
      </c>
      <c r="D121" s="192" t="s">
        <v>397</v>
      </c>
      <c r="E121" s="192" t="s">
        <v>335</v>
      </c>
      <c r="F121" s="192" t="s">
        <v>398</v>
      </c>
      <c r="G121" s="192" t="s">
        <v>335</v>
      </c>
      <c r="H121" s="43">
        <v>855</v>
      </c>
      <c r="I121" s="192" t="s">
        <v>311</v>
      </c>
      <c r="J121" s="197" t="str">
        <f>J$114</f>
        <v>Mode Shifting</v>
      </c>
      <c r="K121" s="197" t="str">
        <f>K$114</f>
        <v>trans mode shifting</v>
      </c>
      <c r="L121" s="198">
        <f>L$114</f>
        <v>0</v>
      </c>
      <c r="M121" s="212">
        <f>-ROUND(MaxBoundCalculations!$B$222,2)</f>
        <v>0.22</v>
      </c>
      <c r="N121" s="198">
        <f>N$114</f>
        <v>0.01</v>
      </c>
      <c r="O121" s="223" t="str">
        <f>O$114</f>
        <v>% of trips shifted</v>
      </c>
      <c r="P121" s="221" t="s">
        <v>490</v>
      </c>
      <c r="Q121" s="223" t="str">
        <f>Q$114</f>
        <v>transportation-sector-main.html#tdm</v>
      </c>
      <c r="R121" s="223" t="str">
        <f>R$114</f>
        <v>transportation-demand-management.html</v>
      </c>
      <c r="S121" s="224" t="str">
        <f>S$114</f>
        <v>International Energy Agency, 2009, "Transport, Energy and CO2: Moving toward Sustainability", http://www.iea.org/publications/freepublications/publication/transport2009.pdf</v>
      </c>
      <c r="T121" s="192"/>
    </row>
    <row r="122" spans="1:21">
      <c r="A122" s="197" t="str">
        <f t="shared" si="27"/>
        <v>Transportation</v>
      </c>
      <c r="B122" s="197" t="str">
        <f t="shared" si="27"/>
        <v>Mode Shifting</v>
      </c>
      <c r="C122" s="197" t="str">
        <f t="shared" si="27"/>
        <v>Percent of Travel Demand Shifted to Other Modes or Eliminated</v>
      </c>
      <c r="D122" s="192" t="s">
        <v>397</v>
      </c>
      <c r="E122" s="192" t="s">
        <v>344</v>
      </c>
      <c r="F122" s="192" t="s">
        <v>398</v>
      </c>
      <c r="G122" s="192" t="s">
        <v>403</v>
      </c>
      <c r="H122" s="43">
        <v>856</v>
      </c>
      <c r="I122" s="199" t="s">
        <v>333</v>
      </c>
      <c r="J122" s="197"/>
      <c r="K122" s="198"/>
      <c r="L122" s="198"/>
      <c r="M122" s="198"/>
      <c r="N122" s="198"/>
      <c r="O122" s="223"/>
      <c r="P122" s="221"/>
      <c r="Q122" s="223"/>
      <c r="R122" s="223"/>
      <c r="S122" s="224"/>
      <c r="T122" s="192"/>
    </row>
    <row r="123" spans="1:21">
      <c r="A123" s="197" t="str">
        <f t="shared" si="27"/>
        <v>Transportation</v>
      </c>
      <c r="B123" s="197" t="str">
        <f t="shared" si="27"/>
        <v>Mode Shifting</v>
      </c>
      <c r="C123" s="197" t="str">
        <f t="shared" si="27"/>
        <v>Percent of Travel Demand Shifted to Other Modes or Eliminated</v>
      </c>
      <c r="D123" s="192" t="s">
        <v>397</v>
      </c>
      <c r="E123" s="192" t="s">
        <v>347</v>
      </c>
      <c r="F123" s="192" t="s">
        <v>398</v>
      </c>
      <c r="G123" s="192" t="s">
        <v>406</v>
      </c>
      <c r="H123" s="43">
        <v>857</v>
      </c>
      <c r="I123" s="199" t="s">
        <v>333</v>
      </c>
      <c r="J123" s="197"/>
      <c r="K123" s="198"/>
      <c r="L123" s="198"/>
      <c r="M123" s="198"/>
      <c r="N123" s="198"/>
      <c r="O123" s="223"/>
      <c r="P123" s="221"/>
      <c r="Q123" s="223"/>
      <c r="R123" s="223"/>
      <c r="S123" s="224"/>
      <c r="T123" s="192"/>
    </row>
    <row r="124" spans="1:21">
      <c r="A124" s="197" t="str">
        <f t="shared" si="27"/>
        <v>Transportation</v>
      </c>
      <c r="B124" s="197" t="str">
        <f t="shared" si="27"/>
        <v>Mode Shifting</v>
      </c>
      <c r="C124" s="197" t="str">
        <f t="shared" si="27"/>
        <v>Percent of Travel Demand Shifted to Other Modes or Eliminated</v>
      </c>
      <c r="D124" s="192" t="s">
        <v>397</v>
      </c>
      <c r="E124" s="192" t="s">
        <v>355</v>
      </c>
      <c r="F124" s="192" t="s">
        <v>398</v>
      </c>
      <c r="G124" s="192" t="s">
        <v>407</v>
      </c>
      <c r="H124" s="43">
        <v>858</v>
      </c>
      <c r="I124" s="199" t="s">
        <v>333</v>
      </c>
      <c r="J124" s="197"/>
      <c r="K124" s="198"/>
      <c r="L124" s="198"/>
      <c r="M124" s="198"/>
      <c r="N124" s="198"/>
      <c r="O124" s="223"/>
      <c r="P124" s="221"/>
      <c r="Q124" s="223"/>
      <c r="R124" s="223"/>
      <c r="S124" s="224"/>
      <c r="T124" s="192"/>
    </row>
    <row r="125" spans="1:21">
      <c r="A125" s="197" t="str">
        <f t="shared" si="27"/>
        <v>Transportation</v>
      </c>
      <c r="B125" s="197" t="str">
        <f t="shared" si="27"/>
        <v>Mode Shifting</v>
      </c>
      <c r="C125" s="197" t="str">
        <f t="shared" si="27"/>
        <v>Percent of Travel Demand Shifted to Other Modes or Eliminated</v>
      </c>
      <c r="D125" s="192" t="s">
        <v>397</v>
      </c>
      <c r="E125" s="192" t="s">
        <v>363</v>
      </c>
      <c r="F125" s="192" t="s">
        <v>398</v>
      </c>
      <c r="G125" s="192" t="s">
        <v>411</v>
      </c>
      <c r="H125" s="43">
        <v>859</v>
      </c>
      <c r="I125" s="199" t="s">
        <v>333</v>
      </c>
      <c r="J125" s="197"/>
      <c r="K125" s="198"/>
      <c r="L125" s="198"/>
      <c r="M125" s="198"/>
      <c r="N125" s="198"/>
      <c r="O125" s="223"/>
      <c r="P125" s="221"/>
      <c r="Q125" s="223"/>
      <c r="R125" s="223"/>
      <c r="S125" s="224"/>
      <c r="T125" s="192"/>
    </row>
    <row r="126" spans="1:21">
      <c r="A126" s="189" t="s">
        <v>491</v>
      </c>
      <c r="B126" s="189" t="s">
        <v>492</v>
      </c>
      <c r="C126" s="189" t="s">
        <v>493</v>
      </c>
      <c r="D126" s="192" t="s">
        <v>494</v>
      </c>
      <c r="E126" s="192" t="s">
        <v>495</v>
      </c>
      <c r="F126" s="192" t="s">
        <v>496</v>
      </c>
      <c r="G126" s="192" t="s">
        <v>497</v>
      </c>
      <c r="H126" s="43">
        <v>435</v>
      </c>
      <c r="I126" s="192" t="s">
        <v>311</v>
      </c>
      <c r="J126" s="189" t="s">
        <v>492</v>
      </c>
      <c r="K126" s="189" t="s">
        <v>498</v>
      </c>
      <c r="L126" s="211">
        <v>0</v>
      </c>
      <c r="M126" s="211">
        <v>1</v>
      </c>
      <c r="N126" s="211">
        <v>0.01</v>
      </c>
      <c r="O126" s="192" t="s">
        <v>499</v>
      </c>
      <c r="P126" s="225" t="str">
        <f>_xlfn.CONCAT("**Description:** This policy replaces the specified fraction of newly sold non-electric heating systems in urban, residential buildings with electricity-using heating systems."," // **Guidance for setting values:** In the BAU case, in ",'Supporting Data'!A6,", the share of electricity among fuels used for heating in urban, residential buildings will ", IF('Supporting Data'!D81&lt;'Supporting Data'!E81,"rise","fall")," from ",'Supporting Data'!D81,"% to ",'Supporting Data'!E81,"% through 2050.")</f>
        <v>**Description:** This policy replaces the specified fraction of newly sold non-electric heating systems in urban, residential buildings with electricity-using heating systems. // **Guidance for setting values:** In the BAU case, in New Mexico, the share of electricity among fuels used for heating in urban, residential buildings will rise from 5.6% to 10% through 2050.</v>
      </c>
      <c r="Q126" s="192" t="s">
        <v>500</v>
      </c>
      <c r="R126" s="199" t="s">
        <v>501</v>
      </c>
      <c r="S126" s="213"/>
      <c r="T126" s="192"/>
      <c r="U126" s="189" t="s">
        <v>143</v>
      </c>
    </row>
    <row r="127" spans="1:21">
      <c r="A127" s="197" t="str">
        <f t="shared" ref="A127:C140" si="28">A$126</f>
        <v>Buildings and Appliances</v>
      </c>
      <c r="B127" s="197" t="str">
        <f t="shared" si="28"/>
        <v>Building Component Electrification</v>
      </c>
      <c r="C127" s="197" t="str">
        <f t="shared" si="28"/>
        <v>Fraction of New Bldg Components Shifted to Other Fuels</v>
      </c>
      <c r="D127" s="192" t="s">
        <v>502</v>
      </c>
      <c r="E127" s="192" t="s">
        <v>495</v>
      </c>
      <c r="F127" s="192" t="s">
        <v>496</v>
      </c>
      <c r="G127" s="192" t="s">
        <v>503</v>
      </c>
      <c r="H127" s="43">
        <v>436</v>
      </c>
      <c r="I127" s="192" t="s">
        <v>333</v>
      </c>
      <c r="J127" s="197"/>
      <c r="K127" s="197"/>
      <c r="L127" s="198"/>
      <c r="M127" s="198"/>
      <c r="N127" s="198"/>
      <c r="O127" s="223"/>
      <c r="P127" s="194"/>
      <c r="Q127" s="223"/>
      <c r="R127" s="223"/>
      <c r="S127" s="224"/>
      <c r="T127" s="223"/>
    </row>
    <row r="128" spans="1:21">
      <c r="A128" s="197" t="str">
        <f t="shared" si="28"/>
        <v>Buildings and Appliances</v>
      </c>
      <c r="B128" s="197" t="str">
        <f t="shared" si="28"/>
        <v>Building Component Electrification</v>
      </c>
      <c r="C128" s="197" t="str">
        <f t="shared" si="28"/>
        <v>Fraction of New Bldg Components Shifted to Other Fuels</v>
      </c>
      <c r="D128" s="192" t="s">
        <v>504</v>
      </c>
      <c r="E128" s="192" t="s">
        <v>495</v>
      </c>
      <c r="F128" s="192" t="s">
        <v>496</v>
      </c>
      <c r="G128" s="192" t="s">
        <v>505</v>
      </c>
      <c r="H128" s="43">
        <v>437</v>
      </c>
      <c r="I128" s="192" t="s">
        <v>333</v>
      </c>
      <c r="J128" s="197"/>
      <c r="K128" s="197"/>
      <c r="L128" s="197"/>
      <c r="M128" s="198"/>
      <c r="N128" s="198"/>
      <c r="O128" s="223"/>
      <c r="P128" s="194"/>
      <c r="Q128" s="223"/>
      <c r="R128" s="223"/>
      <c r="S128" s="224"/>
      <c r="T128" s="223"/>
    </row>
    <row r="129" spans="1:21">
      <c r="A129" s="197" t="str">
        <f t="shared" si="28"/>
        <v>Buildings and Appliances</v>
      </c>
      <c r="B129" s="197" t="str">
        <f t="shared" si="28"/>
        <v>Building Component Electrification</v>
      </c>
      <c r="C129" s="197" t="str">
        <f t="shared" si="28"/>
        <v>Fraction of New Bldg Components Shifted to Other Fuels</v>
      </c>
      <c r="D129" s="192" t="s">
        <v>506</v>
      </c>
      <c r="E129" s="192" t="s">
        <v>495</v>
      </c>
      <c r="F129" s="192" t="s">
        <v>496</v>
      </c>
      <c r="G129" s="192" t="s">
        <v>507</v>
      </c>
      <c r="H129" s="43">
        <v>438</v>
      </c>
      <c r="I129" s="192" t="s">
        <v>311</v>
      </c>
      <c r="J129" s="197" t="str">
        <f t="shared" ref="J129:O131" si="29">J$126</f>
        <v>Building Component Electrification</v>
      </c>
      <c r="K129" s="197" t="str">
        <f t="shared" si="29"/>
        <v>bldgs new component fuel shifting</v>
      </c>
      <c r="L129" s="198">
        <f t="shared" si="29"/>
        <v>0</v>
      </c>
      <c r="M129" s="198">
        <f t="shared" si="29"/>
        <v>1</v>
      </c>
      <c r="N129" s="198">
        <f t="shared" si="29"/>
        <v>0.01</v>
      </c>
      <c r="O129" s="223" t="str">
        <f t="shared" si="29"/>
        <v>% of newly sold non-electric building components</v>
      </c>
      <c r="P129" s="226" t="str">
        <f>_xlfn.CONCAT("**Description:** This policy replaces the specified fraction of newly sold non-electric appliances in urban, residential buildings with electricity-using appliances. ","// **Guidance for setting values:** In the BAU case, in ",'Supporting Data'!A6,", the share of electricity among fuels used by appliances in urban, residential buildings will ", IF('Supporting Data'!D82&lt;'Supporting Data'!E82,"rise","fall")," from ",'Supporting Data'!D82,"% to ",'Supporting Data'!E82,"% through 2050.")</f>
        <v>**Description:** This policy replaces the specified fraction of newly sold non-electric appliances in urban, residential buildings with electricity-using appliances. // **Guidance for setting values:** In the BAU case, in New Mexico, the share of electricity among fuels used by appliances in urban, residential buildings will rise from 60.3% to 65.3% through 2050.</v>
      </c>
      <c r="Q129" s="223" t="str">
        <f t="shared" ref="Q129:R131" si="30">Q$126</f>
        <v>buildings-sector-main.html#component-elec</v>
      </c>
      <c r="R129" s="223" t="str">
        <f t="shared" si="30"/>
        <v>building-component-electrification.html</v>
      </c>
      <c r="S129" s="224"/>
      <c r="T129" s="223"/>
      <c r="U129" s="189" t="s">
        <v>143</v>
      </c>
    </row>
    <row r="130" spans="1:21">
      <c r="A130" s="197" t="str">
        <f t="shared" si="28"/>
        <v>Buildings and Appliances</v>
      </c>
      <c r="B130" s="197" t="str">
        <f t="shared" si="28"/>
        <v>Building Component Electrification</v>
      </c>
      <c r="C130" s="197" t="str">
        <f t="shared" si="28"/>
        <v>Fraction of New Bldg Components Shifted to Other Fuels</v>
      </c>
      <c r="D130" s="192" t="s">
        <v>508</v>
      </c>
      <c r="E130" s="192" t="s">
        <v>495</v>
      </c>
      <c r="F130" s="192" t="s">
        <v>496</v>
      </c>
      <c r="G130" s="192" t="s">
        <v>509</v>
      </c>
      <c r="H130" s="43">
        <v>439</v>
      </c>
      <c r="I130" s="192" t="s">
        <v>333</v>
      </c>
      <c r="J130" s="197" t="str">
        <f t="shared" si="29"/>
        <v>Building Component Electrification</v>
      </c>
      <c r="K130" s="197" t="str">
        <f t="shared" si="29"/>
        <v>bldgs new component fuel shifting</v>
      </c>
      <c r="L130" s="198">
        <f t="shared" si="29"/>
        <v>0</v>
      </c>
      <c r="M130" s="198">
        <f t="shared" si="29"/>
        <v>1</v>
      </c>
      <c r="N130" s="198">
        <f t="shared" si="29"/>
        <v>0.01</v>
      </c>
      <c r="O130" s="223" t="str">
        <f t="shared" si="29"/>
        <v>% of newly sold non-electric building components</v>
      </c>
      <c r="P130" s="194" t="s">
        <v>510</v>
      </c>
      <c r="Q130" s="223" t="str">
        <f t="shared" si="30"/>
        <v>buildings-sector-main.html#component-elec</v>
      </c>
      <c r="R130" s="223" t="str">
        <f t="shared" si="30"/>
        <v>building-component-electrification.html</v>
      </c>
      <c r="S130" s="224"/>
      <c r="T130" s="223"/>
      <c r="U130" s="189" t="s">
        <v>143</v>
      </c>
    </row>
    <row r="131" spans="1:21">
      <c r="A131" s="197" t="str">
        <f t="shared" si="28"/>
        <v>Buildings and Appliances</v>
      </c>
      <c r="B131" s="197" t="str">
        <f t="shared" si="28"/>
        <v>Building Component Electrification</v>
      </c>
      <c r="C131" s="197" t="str">
        <f t="shared" si="28"/>
        <v>Fraction of New Bldg Components Shifted to Other Fuels</v>
      </c>
      <c r="D131" s="192" t="s">
        <v>494</v>
      </c>
      <c r="E131" s="192" t="s">
        <v>511</v>
      </c>
      <c r="F131" s="192" t="s">
        <v>512</v>
      </c>
      <c r="G131" s="192" t="s">
        <v>497</v>
      </c>
      <c r="H131" s="43">
        <v>440</v>
      </c>
      <c r="I131" s="192" t="s">
        <v>311</v>
      </c>
      <c r="J131" s="197" t="str">
        <f t="shared" si="29"/>
        <v>Building Component Electrification</v>
      </c>
      <c r="K131" s="197" t="str">
        <f t="shared" si="29"/>
        <v>bldgs new component fuel shifting</v>
      </c>
      <c r="L131" s="198">
        <f t="shared" si="29"/>
        <v>0</v>
      </c>
      <c r="M131" s="198">
        <f t="shared" si="29"/>
        <v>1</v>
      </c>
      <c r="N131" s="198">
        <f t="shared" si="29"/>
        <v>0.01</v>
      </c>
      <c r="O131" s="223" t="str">
        <f t="shared" si="29"/>
        <v>% of newly sold non-electric building components</v>
      </c>
      <c r="P131" s="226" t="str">
        <f>_xlfn.CONCAT("**Description:** This policy replaces the specified fraction of newly sold non-electric heating systems in rural, residential buildings with electricity-using heating systems. // ","**Guidance for setting values:** In the BAU case, in ",'Supporting Data'!A6,", the share of electricity among fuels used for heating in rural, residential buildings will ", IF('Supporting Data'!D78&lt;'Supporting Data'!E78,"rise","fall")," from ",'Supporting Data'!D78,"% to ",'Supporting Data'!E78,"% through 2050.")</f>
        <v>**Description:** This policy replaces the specified fraction of newly sold non-electric heating systems in rural, residential buildings with electricity-using heating systems. // **Guidance for setting values:** In the BAU case, in New Mexico, the share of electricity among fuels used for heating in rural, residential buildings will rise from 5.6% to 10% through 2050.</v>
      </c>
      <c r="Q131" s="223" t="str">
        <f t="shared" si="30"/>
        <v>buildings-sector-main.html#component-elec</v>
      </c>
      <c r="R131" s="223" t="str">
        <f t="shared" si="30"/>
        <v>building-component-electrification.html</v>
      </c>
      <c r="S131" s="224"/>
      <c r="T131" s="223"/>
      <c r="U131" s="189" t="s">
        <v>143</v>
      </c>
    </row>
    <row r="132" spans="1:21">
      <c r="A132" s="197" t="str">
        <f t="shared" si="28"/>
        <v>Buildings and Appliances</v>
      </c>
      <c r="B132" s="197" t="str">
        <f t="shared" si="28"/>
        <v>Building Component Electrification</v>
      </c>
      <c r="C132" s="197" t="str">
        <f t="shared" si="28"/>
        <v>Fraction of New Bldg Components Shifted to Other Fuels</v>
      </c>
      <c r="D132" s="192" t="s">
        <v>502</v>
      </c>
      <c r="E132" s="192" t="s">
        <v>511</v>
      </c>
      <c r="F132" s="192" t="s">
        <v>512</v>
      </c>
      <c r="G132" s="192" t="s">
        <v>503</v>
      </c>
      <c r="H132" s="43">
        <v>441</v>
      </c>
      <c r="I132" s="192" t="s">
        <v>333</v>
      </c>
      <c r="J132" s="197"/>
      <c r="K132" s="197"/>
      <c r="L132" s="197"/>
      <c r="M132" s="198"/>
      <c r="N132" s="198"/>
      <c r="O132" s="223"/>
      <c r="P132" s="194"/>
      <c r="Q132" s="223"/>
      <c r="R132" s="223"/>
      <c r="S132" s="224"/>
      <c r="T132" s="223"/>
    </row>
    <row r="133" spans="1:21">
      <c r="A133" s="197" t="str">
        <f t="shared" si="28"/>
        <v>Buildings and Appliances</v>
      </c>
      <c r="B133" s="197" t="str">
        <f t="shared" si="28"/>
        <v>Building Component Electrification</v>
      </c>
      <c r="C133" s="197" t="str">
        <f t="shared" si="28"/>
        <v>Fraction of New Bldg Components Shifted to Other Fuels</v>
      </c>
      <c r="D133" s="192" t="s">
        <v>504</v>
      </c>
      <c r="E133" s="192" t="s">
        <v>511</v>
      </c>
      <c r="F133" s="192" t="s">
        <v>512</v>
      </c>
      <c r="G133" s="192" t="s">
        <v>505</v>
      </c>
      <c r="H133" s="43">
        <v>442</v>
      </c>
      <c r="I133" s="192" t="s">
        <v>333</v>
      </c>
      <c r="J133" s="197"/>
      <c r="K133" s="197"/>
      <c r="L133" s="197"/>
      <c r="M133" s="198"/>
      <c r="N133" s="198"/>
      <c r="O133" s="223"/>
      <c r="P133" s="194"/>
      <c r="Q133" s="223"/>
      <c r="R133" s="223"/>
      <c r="S133" s="224"/>
      <c r="T133" s="223"/>
    </row>
    <row r="134" spans="1:21">
      <c r="A134" s="197" t="str">
        <f t="shared" si="28"/>
        <v>Buildings and Appliances</v>
      </c>
      <c r="B134" s="197" t="str">
        <f t="shared" si="28"/>
        <v>Building Component Electrification</v>
      </c>
      <c r="C134" s="197" t="str">
        <f t="shared" si="28"/>
        <v>Fraction of New Bldg Components Shifted to Other Fuels</v>
      </c>
      <c r="D134" s="192" t="s">
        <v>506</v>
      </c>
      <c r="E134" s="192" t="s">
        <v>511</v>
      </c>
      <c r="F134" s="192" t="s">
        <v>512</v>
      </c>
      <c r="G134" s="192" t="s">
        <v>507</v>
      </c>
      <c r="H134" s="43">
        <v>443</v>
      </c>
      <c r="I134" s="192" t="s">
        <v>311</v>
      </c>
      <c r="J134" s="197" t="str">
        <f t="shared" ref="J134:O136" si="31">J$126</f>
        <v>Building Component Electrification</v>
      </c>
      <c r="K134" s="197" t="str">
        <f t="shared" si="31"/>
        <v>bldgs new component fuel shifting</v>
      </c>
      <c r="L134" s="198">
        <f t="shared" si="31"/>
        <v>0</v>
      </c>
      <c r="M134" s="198">
        <f t="shared" si="31"/>
        <v>1</v>
      </c>
      <c r="N134" s="198">
        <f t="shared" si="31"/>
        <v>0.01</v>
      </c>
      <c r="O134" s="223" t="str">
        <f t="shared" si="31"/>
        <v>% of newly sold non-electric building components</v>
      </c>
      <c r="P134" s="226" t="str">
        <f>_xlfn.CONCAT("**Description:** This policy replaces the specified fraction of newly sold non-electric appliances in rural, residential buildings with electricity-using appliances. // **Guidance for setting values:** In the BAU case, in ",,", the share of electricity among fuels used by appliances in rural, residential buildings will ", IF('Supporting Data'!D79&lt;'Supporting Data'!E79,"rise","fall")," from ",'Supporting Data'!D79,"% to ",'Supporting Data'!E79,"% through 2050.")</f>
        <v>**Description:** This policy replaces the specified fraction of newly sold non-electric appliances in rural, residential buildings with electricity-using appliances. // **Guidance for setting values:** In the BAU case, in , the share of electricity among fuels used by appliances in rural, residential buildings will rise from 60.3% to 65.3% through 2050.</v>
      </c>
      <c r="Q134" s="223" t="str">
        <f t="shared" ref="Q134:R136" si="32">Q$126</f>
        <v>buildings-sector-main.html#component-elec</v>
      </c>
      <c r="R134" s="223" t="str">
        <f t="shared" si="32"/>
        <v>building-component-electrification.html</v>
      </c>
      <c r="S134" s="224"/>
      <c r="T134" s="223"/>
      <c r="U134" s="189" t="s">
        <v>143</v>
      </c>
    </row>
    <row r="135" spans="1:21">
      <c r="A135" s="197" t="str">
        <f t="shared" si="28"/>
        <v>Buildings and Appliances</v>
      </c>
      <c r="B135" s="197" t="str">
        <f t="shared" si="28"/>
        <v>Building Component Electrification</v>
      </c>
      <c r="C135" s="197" t="str">
        <f t="shared" si="28"/>
        <v>Fraction of New Bldg Components Shifted to Other Fuels</v>
      </c>
      <c r="D135" s="192" t="s">
        <v>508</v>
      </c>
      <c r="E135" s="192" t="s">
        <v>511</v>
      </c>
      <c r="F135" s="192" t="s">
        <v>512</v>
      </c>
      <c r="G135" s="192" t="s">
        <v>509</v>
      </c>
      <c r="H135" s="43">
        <v>444</v>
      </c>
      <c r="I135" s="192" t="s">
        <v>333</v>
      </c>
      <c r="J135" s="197" t="str">
        <f t="shared" si="31"/>
        <v>Building Component Electrification</v>
      </c>
      <c r="K135" s="197" t="str">
        <f t="shared" si="31"/>
        <v>bldgs new component fuel shifting</v>
      </c>
      <c r="L135" s="198">
        <f t="shared" si="31"/>
        <v>0</v>
      </c>
      <c r="M135" s="198">
        <f t="shared" si="31"/>
        <v>1</v>
      </c>
      <c r="N135" s="198">
        <f t="shared" si="31"/>
        <v>0.01</v>
      </c>
      <c r="O135" s="223" t="str">
        <f t="shared" si="31"/>
        <v>% of newly sold non-electric building components</v>
      </c>
      <c r="P135" s="194" t="s">
        <v>513</v>
      </c>
      <c r="Q135" s="223" t="str">
        <f t="shared" si="32"/>
        <v>buildings-sector-main.html#component-elec</v>
      </c>
      <c r="R135" s="223" t="str">
        <f t="shared" si="32"/>
        <v>building-component-electrification.html</v>
      </c>
      <c r="S135" s="224"/>
      <c r="T135" s="223"/>
      <c r="U135" s="189" t="s">
        <v>143</v>
      </c>
    </row>
    <row r="136" spans="1:21">
      <c r="A136" s="197" t="str">
        <f t="shared" si="28"/>
        <v>Buildings and Appliances</v>
      </c>
      <c r="B136" s="197" t="str">
        <f t="shared" si="28"/>
        <v>Building Component Electrification</v>
      </c>
      <c r="C136" s="197" t="str">
        <f t="shared" si="28"/>
        <v>Fraction of New Bldg Components Shifted to Other Fuels</v>
      </c>
      <c r="D136" s="192" t="s">
        <v>494</v>
      </c>
      <c r="E136" s="192" t="s">
        <v>514</v>
      </c>
      <c r="F136" s="192" t="s">
        <v>515</v>
      </c>
      <c r="G136" s="192" t="s">
        <v>497</v>
      </c>
      <c r="H136" s="43">
        <v>445</v>
      </c>
      <c r="I136" s="192" t="s">
        <v>311</v>
      </c>
      <c r="J136" s="197" t="str">
        <f t="shared" si="31"/>
        <v>Building Component Electrification</v>
      </c>
      <c r="K136" s="197" t="str">
        <f t="shared" si="31"/>
        <v>bldgs new component fuel shifting</v>
      </c>
      <c r="L136" s="198">
        <f t="shared" si="31"/>
        <v>0</v>
      </c>
      <c r="M136" s="198">
        <f t="shared" si="31"/>
        <v>1</v>
      </c>
      <c r="N136" s="198">
        <f t="shared" si="31"/>
        <v>0.01</v>
      </c>
      <c r="O136" s="223" t="str">
        <f t="shared" si="31"/>
        <v>% of newly sold non-electric building components</v>
      </c>
      <c r="P136" s="226" t="str">
        <f>_xlfn.CONCAT("**Description:** This policy replaces the specified fraction of newly sold non-electric heating systems in commercial buildings with electricity-using heating systems."," // **Guidance for setting values:** In the BAU case, in ",'Supporting Data'!A6,", the share of electricity among fuels used for heating in commercial buildings will ", IF('Supporting Data'!D84&lt;'Supporting Data'!E84,"rise","fall")," from ",'Supporting Data'!D84,"% to ",'Supporting Data'!E84,"% through 2050.")</f>
        <v>**Description:** This policy replaces the specified fraction of newly sold non-electric heating systems in commercial buildings with electricity-using heating systems. // **Guidance for setting values:** In the BAU case, in New Mexico, the share of electricity among fuels used for heating in commercial buildings will rise from 0.5% to 0.6% through 2050.</v>
      </c>
      <c r="Q136" s="223" t="str">
        <f t="shared" si="32"/>
        <v>buildings-sector-main.html#component-elec</v>
      </c>
      <c r="R136" s="223" t="str">
        <f t="shared" si="32"/>
        <v>building-component-electrification.html</v>
      </c>
      <c r="S136" s="224"/>
      <c r="T136" s="223"/>
      <c r="U136" s="189" t="s">
        <v>143</v>
      </c>
    </row>
    <row r="137" spans="1:21">
      <c r="A137" s="197" t="str">
        <f t="shared" si="28"/>
        <v>Buildings and Appliances</v>
      </c>
      <c r="B137" s="197" t="str">
        <f t="shared" si="28"/>
        <v>Building Component Electrification</v>
      </c>
      <c r="C137" s="197" t="str">
        <f t="shared" si="28"/>
        <v>Fraction of New Bldg Components Shifted to Other Fuels</v>
      </c>
      <c r="D137" s="192" t="s">
        <v>502</v>
      </c>
      <c r="E137" s="192" t="s">
        <v>514</v>
      </c>
      <c r="F137" s="192" t="s">
        <v>515</v>
      </c>
      <c r="G137" s="192" t="s">
        <v>503</v>
      </c>
      <c r="H137" s="43">
        <v>446</v>
      </c>
      <c r="I137" s="192" t="s">
        <v>333</v>
      </c>
      <c r="J137" s="197"/>
      <c r="K137" s="197"/>
      <c r="L137" s="197"/>
      <c r="M137" s="198"/>
      <c r="N137" s="198"/>
      <c r="O137" s="223"/>
      <c r="P137" s="194"/>
      <c r="Q137" s="223"/>
      <c r="R137" s="223"/>
      <c r="S137" s="224"/>
      <c r="T137" s="223"/>
    </row>
    <row r="138" spans="1:21">
      <c r="A138" s="197" t="str">
        <f t="shared" si="28"/>
        <v>Buildings and Appliances</v>
      </c>
      <c r="B138" s="197" t="str">
        <f t="shared" si="28"/>
        <v>Building Component Electrification</v>
      </c>
      <c r="C138" s="197" t="str">
        <f t="shared" si="28"/>
        <v>Fraction of New Bldg Components Shifted to Other Fuels</v>
      </c>
      <c r="D138" s="192" t="s">
        <v>504</v>
      </c>
      <c r="E138" s="192" t="s">
        <v>514</v>
      </c>
      <c r="F138" s="192" t="s">
        <v>515</v>
      </c>
      <c r="G138" s="192" t="s">
        <v>505</v>
      </c>
      <c r="H138" s="43">
        <v>447</v>
      </c>
      <c r="I138" s="192" t="s">
        <v>333</v>
      </c>
      <c r="J138" s="197"/>
      <c r="K138" s="197"/>
      <c r="L138" s="197"/>
      <c r="M138" s="198"/>
      <c r="N138" s="198"/>
      <c r="O138" s="223"/>
      <c r="P138" s="194"/>
      <c r="Q138" s="223"/>
      <c r="R138" s="223"/>
      <c r="S138" s="224"/>
      <c r="T138" s="223"/>
    </row>
    <row r="139" spans="1:21">
      <c r="A139" s="197" t="str">
        <f t="shared" si="28"/>
        <v>Buildings and Appliances</v>
      </c>
      <c r="B139" s="197" t="str">
        <f t="shared" si="28"/>
        <v>Building Component Electrification</v>
      </c>
      <c r="C139" s="197" t="str">
        <f t="shared" si="28"/>
        <v>Fraction of New Bldg Components Shifted to Other Fuels</v>
      </c>
      <c r="D139" s="192" t="s">
        <v>506</v>
      </c>
      <c r="E139" s="192" t="s">
        <v>514</v>
      </c>
      <c r="F139" s="192" t="s">
        <v>515</v>
      </c>
      <c r="G139" s="192" t="s">
        <v>507</v>
      </c>
      <c r="H139" s="43">
        <v>448</v>
      </c>
      <c r="I139" s="192" t="s">
        <v>311</v>
      </c>
      <c r="J139" s="197" t="str">
        <f t="shared" ref="J139:O140" si="33">J$126</f>
        <v>Building Component Electrification</v>
      </c>
      <c r="K139" s="197" t="str">
        <f t="shared" si="33"/>
        <v>bldgs new component fuel shifting</v>
      </c>
      <c r="L139" s="198">
        <f t="shared" si="33"/>
        <v>0</v>
      </c>
      <c r="M139" s="198">
        <f t="shared" si="33"/>
        <v>1</v>
      </c>
      <c r="N139" s="198">
        <f t="shared" si="33"/>
        <v>0.01</v>
      </c>
      <c r="O139" s="223" t="str">
        <f t="shared" si="33"/>
        <v>% of newly sold non-electric building components</v>
      </c>
      <c r="P139" s="226" t="str">
        <f>_xlfn.CONCAT("**Description:** This policy replaces the specified fraction of newly sold non-electric appliances in commercial buildings with electricity-using appliances. // **Guidance for setting values:** In the BAU case, in ",'Supporting Data'!A6,", the share of electricity among fuels used by appliances in commercial buildings will ", IF('Supporting Data'!D85&lt;'Supporting Data'!E85,"rise","fall")," from ",'Supporting Data'!D85,"% to ",'Supporting Data'!E85,"% through 2050.")</f>
        <v>**Description:** This policy replaces the specified fraction of newly sold non-electric appliances in commercial buildings with electricity-using appliances. // **Guidance for setting values:** In the BAU case, in New Mexico, the share of electricity among fuels used by appliances in commercial buildings will fall from 43.3% to 26.3% through 2050.</v>
      </c>
      <c r="Q139" s="223" t="str">
        <f>Q$126</f>
        <v>buildings-sector-main.html#component-elec</v>
      </c>
      <c r="R139" s="223" t="str">
        <f>R$126</f>
        <v>building-component-electrification.html</v>
      </c>
      <c r="S139" s="224"/>
      <c r="T139" s="223"/>
      <c r="U139" s="189" t="s">
        <v>143</v>
      </c>
    </row>
    <row r="140" spans="1:21">
      <c r="A140" s="197" t="str">
        <f t="shared" si="28"/>
        <v>Buildings and Appliances</v>
      </c>
      <c r="B140" s="197" t="str">
        <f t="shared" si="28"/>
        <v>Building Component Electrification</v>
      </c>
      <c r="C140" s="197" t="str">
        <f t="shared" si="28"/>
        <v>Fraction of New Bldg Components Shifted to Other Fuels</v>
      </c>
      <c r="D140" s="192" t="s">
        <v>508</v>
      </c>
      <c r="E140" s="192" t="s">
        <v>514</v>
      </c>
      <c r="F140" s="192" t="s">
        <v>515</v>
      </c>
      <c r="G140" s="192" t="s">
        <v>509</v>
      </c>
      <c r="H140" s="43">
        <v>449</v>
      </c>
      <c r="I140" s="192" t="s">
        <v>311</v>
      </c>
      <c r="J140" s="197" t="str">
        <f t="shared" si="33"/>
        <v>Building Component Electrification</v>
      </c>
      <c r="K140" s="197" t="str">
        <f t="shared" si="33"/>
        <v>bldgs new component fuel shifting</v>
      </c>
      <c r="L140" s="198">
        <f t="shared" si="33"/>
        <v>0</v>
      </c>
      <c r="M140" s="198">
        <f t="shared" si="33"/>
        <v>1</v>
      </c>
      <c r="N140" s="198">
        <f t="shared" si="33"/>
        <v>0.01</v>
      </c>
      <c r="O140" s="223" t="str">
        <f t="shared" si="33"/>
        <v>% of newly sold non-electric building components</v>
      </c>
      <c r="P140" s="226" t="str">
        <f>_xlfn.CONCAT("**Description:** This policy replaces the specified fraction of newly sold non-electric other components in commercial buildings with electricity-using components. // **Guidance for setting values:** In the BAU case, in the ",'Supporting Data'!A6,", the share of electricity among fuels used by other components in commercial buildings will ", IF('Supporting Data'!D81&lt;'Supporting Data'!E81,"rise","fall")," from ",'Supporting Data'!D86,"% to ",'Supporting Data'!E86,"% through 2050.")</f>
        <v>**Description:** This policy replaces the specified fraction of newly sold non-electric other components in commercial buildings with electricity-using components. // **Guidance for setting values:** In the BAU case, in the New Mexico, the share of electricity among fuels used by other components in commercial buildings will rise from 73% to 85.9% through 2050.</v>
      </c>
      <c r="Q140" s="223" t="str">
        <f>Q$126</f>
        <v>buildings-sector-main.html#component-elec</v>
      </c>
      <c r="R140" s="223" t="str">
        <f>R$126</f>
        <v>building-component-electrification.html</v>
      </c>
      <c r="S140" s="224"/>
      <c r="T140" s="223"/>
      <c r="U140" s="189" t="s">
        <v>143</v>
      </c>
    </row>
    <row r="141" spans="1:21" s="197" customFormat="1">
      <c r="A141" s="189" t="s">
        <v>491</v>
      </c>
      <c r="B141" s="189" t="s">
        <v>516</v>
      </c>
      <c r="C141" s="189" t="s">
        <v>517</v>
      </c>
      <c r="D141" s="192" t="s">
        <v>494</v>
      </c>
      <c r="E141" s="192" t="s">
        <v>495</v>
      </c>
      <c r="F141" s="192" t="s">
        <v>496</v>
      </c>
      <c r="G141" s="192" t="s">
        <v>497</v>
      </c>
      <c r="H141" s="43">
        <v>13</v>
      </c>
      <c r="I141" s="192" t="s">
        <v>311</v>
      </c>
      <c r="J141" s="189" t="s">
        <v>516</v>
      </c>
      <c r="K141" s="189" t="s">
        <v>518</v>
      </c>
      <c r="L141" s="211">
        <v>0</v>
      </c>
      <c r="M141" s="211">
        <f>ROUND(MaxBoundCalculations!B162,2)</f>
        <v>0.22</v>
      </c>
      <c r="N141" s="211">
        <v>0.01</v>
      </c>
      <c r="O141" s="192" t="s">
        <v>519</v>
      </c>
      <c r="P141" s="226" t="str">
        <f>'Repeating Values'!B6&amp;'Repeating Values'!$D$6</f>
        <v>**Description:** This policy tightens energy efficiency standards for heating systems in urban, residential buildings.  The policy only applies to newly sold heating systems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41" s="192" t="s">
        <v>520</v>
      </c>
      <c r="R141" s="199" t="s">
        <v>521</v>
      </c>
      <c r="S141" s="213" t="s">
        <v>522</v>
      </c>
      <c r="T141" s="192" t="s">
        <v>523</v>
      </c>
    </row>
    <row r="142" spans="1:21" s="197" customFormat="1">
      <c r="A142" s="197" t="str">
        <f t="shared" ref="A142:C158" si="34">A$141</f>
        <v>Buildings and Appliances</v>
      </c>
      <c r="B142" s="197" t="str">
        <f t="shared" si="34"/>
        <v>Building Energy Efficiency Standards</v>
      </c>
      <c r="C142" s="197" t="str">
        <f t="shared" si="34"/>
        <v>Reduction in E Use Allowed by Component Eff Std</v>
      </c>
      <c r="D142" s="192" t="s">
        <v>502</v>
      </c>
      <c r="E142" s="192" t="s">
        <v>495</v>
      </c>
      <c r="F142" s="192" t="s">
        <v>496</v>
      </c>
      <c r="G142" s="192" t="s">
        <v>503</v>
      </c>
      <c r="H142" s="43">
        <v>14</v>
      </c>
      <c r="I142" s="192" t="s">
        <v>311</v>
      </c>
      <c r="J142" s="197" t="str">
        <f t="shared" ref="J142:L158" si="35">J$141</f>
        <v>Building Energy Efficiency Standards</v>
      </c>
      <c r="K142" s="205" t="str">
        <f t="shared" si="35"/>
        <v>bldgs efficiency standards</v>
      </c>
      <c r="L142" s="205">
        <f t="shared" si="35"/>
        <v>0</v>
      </c>
      <c r="M142" s="193">
        <f>ROUND(MaxBoundCalculations!B163,2)</f>
        <v>0.38</v>
      </c>
      <c r="N142" s="205">
        <f t="shared" ref="N142:O158" si="36">N$141</f>
        <v>0.01</v>
      </c>
      <c r="O142" s="207" t="str">
        <f t="shared" si="36"/>
        <v>% reduction in energy use</v>
      </c>
      <c r="P142" s="226" t="str">
        <f>'Repeating Values'!B9&amp;'Repeating Values'!$D$6</f>
        <v>**Description:**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42" s="207" t="str">
        <f t="shared" ref="Q142:S158" si="37">Q$141</f>
        <v>buildings-sector-main.html#eff-stds</v>
      </c>
      <c r="R142" s="207" t="str">
        <f t="shared" si="37"/>
        <v>building-energy-efficiency-standards.html</v>
      </c>
      <c r="S142"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207" t="str">
        <f t="shared" ref="T142:T158" si="38">T141</f>
        <v>Itron, 2007, "ASSESSMENT OF LONG-TERM
ELECTRIC ENERGY EFFICIENCY
POTENTIAL IN CALIFORNIA’S
RESIDENTIAL SECTOR," http://www.energy.ca.gov/2007publications/CEC-500-2007-002/CEC-500-2007-002.PDF, p.33, Table 5-1</v>
      </c>
    </row>
    <row r="143" spans="1:21" s="197" customFormat="1">
      <c r="A143" s="197" t="str">
        <f t="shared" si="34"/>
        <v>Buildings and Appliances</v>
      </c>
      <c r="B143" s="197" t="str">
        <f t="shared" si="34"/>
        <v>Building Energy Efficiency Standards</v>
      </c>
      <c r="C143" s="197" t="str">
        <f t="shared" si="34"/>
        <v>Reduction in E Use Allowed by Component Eff Std</v>
      </c>
      <c r="D143" s="192" t="s">
        <v>524</v>
      </c>
      <c r="E143" s="192" t="s">
        <v>495</v>
      </c>
      <c r="F143" s="192" t="s">
        <v>496</v>
      </c>
      <c r="G143" s="192" t="s">
        <v>525</v>
      </c>
      <c r="H143" s="43">
        <v>15</v>
      </c>
      <c r="I143" s="192" t="s">
        <v>311</v>
      </c>
      <c r="J143" s="197" t="str">
        <f t="shared" si="35"/>
        <v>Building Energy Efficiency Standards</v>
      </c>
      <c r="K143" s="205" t="str">
        <f t="shared" si="35"/>
        <v>bldgs efficiency standards</v>
      </c>
      <c r="L143" s="205">
        <f t="shared" si="35"/>
        <v>0</v>
      </c>
      <c r="M143" s="193">
        <f>ROUND(MaxBoundCalculations!B163,2)</f>
        <v>0.38</v>
      </c>
      <c r="N143" s="205">
        <f t="shared" si="36"/>
        <v>0.01</v>
      </c>
      <c r="O143" s="207" t="str">
        <f t="shared" si="36"/>
        <v>% reduction in energy use</v>
      </c>
      <c r="P143" s="226" t="str">
        <f>'Repeating Values'!B11&amp;'Repeating Values'!$D$6</f>
        <v>**Description:** This policy tightens energy efficiency standards for urban, residential building envelopes.  The policy only applies to newly sold building envelope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43" s="207" t="str">
        <f t="shared" si="37"/>
        <v>buildings-sector-main.html#eff-stds</v>
      </c>
      <c r="R143" s="207" t="str">
        <f t="shared" si="37"/>
        <v>building-energy-efficiency-standards.html</v>
      </c>
      <c r="S143"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207" t="str">
        <f t="shared" si="38"/>
        <v>Itron, 2007, "ASSESSMENT OF LONG-TERM
ELECTRIC ENERGY EFFICIENCY
POTENTIAL IN CALIFORNIA’S
RESIDENTIAL SECTOR," http://www.energy.ca.gov/2007publications/CEC-500-2007-002/CEC-500-2007-002.PDF, p.33, Table 5-1</v>
      </c>
    </row>
    <row r="144" spans="1:21" s="197" customFormat="1">
      <c r="A144" s="197" t="str">
        <f t="shared" si="34"/>
        <v>Buildings and Appliances</v>
      </c>
      <c r="B144" s="197" t="str">
        <f t="shared" si="34"/>
        <v>Building Energy Efficiency Standards</v>
      </c>
      <c r="C144" s="197" t="str">
        <f t="shared" si="34"/>
        <v>Reduction in E Use Allowed by Component Eff Std</v>
      </c>
      <c r="D144" s="192" t="s">
        <v>504</v>
      </c>
      <c r="E144" s="192" t="s">
        <v>495</v>
      </c>
      <c r="F144" s="192" t="s">
        <v>496</v>
      </c>
      <c r="G144" s="192" t="s">
        <v>505</v>
      </c>
      <c r="H144" s="43">
        <v>16</v>
      </c>
      <c r="I144" s="192" t="s">
        <v>311</v>
      </c>
      <c r="J144" s="197" t="str">
        <f t="shared" si="35"/>
        <v>Building Energy Efficiency Standards</v>
      </c>
      <c r="K144" s="205" t="str">
        <f t="shared" si="35"/>
        <v>bldgs efficiency standards</v>
      </c>
      <c r="L144" s="205">
        <f t="shared" si="35"/>
        <v>0</v>
      </c>
      <c r="M144" s="193">
        <f>ROUND(MaxBoundCalculations!B161,2)</f>
        <v>0.4</v>
      </c>
      <c r="N144" s="205">
        <f t="shared" si="36"/>
        <v>0.01</v>
      </c>
      <c r="O144" s="207" t="str">
        <f t="shared" si="36"/>
        <v>% reduction in energy use</v>
      </c>
      <c r="P144" s="226" t="str">
        <f>'Repeating Values'!B12&amp;'Repeating Values'!$D$6</f>
        <v>**Description:** This policy tightens energy efficiency standards for lighting in urban, residential buildings.  The policy only applies to newly sold lighting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44" s="207" t="str">
        <f t="shared" si="37"/>
        <v>buildings-sector-main.html#eff-stds</v>
      </c>
      <c r="R144" s="207" t="str">
        <f t="shared" si="37"/>
        <v>building-energy-efficiency-standards.html</v>
      </c>
      <c r="S144"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207" t="str">
        <f t="shared" si="38"/>
        <v>Itron, 2007, "ASSESSMENT OF LONG-TERM
ELECTRIC ENERGY EFFICIENCY
POTENTIAL IN CALIFORNIA’S
RESIDENTIAL SECTOR," http://www.energy.ca.gov/2007publications/CEC-500-2007-002/CEC-500-2007-002.PDF, p.33, Table 5-1</v>
      </c>
    </row>
    <row r="145" spans="1:21" s="197" customFormat="1">
      <c r="A145" s="197" t="str">
        <f t="shared" si="34"/>
        <v>Buildings and Appliances</v>
      </c>
      <c r="B145" s="197" t="str">
        <f t="shared" si="34"/>
        <v>Building Energy Efficiency Standards</v>
      </c>
      <c r="C145" s="197" t="str">
        <f t="shared" si="34"/>
        <v>Reduction in E Use Allowed by Component Eff Std</v>
      </c>
      <c r="D145" s="192" t="s">
        <v>506</v>
      </c>
      <c r="E145" s="192" t="s">
        <v>495</v>
      </c>
      <c r="F145" s="192" t="s">
        <v>496</v>
      </c>
      <c r="G145" s="192" t="s">
        <v>507</v>
      </c>
      <c r="H145" s="43">
        <v>17</v>
      </c>
      <c r="I145" s="192" t="s">
        <v>311</v>
      </c>
      <c r="J145" s="197" t="str">
        <f t="shared" si="35"/>
        <v>Building Energy Efficiency Standards</v>
      </c>
      <c r="K145" s="205" t="str">
        <f t="shared" si="35"/>
        <v>bldgs efficiency standards</v>
      </c>
      <c r="L145" s="205">
        <f t="shared" si="35"/>
        <v>0</v>
      </c>
      <c r="M145" s="193">
        <f>ROUND(MaxBoundCalculations!B159,2)</f>
        <v>0.38</v>
      </c>
      <c r="N145" s="205">
        <f t="shared" si="36"/>
        <v>0.01</v>
      </c>
      <c r="O145" s="207" t="str">
        <f t="shared" si="36"/>
        <v>% reduction in energy use</v>
      </c>
      <c r="P145" s="226" t="str">
        <f>'Repeating Values'!B13&amp;'Repeating Values'!$D$6</f>
        <v>**Description:** This policy tightens energy efficiency standards for appliances in urban, residential buildings.  The policy only applies to newly sold appliances each year (whether for new buildings or replacement of old appliances in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45" s="207" t="str">
        <f t="shared" si="37"/>
        <v>buildings-sector-main.html#eff-stds</v>
      </c>
      <c r="R145" s="207" t="str">
        <f t="shared" si="37"/>
        <v>building-energy-efficiency-standards.html</v>
      </c>
      <c r="S145"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207" t="str">
        <f t="shared" si="38"/>
        <v>Itron, 2007, "ASSESSMENT OF LONG-TERM
ELECTRIC ENERGY EFFICIENCY
POTENTIAL IN CALIFORNIA’S
RESIDENTIAL SECTOR," http://www.energy.ca.gov/2007publications/CEC-500-2007-002/CEC-500-2007-002.PDF, p.33, Table 5-1</v>
      </c>
    </row>
    <row r="146" spans="1:21" s="197" customFormat="1">
      <c r="A146" s="197" t="str">
        <f t="shared" si="34"/>
        <v>Buildings and Appliances</v>
      </c>
      <c r="B146" s="197" t="str">
        <f t="shared" si="34"/>
        <v>Building Energy Efficiency Standards</v>
      </c>
      <c r="C146" s="197" t="str">
        <f t="shared" si="34"/>
        <v>Reduction in E Use Allowed by Component Eff Std</v>
      </c>
      <c r="D146" s="192" t="s">
        <v>508</v>
      </c>
      <c r="E146" s="192" t="s">
        <v>495</v>
      </c>
      <c r="F146" s="192" t="s">
        <v>496</v>
      </c>
      <c r="G146" s="192" t="s">
        <v>509</v>
      </c>
      <c r="H146" s="43">
        <v>18</v>
      </c>
      <c r="I146" s="192" t="s">
        <v>311</v>
      </c>
      <c r="J146" s="197" t="str">
        <f t="shared" si="35"/>
        <v>Building Energy Efficiency Standards</v>
      </c>
      <c r="K146" s="205" t="str">
        <f t="shared" si="35"/>
        <v>bldgs efficiency standards</v>
      </c>
      <c r="L146" s="205">
        <f t="shared" si="35"/>
        <v>0</v>
      </c>
      <c r="M146" s="193">
        <f>ROUND(MaxBoundCalculations!B160,2)</f>
        <v>0.11</v>
      </c>
      <c r="N146" s="205">
        <f t="shared" si="36"/>
        <v>0.01</v>
      </c>
      <c r="O146" s="207" t="str">
        <f t="shared" si="36"/>
        <v>% reduction in energy use</v>
      </c>
      <c r="P146" s="226" t="str">
        <f>'Repeating Values'!B14&amp;'Repeating Values'!$D$6</f>
        <v>**Description:** This policy tightens energy efficiency standards for other energy-using components in urban, residential buildings.  The policy only applies to newly sold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46" s="207" t="str">
        <f t="shared" si="37"/>
        <v>buildings-sector-main.html#eff-stds</v>
      </c>
      <c r="R146" s="207" t="str">
        <f t="shared" si="37"/>
        <v>building-energy-efficiency-standards.html</v>
      </c>
      <c r="S146"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207" t="str">
        <f t="shared" si="38"/>
        <v>Itron, 2007, "ASSESSMENT OF LONG-TERM
ELECTRIC ENERGY EFFICIENCY
POTENTIAL IN CALIFORNIA’S
RESIDENTIAL SECTOR," http://www.energy.ca.gov/2007publications/CEC-500-2007-002/CEC-500-2007-002.PDF, p.33, Table 5-1</v>
      </c>
    </row>
    <row r="147" spans="1:21" s="197" customFormat="1">
      <c r="A147" s="197" t="str">
        <f t="shared" si="34"/>
        <v>Buildings and Appliances</v>
      </c>
      <c r="B147" s="197" t="str">
        <f t="shared" si="34"/>
        <v>Building Energy Efficiency Standards</v>
      </c>
      <c r="C147" s="197" t="str">
        <f t="shared" si="34"/>
        <v>Reduction in E Use Allowed by Component Eff Std</v>
      </c>
      <c r="D147" s="192" t="s">
        <v>494</v>
      </c>
      <c r="E147" s="192" t="s">
        <v>511</v>
      </c>
      <c r="F147" s="192" t="s">
        <v>512</v>
      </c>
      <c r="G147" s="192" t="s">
        <v>497</v>
      </c>
      <c r="H147" s="43">
        <v>150</v>
      </c>
      <c r="I147" s="192" t="s">
        <v>311</v>
      </c>
      <c r="J147" s="197" t="str">
        <f t="shared" si="35"/>
        <v>Building Energy Efficiency Standards</v>
      </c>
      <c r="K147" s="205" t="str">
        <f t="shared" si="35"/>
        <v>bldgs efficiency standards</v>
      </c>
      <c r="L147" s="205">
        <f t="shared" si="35"/>
        <v>0</v>
      </c>
      <c r="M147" s="205">
        <f t="shared" ref="M147:M158" si="39">M141</f>
        <v>0.22</v>
      </c>
      <c r="N147" s="205">
        <f t="shared" si="36"/>
        <v>0.01</v>
      </c>
      <c r="O147" s="207" t="str">
        <f t="shared" si="36"/>
        <v>% reduction in energy use</v>
      </c>
      <c r="P147" s="226" t="str">
        <f>'Repeating Values'!B15&amp;'Repeating Values'!$D$6</f>
        <v>**Description:** This policy tightens energy efficiency standards for heating systems in rural, residential buildings.  The policy only applies to newly sold heating systems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47" s="207" t="str">
        <f t="shared" si="37"/>
        <v>buildings-sector-main.html#eff-stds</v>
      </c>
      <c r="R147" s="207" t="str">
        <f t="shared" si="37"/>
        <v>building-energy-efficiency-standards.html</v>
      </c>
      <c r="S147"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207" t="str">
        <f t="shared" si="38"/>
        <v>Itron, 2007, "ASSESSMENT OF LONG-TERM
ELECTRIC ENERGY EFFICIENCY
POTENTIAL IN CALIFORNIA’S
RESIDENTIAL SECTOR," http://www.energy.ca.gov/2007publications/CEC-500-2007-002/CEC-500-2007-002.PDF, p.33, Table 5-1</v>
      </c>
    </row>
    <row r="148" spans="1:21" s="197" customFormat="1">
      <c r="A148" s="197" t="str">
        <f t="shared" si="34"/>
        <v>Buildings and Appliances</v>
      </c>
      <c r="B148" s="197" t="str">
        <f t="shared" si="34"/>
        <v>Building Energy Efficiency Standards</v>
      </c>
      <c r="C148" s="197" t="str">
        <f t="shared" si="34"/>
        <v>Reduction in E Use Allowed by Component Eff Std</v>
      </c>
      <c r="D148" s="192" t="s">
        <v>502</v>
      </c>
      <c r="E148" s="192" t="s">
        <v>511</v>
      </c>
      <c r="F148" s="192" t="s">
        <v>512</v>
      </c>
      <c r="G148" s="192" t="s">
        <v>503</v>
      </c>
      <c r="H148" s="43">
        <v>151</v>
      </c>
      <c r="I148" s="192" t="s">
        <v>311</v>
      </c>
      <c r="J148" s="197" t="str">
        <f t="shared" si="35"/>
        <v>Building Energy Efficiency Standards</v>
      </c>
      <c r="K148" s="205" t="str">
        <f t="shared" si="35"/>
        <v>bldgs efficiency standards</v>
      </c>
      <c r="L148" s="205">
        <f t="shared" si="35"/>
        <v>0</v>
      </c>
      <c r="M148" s="205">
        <f t="shared" si="39"/>
        <v>0.38</v>
      </c>
      <c r="N148" s="205">
        <f t="shared" si="36"/>
        <v>0.01</v>
      </c>
      <c r="O148" s="207" t="str">
        <f t="shared" si="36"/>
        <v>% reduction in energy use</v>
      </c>
      <c r="P148" s="226" t="str">
        <f>'Repeating Values'!B16&amp;'Repeating Values'!$D$6</f>
        <v>**Description:**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48" s="207" t="str">
        <f t="shared" si="37"/>
        <v>buildings-sector-main.html#eff-stds</v>
      </c>
      <c r="R148" s="207" t="str">
        <f t="shared" si="37"/>
        <v>building-energy-efficiency-standards.html</v>
      </c>
      <c r="S148"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207" t="str">
        <f t="shared" si="38"/>
        <v>Itron, 2007, "ASSESSMENT OF LONG-TERM
ELECTRIC ENERGY EFFICIENCY
POTENTIAL IN CALIFORNIA’S
RESIDENTIAL SECTOR," http://www.energy.ca.gov/2007publications/CEC-500-2007-002/CEC-500-2007-002.PDF, p.33, Table 5-1</v>
      </c>
    </row>
    <row r="149" spans="1:21" s="197" customFormat="1">
      <c r="A149" s="197" t="str">
        <f t="shared" si="34"/>
        <v>Buildings and Appliances</v>
      </c>
      <c r="B149" s="197" t="str">
        <f t="shared" si="34"/>
        <v>Building Energy Efficiency Standards</v>
      </c>
      <c r="C149" s="197" t="str">
        <f t="shared" si="34"/>
        <v>Reduction in E Use Allowed by Component Eff Std</v>
      </c>
      <c r="D149" s="192" t="s">
        <v>524</v>
      </c>
      <c r="E149" s="192" t="s">
        <v>511</v>
      </c>
      <c r="F149" s="192" t="s">
        <v>512</v>
      </c>
      <c r="G149" s="192" t="s">
        <v>525</v>
      </c>
      <c r="H149" s="43">
        <v>152</v>
      </c>
      <c r="I149" s="192" t="s">
        <v>311</v>
      </c>
      <c r="J149" s="197" t="str">
        <f t="shared" si="35"/>
        <v>Building Energy Efficiency Standards</v>
      </c>
      <c r="K149" s="205" t="str">
        <f t="shared" si="35"/>
        <v>bldgs efficiency standards</v>
      </c>
      <c r="L149" s="205">
        <f t="shared" si="35"/>
        <v>0</v>
      </c>
      <c r="M149" s="205">
        <f t="shared" si="39"/>
        <v>0.38</v>
      </c>
      <c r="N149" s="205">
        <f t="shared" si="36"/>
        <v>0.01</v>
      </c>
      <c r="O149" s="207" t="str">
        <f t="shared" si="36"/>
        <v>% reduction in energy use</v>
      </c>
      <c r="P149" s="226" t="str">
        <f>'Repeating Values'!B17&amp;'Repeating Values'!$D$6</f>
        <v>**Description:** This policy tightens energy efficiency standards for rural, residential building envelopes.  The policy only applies to newly sold building envelope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49" s="207" t="str">
        <f t="shared" si="37"/>
        <v>buildings-sector-main.html#eff-stds</v>
      </c>
      <c r="R149" s="207" t="str">
        <f t="shared" si="37"/>
        <v>building-energy-efficiency-standards.html</v>
      </c>
      <c r="S149"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207" t="str">
        <f t="shared" si="38"/>
        <v>Itron, 2007, "ASSESSMENT OF LONG-TERM
ELECTRIC ENERGY EFFICIENCY
POTENTIAL IN CALIFORNIA’S
RESIDENTIAL SECTOR," http://www.energy.ca.gov/2007publications/CEC-500-2007-002/CEC-500-2007-002.PDF, p.33, Table 5-1</v>
      </c>
    </row>
    <row r="150" spans="1:21" s="197" customFormat="1">
      <c r="A150" s="197" t="str">
        <f t="shared" si="34"/>
        <v>Buildings and Appliances</v>
      </c>
      <c r="B150" s="197" t="str">
        <f t="shared" si="34"/>
        <v>Building Energy Efficiency Standards</v>
      </c>
      <c r="C150" s="197" t="str">
        <f t="shared" si="34"/>
        <v>Reduction in E Use Allowed by Component Eff Std</v>
      </c>
      <c r="D150" s="192" t="s">
        <v>504</v>
      </c>
      <c r="E150" s="192" t="s">
        <v>511</v>
      </c>
      <c r="F150" s="192" t="s">
        <v>512</v>
      </c>
      <c r="G150" s="192" t="s">
        <v>505</v>
      </c>
      <c r="H150" s="43">
        <v>153</v>
      </c>
      <c r="I150" s="192" t="s">
        <v>311</v>
      </c>
      <c r="J150" s="197" t="str">
        <f t="shared" si="35"/>
        <v>Building Energy Efficiency Standards</v>
      </c>
      <c r="K150" s="205" t="str">
        <f t="shared" si="35"/>
        <v>bldgs efficiency standards</v>
      </c>
      <c r="L150" s="205">
        <f t="shared" si="35"/>
        <v>0</v>
      </c>
      <c r="M150" s="205">
        <f t="shared" si="39"/>
        <v>0.4</v>
      </c>
      <c r="N150" s="205">
        <f t="shared" si="36"/>
        <v>0.01</v>
      </c>
      <c r="O150" s="207" t="str">
        <f t="shared" si="36"/>
        <v>% reduction in energy use</v>
      </c>
      <c r="P150" s="226" t="str">
        <f>'Repeating Values'!B18&amp;'Repeating Values'!$D$6</f>
        <v>**Description:** This policy tightens energy efficiency standards for lighting in rural, residential buildings.  The policy only applies to newly sold lighting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50" s="207" t="str">
        <f t="shared" si="37"/>
        <v>buildings-sector-main.html#eff-stds</v>
      </c>
      <c r="R150" s="207" t="str">
        <f t="shared" si="37"/>
        <v>building-energy-efficiency-standards.html</v>
      </c>
      <c r="S150"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207" t="str">
        <f t="shared" si="38"/>
        <v>Itron, 2007, "ASSESSMENT OF LONG-TERM
ELECTRIC ENERGY EFFICIENCY
POTENTIAL IN CALIFORNIA’S
RESIDENTIAL SECTOR," http://www.energy.ca.gov/2007publications/CEC-500-2007-002/CEC-500-2007-002.PDF, p.33, Table 5-1</v>
      </c>
    </row>
    <row r="151" spans="1:21" s="197" customFormat="1">
      <c r="A151" s="197" t="str">
        <f t="shared" si="34"/>
        <v>Buildings and Appliances</v>
      </c>
      <c r="B151" s="197" t="str">
        <f t="shared" si="34"/>
        <v>Building Energy Efficiency Standards</v>
      </c>
      <c r="C151" s="197" t="str">
        <f t="shared" si="34"/>
        <v>Reduction in E Use Allowed by Component Eff Std</v>
      </c>
      <c r="D151" s="192" t="s">
        <v>506</v>
      </c>
      <c r="E151" s="192" t="s">
        <v>511</v>
      </c>
      <c r="F151" s="192" t="s">
        <v>512</v>
      </c>
      <c r="G151" s="192" t="s">
        <v>507</v>
      </c>
      <c r="H151" s="43">
        <v>154</v>
      </c>
      <c r="I151" s="192" t="s">
        <v>311</v>
      </c>
      <c r="J151" s="197" t="str">
        <f t="shared" si="35"/>
        <v>Building Energy Efficiency Standards</v>
      </c>
      <c r="K151" s="205" t="str">
        <f t="shared" si="35"/>
        <v>bldgs efficiency standards</v>
      </c>
      <c r="L151" s="205">
        <f t="shared" si="35"/>
        <v>0</v>
      </c>
      <c r="M151" s="205">
        <f t="shared" si="39"/>
        <v>0.38</v>
      </c>
      <c r="N151" s="205">
        <f t="shared" si="36"/>
        <v>0.01</v>
      </c>
      <c r="O151" s="207" t="str">
        <f t="shared" si="36"/>
        <v>% reduction in energy use</v>
      </c>
      <c r="P151" s="226" t="str">
        <f>'Repeating Values'!B19&amp;'Repeating Values'!$D$6</f>
        <v>**Description:** This policy tightens energy efficiency standards for appliances in rural, residential buildings.  The policy only applies to newly sold appliances each year (whether for new buildings or replacement of old appliances in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51" s="207" t="str">
        <f t="shared" si="37"/>
        <v>buildings-sector-main.html#eff-stds</v>
      </c>
      <c r="R151" s="207" t="str">
        <f t="shared" si="37"/>
        <v>building-energy-efficiency-standards.html</v>
      </c>
      <c r="S151"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207" t="str">
        <f t="shared" si="38"/>
        <v>Itron, 2007, "ASSESSMENT OF LONG-TERM
ELECTRIC ENERGY EFFICIENCY
POTENTIAL IN CALIFORNIA’S
RESIDENTIAL SECTOR," http://www.energy.ca.gov/2007publications/CEC-500-2007-002/CEC-500-2007-002.PDF, p.33, Table 5-1</v>
      </c>
    </row>
    <row r="152" spans="1:21" s="197" customFormat="1">
      <c r="A152" s="197" t="str">
        <f t="shared" si="34"/>
        <v>Buildings and Appliances</v>
      </c>
      <c r="B152" s="197" t="str">
        <f t="shared" si="34"/>
        <v>Building Energy Efficiency Standards</v>
      </c>
      <c r="C152" s="197" t="str">
        <f t="shared" si="34"/>
        <v>Reduction in E Use Allowed by Component Eff Std</v>
      </c>
      <c r="D152" s="192" t="s">
        <v>508</v>
      </c>
      <c r="E152" s="192" t="s">
        <v>511</v>
      </c>
      <c r="F152" s="192" t="s">
        <v>512</v>
      </c>
      <c r="G152" s="192" t="s">
        <v>509</v>
      </c>
      <c r="H152" s="43">
        <v>155</v>
      </c>
      <c r="I152" s="192" t="s">
        <v>311</v>
      </c>
      <c r="J152" s="197" t="str">
        <f t="shared" si="35"/>
        <v>Building Energy Efficiency Standards</v>
      </c>
      <c r="K152" s="205" t="str">
        <f t="shared" si="35"/>
        <v>bldgs efficiency standards</v>
      </c>
      <c r="L152" s="205">
        <f t="shared" si="35"/>
        <v>0</v>
      </c>
      <c r="M152" s="205">
        <f t="shared" si="39"/>
        <v>0.11</v>
      </c>
      <c r="N152" s="205">
        <f t="shared" si="36"/>
        <v>0.01</v>
      </c>
      <c r="O152" s="207" t="str">
        <f t="shared" si="36"/>
        <v>% reduction in energy use</v>
      </c>
      <c r="P152" s="226" t="str">
        <f>'Repeating Values'!B20&amp;'Repeating Values'!$D$6</f>
        <v>**Description:** This policy tightens energy efficiency standards for other energy-using components in rural, residential buildings.  The policy only applies to newly sold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52" s="207" t="str">
        <f t="shared" si="37"/>
        <v>buildings-sector-main.html#eff-stds</v>
      </c>
      <c r="R152" s="207" t="str">
        <f t="shared" si="37"/>
        <v>building-energy-efficiency-standards.html</v>
      </c>
      <c r="S152"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207" t="str">
        <f t="shared" si="38"/>
        <v>Itron, 2007, "ASSESSMENT OF LONG-TERM
ELECTRIC ENERGY EFFICIENCY
POTENTIAL IN CALIFORNIA’S
RESIDENTIAL SECTOR," http://www.energy.ca.gov/2007publications/CEC-500-2007-002/CEC-500-2007-002.PDF, p.33, Table 5-1</v>
      </c>
    </row>
    <row r="153" spans="1:21" s="197" customFormat="1">
      <c r="A153" s="197" t="str">
        <f t="shared" si="34"/>
        <v>Buildings and Appliances</v>
      </c>
      <c r="B153" s="197" t="str">
        <f t="shared" si="34"/>
        <v>Building Energy Efficiency Standards</v>
      </c>
      <c r="C153" s="197" t="str">
        <f t="shared" si="34"/>
        <v>Reduction in E Use Allowed by Component Eff Std</v>
      </c>
      <c r="D153" s="192" t="s">
        <v>494</v>
      </c>
      <c r="E153" s="192" t="s">
        <v>514</v>
      </c>
      <c r="F153" s="192" t="s">
        <v>515</v>
      </c>
      <c r="G153" s="192" t="s">
        <v>497</v>
      </c>
      <c r="H153" s="43">
        <v>156</v>
      </c>
      <c r="I153" s="192" t="s">
        <v>311</v>
      </c>
      <c r="J153" s="197" t="str">
        <f t="shared" si="35"/>
        <v>Building Energy Efficiency Standards</v>
      </c>
      <c r="K153" s="205" t="str">
        <f t="shared" si="35"/>
        <v>bldgs efficiency standards</v>
      </c>
      <c r="L153" s="205">
        <f t="shared" si="35"/>
        <v>0</v>
      </c>
      <c r="M153" s="205">
        <f t="shared" si="39"/>
        <v>0.22</v>
      </c>
      <c r="N153" s="205">
        <f t="shared" si="36"/>
        <v>0.01</v>
      </c>
      <c r="O153" s="207" t="str">
        <f t="shared" si="36"/>
        <v>% reduction in energy use</v>
      </c>
      <c r="P153" s="226" t="str">
        <f>'Repeating Values'!B21&amp;'Repeating Values'!$D$6</f>
        <v>**Description:** This policy tightens energy efficiency standards for heating systems in commercial buildings.  The policy only applies to newly sold heating systems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53" s="207" t="str">
        <f t="shared" si="37"/>
        <v>buildings-sector-main.html#eff-stds</v>
      </c>
      <c r="R153" s="207" t="str">
        <f t="shared" si="37"/>
        <v>building-energy-efficiency-standards.html</v>
      </c>
      <c r="S153"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207" t="str">
        <f t="shared" si="38"/>
        <v>Itron, 2007, "ASSESSMENT OF LONG-TERM
ELECTRIC ENERGY EFFICIENCY
POTENTIAL IN CALIFORNIA’S
RESIDENTIAL SECTOR," http://www.energy.ca.gov/2007publications/CEC-500-2007-002/CEC-500-2007-002.PDF, p.33, Table 5-1</v>
      </c>
    </row>
    <row r="154" spans="1:21" s="197" customFormat="1">
      <c r="A154" s="197" t="str">
        <f t="shared" si="34"/>
        <v>Buildings and Appliances</v>
      </c>
      <c r="B154" s="197" t="str">
        <f t="shared" si="34"/>
        <v>Building Energy Efficiency Standards</v>
      </c>
      <c r="C154" s="197" t="str">
        <f t="shared" si="34"/>
        <v>Reduction in E Use Allowed by Component Eff Std</v>
      </c>
      <c r="D154" s="192" t="s">
        <v>502</v>
      </c>
      <c r="E154" s="192" t="s">
        <v>514</v>
      </c>
      <c r="F154" s="192" t="s">
        <v>515</v>
      </c>
      <c r="G154" s="192" t="s">
        <v>503</v>
      </c>
      <c r="H154" s="43">
        <v>157</v>
      </c>
      <c r="I154" s="192" t="s">
        <v>311</v>
      </c>
      <c r="J154" s="197" t="str">
        <f t="shared" si="35"/>
        <v>Building Energy Efficiency Standards</v>
      </c>
      <c r="K154" s="205" t="str">
        <f t="shared" si="35"/>
        <v>bldgs efficiency standards</v>
      </c>
      <c r="L154" s="205">
        <f t="shared" si="35"/>
        <v>0</v>
      </c>
      <c r="M154" s="205">
        <f t="shared" si="39"/>
        <v>0.38</v>
      </c>
      <c r="N154" s="205">
        <f t="shared" si="36"/>
        <v>0.01</v>
      </c>
      <c r="O154" s="207" t="str">
        <f t="shared" si="36"/>
        <v>% reduction in energy use</v>
      </c>
      <c r="P154" s="226" t="str">
        <f>'Repeating Values'!B22&amp;'Repeating Values'!$D$6</f>
        <v>**Description:**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54" s="207" t="str">
        <f t="shared" si="37"/>
        <v>buildings-sector-main.html#eff-stds</v>
      </c>
      <c r="R154" s="207" t="str">
        <f t="shared" si="37"/>
        <v>building-energy-efficiency-standards.html</v>
      </c>
      <c r="S154"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207" t="str">
        <f t="shared" si="38"/>
        <v>Itron, 2007, "ASSESSMENT OF LONG-TERM
ELECTRIC ENERGY EFFICIENCY
POTENTIAL IN CALIFORNIA’S
RESIDENTIAL SECTOR," http://www.energy.ca.gov/2007publications/CEC-500-2007-002/CEC-500-2007-002.PDF, p.33, Table 5-1</v>
      </c>
    </row>
    <row r="155" spans="1:21" s="197" customFormat="1">
      <c r="A155" s="197" t="str">
        <f t="shared" si="34"/>
        <v>Buildings and Appliances</v>
      </c>
      <c r="B155" s="197" t="str">
        <f t="shared" si="34"/>
        <v>Building Energy Efficiency Standards</v>
      </c>
      <c r="C155" s="197" t="str">
        <f t="shared" si="34"/>
        <v>Reduction in E Use Allowed by Component Eff Std</v>
      </c>
      <c r="D155" s="192" t="s">
        <v>524</v>
      </c>
      <c r="E155" s="192" t="s">
        <v>514</v>
      </c>
      <c r="F155" s="192" t="s">
        <v>515</v>
      </c>
      <c r="G155" s="192" t="s">
        <v>525</v>
      </c>
      <c r="H155" s="43">
        <v>158</v>
      </c>
      <c r="I155" s="192" t="s">
        <v>311</v>
      </c>
      <c r="J155" s="197" t="str">
        <f t="shared" si="35"/>
        <v>Building Energy Efficiency Standards</v>
      </c>
      <c r="K155" s="205" t="str">
        <f t="shared" si="35"/>
        <v>bldgs efficiency standards</v>
      </c>
      <c r="L155" s="205">
        <f t="shared" si="35"/>
        <v>0</v>
      </c>
      <c r="M155" s="205">
        <f t="shared" si="39"/>
        <v>0.38</v>
      </c>
      <c r="N155" s="205">
        <f t="shared" si="36"/>
        <v>0.01</v>
      </c>
      <c r="O155" s="207" t="str">
        <f t="shared" si="36"/>
        <v>% reduction in energy use</v>
      </c>
      <c r="P155" s="226" t="str">
        <f>'Repeating Values'!B23&amp;'Repeating Values'!$D$6</f>
        <v>**Description:** This policy tightens energy efficiency standards for commercial building envelopes.  The policy only applies to newly sold building envelope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55" s="207" t="str">
        <f t="shared" si="37"/>
        <v>buildings-sector-main.html#eff-stds</v>
      </c>
      <c r="R155" s="207" t="str">
        <f t="shared" si="37"/>
        <v>building-energy-efficiency-standards.html</v>
      </c>
      <c r="S155"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207" t="str">
        <f t="shared" si="38"/>
        <v>Itron, 2007, "ASSESSMENT OF LONG-TERM
ELECTRIC ENERGY EFFICIENCY
POTENTIAL IN CALIFORNIA’S
RESIDENTIAL SECTOR," http://www.energy.ca.gov/2007publications/CEC-500-2007-002/CEC-500-2007-002.PDF, p.33, Table 5-1</v>
      </c>
    </row>
    <row r="156" spans="1:21" s="197" customFormat="1">
      <c r="A156" s="197" t="str">
        <f t="shared" si="34"/>
        <v>Buildings and Appliances</v>
      </c>
      <c r="B156" s="197" t="str">
        <f t="shared" si="34"/>
        <v>Building Energy Efficiency Standards</v>
      </c>
      <c r="C156" s="197" t="str">
        <f t="shared" si="34"/>
        <v>Reduction in E Use Allowed by Component Eff Std</v>
      </c>
      <c r="D156" s="192" t="s">
        <v>504</v>
      </c>
      <c r="E156" s="192" t="s">
        <v>514</v>
      </c>
      <c r="F156" s="192" t="s">
        <v>515</v>
      </c>
      <c r="G156" s="192" t="s">
        <v>505</v>
      </c>
      <c r="H156" s="43">
        <v>159</v>
      </c>
      <c r="I156" s="192" t="s">
        <v>311</v>
      </c>
      <c r="J156" s="197" t="str">
        <f t="shared" si="35"/>
        <v>Building Energy Efficiency Standards</v>
      </c>
      <c r="K156" s="205" t="str">
        <f t="shared" si="35"/>
        <v>bldgs efficiency standards</v>
      </c>
      <c r="L156" s="205">
        <f t="shared" si="35"/>
        <v>0</v>
      </c>
      <c r="M156" s="205">
        <f t="shared" si="39"/>
        <v>0.4</v>
      </c>
      <c r="N156" s="205">
        <f t="shared" si="36"/>
        <v>0.01</v>
      </c>
      <c r="O156" s="207" t="str">
        <f t="shared" si="36"/>
        <v>% reduction in energy use</v>
      </c>
      <c r="P156" s="226" t="str">
        <f>'Repeating Values'!B24&amp;'Repeating Values'!$D$6</f>
        <v>**Description:** This policy tightens energy efficiency standards for lighting in commercial buildings.  The policy only applies to newly sold lighting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56" s="207" t="str">
        <f t="shared" si="37"/>
        <v>buildings-sector-main.html#eff-stds</v>
      </c>
      <c r="R156" s="207" t="str">
        <f t="shared" si="37"/>
        <v>building-energy-efficiency-standards.html</v>
      </c>
      <c r="S156"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207" t="str">
        <f t="shared" si="38"/>
        <v>Itron, 2007, "ASSESSMENT OF LONG-TERM
ELECTRIC ENERGY EFFICIENCY
POTENTIAL IN CALIFORNIA’S
RESIDENTIAL SECTOR," http://www.energy.ca.gov/2007publications/CEC-500-2007-002/CEC-500-2007-002.PDF, p.33, Table 5-1</v>
      </c>
    </row>
    <row r="157" spans="1:21" s="197" customFormat="1">
      <c r="A157" s="197" t="str">
        <f t="shared" si="34"/>
        <v>Buildings and Appliances</v>
      </c>
      <c r="B157" s="197" t="str">
        <f t="shared" si="34"/>
        <v>Building Energy Efficiency Standards</v>
      </c>
      <c r="C157" s="197" t="str">
        <f t="shared" si="34"/>
        <v>Reduction in E Use Allowed by Component Eff Std</v>
      </c>
      <c r="D157" s="192" t="s">
        <v>506</v>
      </c>
      <c r="E157" s="192" t="s">
        <v>514</v>
      </c>
      <c r="F157" s="192" t="s">
        <v>515</v>
      </c>
      <c r="G157" s="192" t="s">
        <v>507</v>
      </c>
      <c r="H157" s="43">
        <v>160</v>
      </c>
      <c r="I157" s="192" t="s">
        <v>311</v>
      </c>
      <c r="J157" s="197" t="str">
        <f t="shared" si="35"/>
        <v>Building Energy Efficiency Standards</v>
      </c>
      <c r="K157" s="205" t="str">
        <f t="shared" si="35"/>
        <v>bldgs efficiency standards</v>
      </c>
      <c r="L157" s="205">
        <f t="shared" si="35"/>
        <v>0</v>
      </c>
      <c r="M157" s="205">
        <f t="shared" si="39"/>
        <v>0.38</v>
      </c>
      <c r="N157" s="205">
        <f t="shared" si="36"/>
        <v>0.01</v>
      </c>
      <c r="O157" s="207" t="str">
        <f t="shared" si="36"/>
        <v>% reduction in energy use</v>
      </c>
      <c r="P157" s="226" t="str">
        <f>'Repeating Values'!B25&amp;'Repeating Values'!$D$6</f>
        <v>**Description:** This policy tightens energy efficiency standards for appliances in commercial buildings.  The policy only applies to newly sold appliances each year (whether for new buildings or replacement of old appliances in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57" s="207" t="str">
        <f t="shared" si="37"/>
        <v>buildings-sector-main.html#eff-stds</v>
      </c>
      <c r="R157" s="207" t="str">
        <f t="shared" si="37"/>
        <v>building-energy-efficiency-standards.html</v>
      </c>
      <c r="S157"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207" t="str">
        <f t="shared" si="38"/>
        <v>Itron, 2007, "ASSESSMENT OF LONG-TERM
ELECTRIC ENERGY EFFICIENCY
POTENTIAL IN CALIFORNIA’S
RESIDENTIAL SECTOR," http://www.energy.ca.gov/2007publications/CEC-500-2007-002/CEC-500-2007-002.PDF, p.33, Table 5-1</v>
      </c>
    </row>
    <row r="158" spans="1:21" s="197" customFormat="1">
      <c r="A158" s="197" t="str">
        <f t="shared" si="34"/>
        <v>Buildings and Appliances</v>
      </c>
      <c r="B158" s="197" t="str">
        <f t="shared" si="34"/>
        <v>Building Energy Efficiency Standards</v>
      </c>
      <c r="C158" s="197" t="str">
        <f t="shared" si="34"/>
        <v>Reduction in E Use Allowed by Component Eff Std</v>
      </c>
      <c r="D158" s="192" t="s">
        <v>508</v>
      </c>
      <c r="E158" s="192" t="s">
        <v>514</v>
      </c>
      <c r="F158" s="192" t="s">
        <v>515</v>
      </c>
      <c r="G158" s="192" t="s">
        <v>509</v>
      </c>
      <c r="H158" s="43">
        <v>161</v>
      </c>
      <c r="I158" s="192" t="s">
        <v>311</v>
      </c>
      <c r="J158" s="197" t="str">
        <f t="shared" si="35"/>
        <v>Building Energy Efficiency Standards</v>
      </c>
      <c r="K158" s="205" t="str">
        <f t="shared" si="35"/>
        <v>bldgs efficiency standards</v>
      </c>
      <c r="L158" s="205">
        <f t="shared" si="35"/>
        <v>0</v>
      </c>
      <c r="M158" s="205">
        <f t="shared" si="39"/>
        <v>0.11</v>
      </c>
      <c r="N158" s="205">
        <f t="shared" si="36"/>
        <v>0.01</v>
      </c>
      <c r="O158" s="207" t="str">
        <f t="shared" si="36"/>
        <v>% reduction in energy use</v>
      </c>
      <c r="P158" s="226" t="str">
        <f>'Repeating Values'!B26&amp;'Repeating Values'!$D$6</f>
        <v>**Description:** This policy tightens energy efficiency standards for other energy-using components in commercial buildings.  The policy only applies to newly sold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58" s="207" t="str">
        <f t="shared" si="37"/>
        <v>buildings-sector-main.html#eff-stds</v>
      </c>
      <c r="R158" s="207" t="str">
        <f t="shared" si="37"/>
        <v>building-energy-efficiency-standards.html</v>
      </c>
      <c r="S158"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207" t="str">
        <f t="shared" si="38"/>
        <v>Itron, 2007, "ASSESSMENT OF LONG-TERM
ELECTRIC ENERGY EFFICIENCY
POTENTIAL IN CALIFORNIA’S
RESIDENTIAL SECTOR," http://www.energy.ca.gov/2007publications/CEC-500-2007-002/CEC-500-2007-002.PDF, p.33, Table 5-1</v>
      </c>
    </row>
    <row r="159" spans="1:21" s="197" customFormat="1">
      <c r="A159" s="189" t="s">
        <v>491</v>
      </c>
      <c r="B159" s="189" t="s">
        <v>526</v>
      </c>
      <c r="C159" s="189" t="s">
        <v>527</v>
      </c>
      <c r="D159" s="192"/>
      <c r="E159" s="192"/>
      <c r="F159" s="192"/>
      <c r="G159" s="192"/>
      <c r="H159" s="43">
        <v>19</v>
      </c>
      <c r="I159" s="192" t="s">
        <v>311</v>
      </c>
      <c r="J159" s="189" t="s">
        <v>526</v>
      </c>
      <c r="K159" s="189" t="s">
        <v>528</v>
      </c>
      <c r="L159" s="189">
        <v>0</v>
      </c>
      <c r="M159" s="189">
        <v>1</v>
      </c>
      <c r="N159" s="189">
        <v>1</v>
      </c>
      <c r="O159" s="192" t="s">
        <v>529</v>
      </c>
      <c r="P159" s="228" t="s">
        <v>530</v>
      </c>
      <c r="Q159" s="192" t="s">
        <v>531</v>
      </c>
      <c r="R159" s="199" t="s">
        <v>532</v>
      </c>
      <c r="S159" s="220" t="s">
        <v>533</v>
      </c>
      <c r="T159" s="207"/>
    </row>
    <row r="160" spans="1:21" s="197" customFormat="1">
      <c r="A160" s="189" t="s">
        <v>491</v>
      </c>
      <c r="B160" s="189" t="s">
        <v>534</v>
      </c>
      <c r="C160" s="189" t="s">
        <v>535</v>
      </c>
      <c r="D160" s="192"/>
      <c r="E160" s="192"/>
      <c r="F160" s="192"/>
      <c r="G160" s="192"/>
      <c r="H160" s="43">
        <v>146</v>
      </c>
      <c r="I160" s="192" t="s">
        <v>311</v>
      </c>
      <c r="J160" s="43" t="s">
        <v>536</v>
      </c>
      <c r="K160" s="189" t="s">
        <v>537</v>
      </c>
      <c r="L160" s="212">
        <v>0</v>
      </c>
      <c r="M160" s="212">
        <f>ROUND(MaxBoundCalculations!B172,2)</f>
        <v>0.24</v>
      </c>
      <c r="N160" s="229">
        <v>5.0000000000000001E-3</v>
      </c>
      <c r="O160" s="192" t="s">
        <v>538</v>
      </c>
      <c r="P160" s="230" t="s">
        <v>2064</v>
      </c>
      <c r="Q160" s="192" t="s">
        <v>539</v>
      </c>
      <c r="R160" s="199" t="s">
        <v>540</v>
      </c>
      <c r="S160" s="220" t="s">
        <v>541</v>
      </c>
      <c r="T160" s="199" t="s">
        <v>542</v>
      </c>
      <c r="U160" s="197" t="s">
        <v>543</v>
      </c>
    </row>
    <row r="161" spans="1:21" s="197" customFormat="1">
      <c r="A161" s="189" t="s">
        <v>491</v>
      </c>
      <c r="B161" s="189" t="s">
        <v>544</v>
      </c>
      <c r="C161" s="189" t="s">
        <v>545</v>
      </c>
      <c r="D161" s="192"/>
      <c r="E161" s="192"/>
      <c r="F161" s="192"/>
      <c r="G161" s="192"/>
      <c r="H161" s="43">
        <v>147</v>
      </c>
      <c r="I161" s="192" t="s">
        <v>311</v>
      </c>
      <c r="J161" s="43" t="s">
        <v>536</v>
      </c>
      <c r="K161" s="189" t="s">
        <v>546</v>
      </c>
      <c r="L161" s="189">
        <v>0</v>
      </c>
      <c r="M161" s="211">
        <v>0.5</v>
      </c>
      <c r="N161" s="212">
        <v>0.01</v>
      </c>
      <c r="O161" s="192" t="s">
        <v>547</v>
      </c>
      <c r="P161" s="194" t="s">
        <v>548</v>
      </c>
      <c r="Q161" s="192" t="s">
        <v>549</v>
      </c>
      <c r="R161" s="199" t="s">
        <v>550</v>
      </c>
      <c r="S161" s="220" t="s">
        <v>551</v>
      </c>
      <c r="T161" s="207"/>
    </row>
    <row r="162" spans="1:21" s="197" customFormat="1">
      <c r="A162" s="189" t="s">
        <v>491</v>
      </c>
      <c r="B162" s="189" t="s">
        <v>552</v>
      </c>
      <c r="C162" s="189" t="s">
        <v>553</v>
      </c>
      <c r="D162" s="192"/>
      <c r="E162" s="192"/>
      <c r="F162" s="192"/>
      <c r="G162" s="192"/>
      <c r="H162" s="43">
        <v>20</v>
      </c>
      <c r="I162" s="192" t="s">
        <v>311</v>
      </c>
      <c r="J162" s="189" t="s">
        <v>552</v>
      </c>
      <c r="K162" s="189" t="s">
        <v>554</v>
      </c>
      <c r="L162" s="189">
        <v>0</v>
      </c>
      <c r="M162" s="189">
        <v>1</v>
      </c>
      <c r="N162" s="189">
        <v>1</v>
      </c>
      <c r="O162" s="192" t="s">
        <v>529</v>
      </c>
      <c r="P162" s="194" t="s">
        <v>555</v>
      </c>
      <c r="Q162" s="192" t="s">
        <v>556</v>
      </c>
      <c r="R162" s="199" t="s">
        <v>557</v>
      </c>
      <c r="S162" s="220" t="s">
        <v>533</v>
      </c>
      <c r="T162" s="207"/>
    </row>
    <row r="163" spans="1:21" s="197" customFormat="1">
      <c r="A163" s="189" t="s">
        <v>491</v>
      </c>
      <c r="B163" s="189" t="s">
        <v>558</v>
      </c>
      <c r="C163" s="189" t="s">
        <v>559</v>
      </c>
      <c r="D163" s="192" t="s">
        <v>495</v>
      </c>
      <c r="E163" s="192"/>
      <c r="F163" s="192" t="s">
        <v>496</v>
      </c>
      <c r="G163" s="192"/>
      <c r="H163" s="43">
        <v>378</v>
      </c>
      <c r="I163" s="192" t="s">
        <v>311</v>
      </c>
      <c r="J163" s="189" t="s">
        <v>560</v>
      </c>
      <c r="K163" s="189" t="s">
        <v>561</v>
      </c>
      <c r="L163" s="211">
        <v>0</v>
      </c>
      <c r="M163" s="211">
        <v>0.5</v>
      </c>
      <c r="N163" s="211">
        <v>0.01</v>
      </c>
      <c r="O163" s="192" t="s">
        <v>562</v>
      </c>
      <c r="P163" s="194" t="s">
        <v>563</v>
      </c>
      <c r="Q163" s="192" t="s">
        <v>564</v>
      </c>
      <c r="R163" s="199" t="s">
        <v>565</v>
      </c>
      <c r="S163" s="213" t="s">
        <v>446</v>
      </c>
      <c r="T163" s="199"/>
    </row>
    <row r="164" spans="1:21" s="197" customFormat="1">
      <c r="A164" s="197" t="str">
        <f t="shared" ref="A164:C165" si="40">A$163</f>
        <v>Buildings and Appliances</v>
      </c>
      <c r="B164" s="197" t="str">
        <f t="shared" si="40"/>
        <v>Retrofit Existing Buildings</v>
      </c>
      <c r="C164" s="197" t="str">
        <f t="shared" si="40"/>
        <v>Share of Preexisting Buildings Subject to Retrofitting</v>
      </c>
      <c r="D164" s="192" t="s">
        <v>511</v>
      </c>
      <c r="E164" s="192"/>
      <c r="F164" s="192" t="s">
        <v>512</v>
      </c>
      <c r="G164" s="192"/>
      <c r="H164" s="43">
        <v>379</v>
      </c>
      <c r="I164" s="192" t="s">
        <v>311</v>
      </c>
      <c r="J164" s="197" t="str">
        <f t="shared" ref="J164:O165" si="41">J$163</f>
        <v>Increased Retrofitting</v>
      </c>
      <c r="K164" s="198" t="str">
        <f t="shared" si="41"/>
        <v>bldgs retrofitting</v>
      </c>
      <c r="L164" s="198">
        <f t="shared" si="41"/>
        <v>0</v>
      </c>
      <c r="M164" s="205">
        <f t="shared" si="41"/>
        <v>0.5</v>
      </c>
      <c r="N164" s="205">
        <f t="shared" si="41"/>
        <v>0.01</v>
      </c>
      <c r="O164" s="207" t="str">
        <f t="shared" si="41"/>
        <v>% of existing buildings</v>
      </c>
      <c r="P164" s="194" t="s">
        <v>566</v>
      </c>
      <c r="Q164" s="192" t="s">
        <v>564</v>
      </c>
      <c r="R164" s="199" t="s">
        <v>565</v>
      </c>
      <c r="S164" s="227" t="str">
        <f>S163</f>
        <v>Calculated from model data; see the relevant variable(s) in the InputData folder for source information.</v>
      </c>
      <c r="T164" s="207"/>
    </row>
    <row r="165" spans="1:21" s="197" customFormat="1">
      <c r="A165" s="197" t="str">
        <f t="shared" si="40"/>
        <v>Buildings and Appliances</v>
      </c>
      <c r="B165" s="197" t="str">
        <f t="shared" si="40"/>
        <v>Retrofit Existing Buildings</v>
      </c>
      <c r="C165" s="197" t="str">
        <f t="shared" si="40"/>
        <v>Share of Preexisting Buildings Subject to Retrofitting</v>
      </c>
      <c r="D165" s="192" t="s">
        <v>514</v>
      </c>
      <c r="E165" s="192"/>
      <c r="F165" s="192" t="s">
        <v>515</v>
      </c>
      <c r="G165" s="192"/>
      <c r="H165" s="43">
        <v>380</v>
      </c>
      <c r="I165" s="192" t="s">
        <v>311</v>
      </c>
      <c r="J165" s="197" t="str">
        <f t="shared" si="41"/>
        <v>Increased Retrofitting</v>
      </c>
      <c r="K165" s="198" t="str">
        <f t="shared" si="41"/>
        <v>bldgs retrofitting</v>
      </c>
      <c r="L165" s="198">
        <f t="shared" si="41"/>
        <v>0</v>
      </c>
      <c r="M165" s="205">
        <f t="shared" si="41"/>
        <v>0.5</v>
      </c>
      <c r="N165" s="205">
        <f t="shared" si="41"/>
        <v>0.01</v>
      </c>
      <c r="O165" s="207" t="str">
        <f t="shared" si="41"/>
        <v>% of existing buildings</v>
      </c>
      <c r="P165" s="194" t="s">
        <v>567</v>
      </c>
      <c r="Q165" s="192" t="s">
        <v>564</v>
      </c>
      <c r="R165" s="199" t="s">
        <v>565</v>
      </c>
      <c r="S165" s="227" t="str">
        <f>S164</f>
        <v>Calculated from model data; see the relevant variable(s) in the InputData folder for source information.</v>
      </c>
      <c r="T165" s="207"/>
    </row>
    <row r="166" spans="1:21" s="197" customFormat="1">
      <c r="A166" s="189" t="s">
        <v>491</v>
      </c>
      <c r="B166" s="189" t="s">
        <v>568</v>
      </c>
      <c r="C166" s="189" t="s">
        <v>569</v>
      </c>
      <c r="D166" s="192" t="s">
        <v>494</v>
      </c>
      <c r="E166" s="192"/>
      <c r="F166" s="192" t="s">
        <v>497</v>
      </c>
      <c r="G166" s="192"/>
      <c r="H166" s="43">
        <v>27</v>
      </c>
      <c r="I166" s="192" t="s">
        <v>311</v>
      </c>
      <c r="J166" s="189" t="s">
        <v>568</v>
      </c>
      <c r="K166" s="189" t="s">
        <v>570</v>
      </c>
      <c r="L166" s="189">
        <v>0</v>
      </c>
      <c r="M166" s="189">
        <v>1</v>
      </c>
      <c r="N166" s="189">
        <v>1</v>
      </c>
      <c r="O166" s="192" t="s">
        <v>529</v>
      </c>
      <c r="P166" s="194" t="s">
        <v>571</v>
      </c>
      <c r="Q166" s="192" t="s">
        <v>572</v>
      </c>
      <c r="R166" s="199" t="s">
        <v>573</v>
      </c>
      <c r="S166" s="220" t="s">
        <v>533</v>
      </c>
      <c r="T166" s="207"/>
    </row>
    <row r="167" spans="1:21" s="197" customFormat="1">
      <c r="A167" s="197" t="str">
        <f t="shared" ref="A167:C171" si="42">A$166</f>
        <v>Buildings and Appliances</v>
      </c>
      <c r="B167" s="197" t="str">
        <f t="shared" si="42"/>
        <v>Rebate for Efficient Products</v>
      </c>
      <c r="C167" s="197" t="str">
        <f t="shared" si="42"/>
        <v>Boolean Rebate Program for Efficient Components</v>
      </c>
      <c r="D167" s="192" t="s">
        <v>502</v>
      </c>
      <c r="E167" s="192"/>
      <c r="F167" s="192" t="s">
        <v>503</v>
      </c>
      <c r="G167" s="192"/>
      <c r="H167" s="43">
        <v>28</v>
      </c>
      <c r="I167" s="192" t="s">
        <v>311</v>
      </c>
      <c r="J167" s="197" t="str">
        <f t="shared" ref="J167:O171" si="43">J$166</f>
        <v>Rebate for Efficient Products</v>
      </c>
      <c r="K167" s="197" t="str">
        <f t="shared" si="43"/>
        <v>bldgs rebate</v>
      </c>
      <c r="L167" s="197">
        <f t="shared" si="43"/>
        <v>0</v>
      </c>
      <c r="M167" s="197">
        <f t="shared" si="43"/>
        <v>1</v>
      </c>
      <c r="N167" s="197">
        <f t="shared" si="43"/>
        <v>1</v>
      </c>
      <c r="O167" s="207" t="str">
        <f t="shared" si="43"/>
        <v>on/off</v>
      </c>
      <c r="P167" s="194" t="s">
        <v>574</v>
      </c>
      <c r="Q167" s="192" t="s">
        <v>572</v>
      </c>
      <c r="R167" s="199" t="s">
        <v>573</v>
      </c>
      <c r="S167" s="220" t="s">
        <v>533</v>
      </c>
      <c r="T167" s="207"/>
    </row>
    <row r="168" spans="1:21" s="197" customFormat="1">
      <c r="A168" s="197" t="str">
        <f t="shared" si="42"/>
        <v>Buildings and Appliances</v>
      </c>
      <c r="B168" s="197" t="str">
        <f t="shared" si="42"/>
        <v>Rebate for Efficient Products</v>
      </c>
      <c r="C168" s="197" t="str">
        <f t="shared" si="42"/>
        <v>Boolean Rebate Program for Efficient Components</v>
      </c>
      <c r="D168" s="192" t="s">
        <v>524</v>
      </c>
      <c r="E168" s="192"/>
      <c r="F168" s="192" t="s">
        <v>525</v>
      </c>
      <c r="G168" s="192"/>
      <c r="H168" s="43">
        <v>605</v>
      </c>
      <c r="I168" s="192" t="s">
        <v>333</v>
      </c>
      <c r="J168" s="197" t="str">
        <f t="shared" si="43"/>
        <v>Rebate for Efficient Products</v>
      </c>
      <c r="K168" s="197" t="str">
        <f t="shared" si="43"/>
        <v>bldgs rebate</v>
      </c>
      <c r="L168" s="189"/>
      <c r="M168" s="189"/>
      <c r="N168" s="189"/>
      <c r="O168" s="192"/>
      <c r="P168" s="194"/>
      <c r="Q168" s="207"/>
      <c r="R168" s="199"/>
      <c r="S168" s="227"/>
      <c r="T168" s="207"/>
    </row>
    <row r="169" spans="1:21" s="197" customFormat="1">
      <c r="A169" s="197" t="str">
        <f t="shared" si="42"/>
        <v>Buildings and Appliances</v>
      </c>
      <c r="B169" s="197" t="str">
        <f t="shared" si="42"/>
        <v>Rebate for Efficient Products</v>
      </c>
      <c r="C169" s="197" t="str">
        <f t="shared" si="42"/>
        <v>Boolean Rebate Program for Efficient Components</v>
      </c>
      <c r="D169" s="192" t="s">
        <v>504</v>
      </c>
      <c r="E169" s="192"/>
      <c r="F169" s="192" t="s">
        <v>505</v>
      </c>
      <c r="G169" s="192"/>
      <c r="H169" s="43">
        <v>606</v>
      </c>
      <c r="I169" s="192" t="s">
        <v>333</v>
      </c>
      <c r="J169" s="197" t="str">
        <f t="shared" si="43"/>
        <v>Rebate for Efficient Products</v>
      </c>
      <c r="K169" s="197" t="str">
        <f t="shared" si="43"/>
        <v>bldgs rebate</v>
      </c>
      <c r="L169" s="189"/>
      <c r="M169" s="189"/>
      <c r="N169" s="189"/>
      <c r="O169" s="192"/>
      <c r="P169" s="194"/>
      <c r="Q169" s="207"/>
      <c r="R169" s="199"/>
      <c r="S169" s="227"/>
      <c r="T169" s="207"/>
    </row>
    <row r="170" spans="1:21" s="197" customFormat="1">
      <c r="A170" s="197" t="str">
        <f t="shared" si="42"/>
        <v>Buildings and Appliances</v>
      </c>
      <c r="B170" s="197" t="str">
        <f t="shared" si="42"/>
        <v>Rebate for Efficient Products</v>
      </c>
      <c r="C170" s="197" t="str">
        <f t="shared" si="42"/>
        <v>Boolean Rebate Program for Efficient Components</v>
      </c>
      <c r="D170" s="192" t="s">
        <v>506</v>
      </c>
      <c r="E170" s="192"/>
      <c r="F170" s="192" t="s">
        <v>507</v>
      </c>
      <c r="G170" s="192"/>
      <c r="H170" s="43">
        <v>29</v>
      </c>
      <c r="I170" s="192" t="s">
        <v>311</v>
      </c>
      <c r="J170" s="197" t="str">
        <f t="shared" si="43"/>
        <v>Rebate for Efficient Products</v>
      </c>
      <c r="K170" s="197" t="str">
        <f t="shared" si="43"/>
        <v>bldgs rebate</v>
      </c>
      <c r="L170" s="197">
        <f>L$166</f>
        <v>0</v>
      </c>
      <c r="M170" s="197">
        <f>M$166</f>
        <v>1</v>
      </c>
      <c r="N170" s="197">
        <f>N$166</f>
        <v>1</v>
      </c>
      <c r="O170" s="207" t="str">
        <f>O$166</f>
        <v>on/off</v>
      </c>
      <c r="P170" s="194" t="s">
        <v>575</v>
      </c>
      <c r="Q170" s="192" t="s">
        <v>572</v>
      </c>
      <c r="R170" s="199" t="s">
        <v>573</v>
      </c>
      <c r="S170" s="220" t="s">
        <v>533</v>
      </c>
      <c r="T170" s="207"/>
    </row>
    <row r="171" spans="1:21" s="197" customFormat="1">
      <c r="A171" s="197" t="str">
        <f t="shared" si="42"/>
        <v>Buildings and Appliances</v>
      </c>
      <c r="B171" s="197" t="str">
        <f t="shared" si="42"/>
        <v>Rebate for Efficient Products</v>
      </c>
      <c r="C171" s="197" t="str">
        <f t="shared" si="42"/>
        <v>Boolean Rebate Program for Efficient Components</v>
      </c>
      <c r="D171" s="192" t="s">
        <v>508</v>
      </c>
      <c r="E171" s="192"/>
      <c r="F171" s="192" t="s">
        <v>509</v>
      </c>
      <c r="G171" s="192"/>
      <c r="H171" s="43">
        <v>607</v>
      </c>
      <c r="I171" s="192" t="s">
        <v>333</v>
      </c>
      <c r="J171" s="197" t="str">
        <f t="shared" si="43"/>
        <v>Rebate for Efficient Products</v>
      </c>
      <c r="K171" s="197" t="str">
        <f t="shared" si="43"/>
        <v>bldgs rebate</v>
      </c>
      <c r="L171" s="189"/>
      <c r="M171" s="189"/>
      <c r="N171" s="189"/>
      <c r="O171" s="192"/>
      <c r="P171" s="194"/>
      <c r="Q171" s="207"/>
      <c r="R171" s="199"/>
      <c r="S171" s="227"/>
      <c r="T171" s="207"/>
    </row>
    <row r="172" spans="1:21" s="190" customFormat="1">
      <c r="A172" s="190" t="s">
        <v>576</v>
      </c>
      <c r="B172" s="190" t="s">
        <v>577</v>
      </c>
      <c r="C172" s="190" t="s">
        <v>578</v>
      </c>
      <c r="D172" s="192" t="s">
        <v>579</v>
      </c>
      <c r="E172" s="192"/>
      <c r="F172" s="192" t="s">
        <v>580</v>
      </c>
      <c r="G172" s="199"/>
      <c r="H172" s="191">
        <v>167</v>
      </c>
      <c r="I172" s="199" t="s">
        <v>311</v>
      </c>
      <c r="J172" s="190" t="s">
        <v>581</v>
      </c>
      <c r="K172" s="189" t="s">
        <v>582</v>
      </c>
      <c r="L172" s="190">
        <v>0</v>
      </c>
      <c r="M172" s="190">
        <v>1</v>
      </c>
      <c r="N172" s="190">
        <v>1</v>
      </c>
      <c r="O172" s="199" t="s">
        <v>529</v>
      </c>
      <c r="P172" s="226" t="str">
        <f>_xlfn.CONCAT("**Description:** This policy prevents new coal capacity from being built or deployed. No new coal is planned in ", 'Repeating Values'!C1,".")</f>
        <v>**Description:** This policy prevents new coal capacity from being built or deployed. No new coal is planned in New Mexico.</v>
      </c>
      <c r="Q172" s="192" t="s">
        <v>583</v>
      </c>
      <c r="R172" s="199" t="s">
        <v>584</v>
      </c>
      <c r="S172" s="220"/>
      <c r="T172" s="199"/>
      <c r="U172" s="190" t="s">
        <v>585</v>
      </c>
    </row>
    <row r="173" spans="1:21" s="197" customFormat="1">
      <c r="A173" s="197" t="str">
        <f t="shared" ref="A173:C187" si="44">A$172</f>
        <v>Electricity Supply</v>
      </c>
      <c r="B173" s="197" t="str">
        <f t="shared" si="44"/>
        <v>New Power Plant</v>
      </c>
      <c r="C173" s="197" t="str">
        <f t="shared" si="44"/>
        <v>Boolean Ban New Power Plants</v>
      </c>
      <c r="D173" s="199" t="s">
        <v>586</v>
      </c>
      <c r="E173" s="192"/>
      <c r="F173" s="199" t="s">
        <v>587</v>
      </c>
      <c r="G173" s="192"/>
      <c r="H173" s="43">
        <v>168</v>
      </c>
      <c r="I173" s="192" t="s">
        <v>311</v>
      </c>
      <c r="J173" s="197" t="str">
        <f t="shared" ref="J173:O187" si="45">J$172</f>
        <v>Ban New Power Plants</v>
      </c>
      <c r="K173" s="197" t="str">
        <f t="shared" si="45"/>
        <v>elec ban new power plants</v>
      </c>
      <c r="L173" s="197">
        <f t="shared" si="45"/>
        <v>0</v>
      </c>
      <c r="M173" s="197">
        <f t="shared" si="45"/>
        <v>1</v>
      </c>
      <c r="N173" s="197">
        <f t="shared" si="45"/>
        <v>1</v>
      </c>
      <c r="O173" s="207" t="str">
        <f t="shared" si="45"/>
        <v>on/off</v>
      </c>
      <c r="P173" s="194" t="s">
        <v>588</v>
      </c>
      <c r="Q173" s="207" t="str">
        <f t="shared" ref="Q173:R175" si="46">Q$172</f>
        <v>electricity-sector-main.html#ban</v>
      </c>
      <c r="R173" s="207" t="str">
        <f t="shared" si="46"/>
        <v>ban-new-capacity.html</v>
      </c>
      <c r="S173" s="227"/>
      <c r="T173" s="207"/>
    </row>
    <row r="174" spans="1:21" s="197" customFormat="1">
      <c r="A174" s="197" t="str">
        <f t="shared" si="44"/>
        <v>Electricity Supply</v>
      </c>
      <c r="B174" s="197" t="str">
        <f t="shared" si="44"/>
        <v>New Power Plant</v>
      </c>
      <c r="C174" s="197" t="str">
        <f t="shared" si="44"/>
        <v>Boolean Ban New Power Plants</v>
      </c>
      <c r="D174" s="199" t="s">
        <v>589</v>
      </c>
      <c r="E174" s="192"/>
      <c r="F174" s="199" t="s">
        <v>590</v>
      </c>
      <c r="G174" s="192"/>
      <c r="H174" s="191">
        <v>169</v>
      </c>
      <c r="I174" s="192" t="s">
        <v>311</v>
      </c>
      <c r="J174" s="197" t="str">
        <f t="shared" si="45"/>
        <v>Ban New Power Plants</v>
      </c>
      <c r="K174" s="197" t="str">
        <f t="shared" si="45"/>
        <v>elec ban new power plants</v>
      </c>
      <c r="L174" s="197">
        <f t="shared" si="45"/>
        <v>0</v>
      </c>
      <c r="M174" s="197">
        <f t="shared" si="45"/>
        <v>1</v>
      </c>
      <c r="N174" s="197">
        <f t="shared" si="45"/>
        <v>1</v>
      </c>
      <c r="O174" s="207" t="str">
        <f t="shared" si="45"/>
        <v>on/off</v>
      </c>
      <c r="P174" s="194" t="s">
        <v>591</v>
      </c>
      <c r="Q174" s="207" t="str">
        <f t="shared" si="46"/>
        <v>electricity-sector-main.html#ban</v>
      </c>
      <c r="R174" s="207" t="str">
        <f t="shared" si="46"/>
        <v>ban-new-capacity.html</v>
      </c>
      <c r="S174" s="227"/>
      <c r="T174" s="207"/>
    </row>
    <row r="175" spans="1:21" s="197" customFormat="1">
      <c r="A175" s="197" t="str">
        <f t="shared" si="44"/>
        <v>Electricity Supply</v>
      </c>
      <c r="B175" s="197" t="str">
        <f t="shared" si="44"/>
        <v>New Power Plant</v>
      </c>
      <c r="C175" s="197" t="str">
        <f t="shared" si="44"/>
        <v>Boolean Ban New Power Plants</v>
      </c>
      <c r="D175" s="199" t="s">
        <v>592</v>
      </c>
      <c r="E175" s="192"/>
      <c r="F175" s="199" t="s">
        <v>593</v>
      </c>
      <c r="G175" s="192"/>
      <c r="H175" s="43">
        <v>170</v>
      </c>
      <c r="I175" s="192" t="s">
        <v>311</v>
      </c>
      <c r="J175" s="197" t="str">
        <f t="shared" si="45"/>
        <v>Ban New Power Plants</v>
      </c>
      <c r="K175" s="197" t="str">
        <f t="shared" si="45"/>
        <v>elec ban new power plants</v>
      </c>
      <c r="L175" s="197">
        <f t="shared" si="45"/>
        <v>0</v>
      </c>
      <c r="M175" s="197">
        <f t="shared" si="45"/>
        <v>1</v>
      </c>
      <c r="N175" s="197">
        <f t="shared" si="45"/>
        <v>1</v>
      </c>
      <c r="O175" s="207" t="str">
        <f t="shared" si="45"/>
        <v>on/off</v>
      </c>
      <c r="P175" s="194" t="s">
        <v>594</v>
      </c>
      <c r="Q175" s="207" t="str">
        <f t="shared" si="46"/>
        <v>electricity-sector-main.html#ban</v>
      </c>
      <c r="R175" s="207" t="str">
        <f t="shared" si="46"/>
        <v>ban-new-capacity.html</v>
      </c>
      <c r="S175" s="227"/>
      <c r="T175" s="207"/>
    </row>
    <row r="176" spans="1:21" s="197" customFormat="1">
      <c r="A176" s="197" t="str">
        <f t="shared" si="44"/>
        <v>Electricity Supply</v>
      </c>
      <c r="B176" s="197" t="str">
        <f t="shared" si="44"/>
        <v>New Power Plant</v>
      </c>
      <c r="C176" s="197" t="str">
        <f t="shared" si="44"/>
        <v>Boolean Ban New Power Plants</v>
      </c>
      <c r="D176" s="199" t="s">
        <v>595</v>
      </c>
      <c r="E176" s="192"/>
      <c r="F176" s="199" t="s">
        <v>596</v>
      </c>
      <c r="G176" s="192"/>
      <c r="H176" s="43">
        <v>608</v>
      </c>
      <c r="I176" s="192" t="s">
        <v>333</v>
      </c>
      <c r="J176" s="197" t="str">
        <f t="shared" si="45"/>
        <v>Ban New Power Plants</v>
      </c>
      <c r="K176" s="197" t="str">
        <f t="shared" si="45"/>
        <v>elec ban new power plants</v>
      </c>
      <c r="L176" s="189"/>
      <c r="M176" s="189"/>
      <c r="N176" s="189"/>
      <c r="O176" s="192"/>
      <c r="P176" s="194"/>
      <c r="Q176" s="207"/>
      <c r="R176" s="199"/>
      <c r="S176" s="227"/>
      <c r="T176" s="207"/>
    </row>
    <row r="177" spans="1:20" s="197" customFormat="1">
      <c r="A177" s="197" t="str">
        <f t="shared" si="44"/>
        <v>Electricity Supply</v>
      </c>
      <c r="B177" s="197" t="str">
        <f t="shared" si="44"/>
        <v>New Power Plant</v>
      </c>
      <c r="C177" s="197" t="str">
        <f t="shared" si="44"/>
        <v>Boolean Ban New Power Plants</v>
      </c>
      <c r="D177" s="199" t="s">
        <v>597</v>
      </c>
      <c r="E177" s="192"/>
      <c r="F177" s="199" t="s">
        <v>598</v>
      </c>
      <c r="G177" s="192"/>
      <c r="H177" s="43">
        <v>609</v>
      </c>
      <c r="I177" s="192" t="s">
        <v>333</v>
      </c>
      <c r="J177" s="197" t="str">
        <f t="shared" si="45"/>
        <v>Ban New Power Plants</v>
      </c>
      <c r="K177" s="197" t="str">
        <f t="shared" si="45"/>
        <v>elec ban new power plants</v>
      </c>
      <c r="L177" s="189"/>
      <c r="M177" s="189"/>
      <c r="N177" s="189"/>
      <c r="O177" s="192"/>
      <c r="P177" s="194"/>
      <c r="Q177" s="207"/>
      <c r="R177" s="199"/>
      <c r="S177" s="227"/>
      <c r="T177" s="207"/>
    </row>
    <row r="178" spans="1:20" s="197" customFormat="1">
      <c r="A178" s="197" t="str">
        <f t="shared" si="44"/>
        <v>Electricity Supply</v>
      </c>
      <c r="B178" s="197" t="str">
        <f t="shared" si="44"/>
        <v>New Power Plant</v>
      </c>
      <c r="C178" s="197" t="str">
        <f t="shared" si="44"/>
        <v>Boolean Ban New Power Plants</v>
      </c>
      <c r="D178" s="199" t="s">
        <v>599</v>
      </c>
      <c r="E178" s="192"/>
      <c r="F178" s="199" t="s">
        <v>600</v>
      </c>
      <c r="G178" s="192"/>
      <c r="H178" s="43">
        <v>610</v>
      </c>
      <c r="I178" s="192" t="s">
        <v>333</v>
      </c>
      <c r="J178" s="197" t="str">
        <f t="shared" si="45"/>
        <v>Ban New Power Plants</v>
      </c>
      <c r="K178" s="197" t="str">
        <f t="shared" si="45"/>
        <v>elec ban new power plants</v>
      </c>
      <c r="L178" s="189"/>
      <c r="M178" s="189"/>
      <c r="N178" s="189"/>
      <c r="O178" s="192"/>
      <c r="P178" s="194"/>
      <c r="Q178" s="207"/>
      <c r="R178" s="199"/>
      <c r="S178" s="227"/>
      <c r="T178" s="207"/>
    </row>
    <row r="179" spans="1:20" s="197" customFormat="1">
      <c r="A179" s="197" t="str">
        <f t="shared" si="44"/>
        <v>Electricity Supply</v>
      </c>
      <c r="B179" s="197" t="str">
        <f t="shared" si="44"/>
        <v>New Power Plant</v>
      </c>
      <c r="C179" s="197" t="str">
        <f t="shared" si="44"/>
        <v>Boolean Ban New Power Plants</v>
      </c>
      <c r="D179" s="199" t="s">
        <v>601</v>
      </c>
      <c r="E179" s="192"/>
      <c r="F179" s="199" t="s">
        <v>602</v>
      </c>
      <c r="G179" s="192"/>
      <c r="H179" s="43">
        <v>611</v>
      </c>
      <c r="I179" s="192" t="s">
        <v>333</v>
      </c>
      <c r="J179" s="197" t="str">
        <f t="shared" si="45"/>
        <v>Ban New Power Plants</v>
      </c>
      <c r="K179" s="197" t="str">
        <f t="shared" si="45"/>
        <v>elec ban new power plants</v>
      </c>
      <c r="L179" s="189"/>
      <c r="M179" s="189"/>
      <c r="N179" s="189"/>
      <c r="O179" s="192"/>
      <c r="P179" s="194"/>
      <c r="Q179" s="207"/>
      <c r="R179" s="199"/>
      <c r="S179" s="227"/>
      <c r="T179" s="207"/>
    </row>
    <row r="180" spans="1:20" s="197" customFormat="1">
      <c r="A180" s="197" t="str">
        <f t="shared" si="44"/>
        <v>Electricity Supply</v>
      </c>
      <c r="B180" s="197" t="str">
        <f t="shared" si="44"/>
        <v>New Power Plant</v>
      </c>
      <c r="C180" s="197" t="str">
        <f t="shared" si="44"/>
        <v>Boolean Ban New Power Plants</v>
      </c>
      <c r="D180" s="199" t="s">
        <v>603</v>
      </c>
      <c r="E180" s="192"/>
      <c r="F180" s="199" t="s">
        <v>604</v>
      </c>
      <c r="G180" s="192"/>
      <c r="H180" s="43">
        <v>612</v>
      </c>
      <c r="I180" s="192" t="s">
        <v>333</v>
      </c>
      <c r="J180" s="197" t="str">
        <f t="shared" si="45"/>
        <v>Ban New Power Plants</v>
      </c>
      <c r="K180" s="197" t="str">
        <f t="shared" si="45"/>
        <v>elec ban new power plants</v>
      </c>
      <c r="L180" s="189"/>
      <c r="M180" s="189"/>
      <c r="N180" s="189"/>
      <c r="O180" s="192"/>
      <c r="P180" s="194"/>
      <c r="Q180" s="207"/>
      <c r="R180" s="199"/>
      <c r="S180" s="227"/>
      <c r="T180" s="207"/>
    </row>
    <row r="181" spans="1:20" s="197" customFormat="1">
      <c r="A181" s="197" t="str">
        <f t="shared" si="44"/>
        <v>Electricity Supply</v>
      </c>
      <c r="B181" s="197" t="str">
        <f t="shared" si="44"/>
        <v>New Power Plant</v>
      </c>
      <c r="C181" s="197" t="str">
        <f t="shared" si="44"/>
        <v>Boolean Ban New Power Plants</v>
      </c>
      <c r="D181" s="199" t="s">
        <v>605</v>
      </c>
      <c r="E181" s="192"/>
      <c r="F181" s="199" t="s">
        <v>606</v>
      </c>
      <c r="G181" s="192"/>
      <c r="H181" s="43">
        <v>613</v>
      </c>
      <c r="I181" s="192" t="s">
        <v>333</v>
      </c>
      <c r="J181" s="197" t="str">
        <f t="shared" si="45"/>
        <v>Ban New Power Plants</v>
      </c>
      <c r="K181" s="197" t="str">
        <f t="shared" si="45"/>
        <v>elec ban new power plants</v>
      </c>
      <c r="L181" s="189"/>
      <c r="M181" s="189"/>
      <c r="N181" s="189"/>
      <c r="O181" s="192"/>
      <c r="P181" s="194"/>
      <c r="Q181" s="207"/>
      <c r="R181" s="199"/>
      <c r="S181" s="227"/>
      <c r="T181" s="207"/>
    </row>
    <row r="182" spans="1:20" s="197" customFormat="1">
      <c r="A182" s="197" t="str">
        <f t="shared" si="44"/>
        <v>Electricity Supply</v>
      </c>
      <c r="B182" s="197" t="str">
        <f t="shared" si="44"/>
        <v>New Power Plant</v>
      </c>
      <c r="C182" s="197" t="str">
        <f t="shared" si="44"/>
        <v>Boolean Ban New Power Plants</v>
      </c>
      <c r="D182" s="199" t="s">
        <v>607</v>
      </c>
      <c r="E182" s="192"/>
      <c r="F182" s="199" t="s">
        <v>608</v>
      </c>
      <c r="G182" s="192"/>
      <c r="H182" s="43">
        <v>614</v>
      </c>
      <c r="I182" s="192" t="s">
        <v>333</v>
      </c>
      <c r="J182" s="197" t="str">
        <f t="shared" si="45"/>
        <v>Ban New Power Plants</v>
      </c>
      <c r="K182" s="197" t="str">
        <f t="shared" si="45"/>
        <v>elec ban new power plants</v>
      </c>
      <c r="L182" s="189"/>
      <c r="M182" s="189"/>
      <c r="N182" s="189"/>
      <c r="O182" s="192"/>
      <c r="P182" s="194"/>
      <c r="Q182" s="207"/>
      <c r="R182" s="199"/>
      <c r="S182" s="227"/>
      <c r="T182" s="207"/>
    </row>
    <row r="183" spans="1:20" s="197" customFormat="1">
      <c r="A183" s="197" t="str">
        <f t="shared" si="44"/>
        <v>Electricity Supply</v>
      </c>
      <c r="B183" s="197" t="str">
        <f t="shared" si="44"/>
        <v>New Power Plant</v>
      </c>
      <c r="C183" s="197" t="str">
        <f t="shared" si="44"/>
        <v>Boolean Ban New Power Plants</v>
      </c>
      <c r="D183" s="199" t="s">
        <v>609</v>
      </c>
      <c r="E183" s="192"/>
      <c r="F183" s="199" t="s">
        <v>610</v>
      </c>
      <c r="G183" s="192"/>
      <c r="H183" s="43">
        <v>116</v>
      </c>
      <c r="I183" s="192" t="s">
        <v>311</v>
      </c>
      <c r="J183" s="197" t="str">
        <f t="shared" si="45"/>
        <v>Ban New Power Plants</v>
      </c>
      <c r="K183" s="197" t="str">
        <f t="shared" si="45"/>
        <v>elec ban new power plants</v>
      </c>
      <c r="L183" s="197">
        <f>L$172</f>
        <v>0</v>
      </c>
      <c r="M183" s="197">
        <f>M$172</f>
        <v>1</v>
      </c>
      <c r="N183" s="197">
        <f>N$172</f>
        <v>1</v>
      </c>
      <c r="O183" s="207" t="str">
        <f>O$172</f>
        <v>on/off</v>
      </c>
      <c r="P183" s="194" t="s">
        <v>611</v>
      </c>
      <c r="Q183" s="207" t="str">
        <f>Q$172</f>
        <v>electricity-sector-main.html#ban</v>
      </c>
      <c r="R183" s="207" t="str">
        <f>R$172</f>
        <v>ban-new-capacity.html</v>
      </c>
      <c r="S183" s="227"/>
      <c r="T183" s="207"/>
    </row>
    <row r="184" spans="1:20" s="197" customFormat="1">
      <c r="A184" s="197" t="str">
        <f t="shared" si="44"/>
        <v>Electricity Supply</v>
      </c>
      <c r="B184" s="197" t="str">
        <f t="shared" si="44"/>
        <v>New Power Plant</v>
      </c>
      <c r="C184" s="197" t="str">
        <f t="shared" si="44"/>
        <v>Boolean Ban New Power Plants</v>
      </c>
      <c r="D184" s="199" t="s">
        <v>612</v>
      </c>
      <c r="E184" s="192"/>
      <c r="F184" s="199" t="s">
        <v>613</v>
      </c>
      <c r="G184" s="192"/>
      <c r="H184" s="43">
        <v>615</v>
      </c>
      <c r="I184" s="192" t="s">
        <v>333</v>
      </c>
      <c r="J184" s="197" t="str">
        <f t="shared" si="45"/>
        <v>Ban New Power Plants</v>
      </c>
      <c r="K184" s="197" t="str">
        <f t="shared" si="45"/>
        <v>elec ban new power plants</v>
      </c>
      <c r="L184" s="198"/>
      <c r="M184" s="198"/>
      <c r="N184" s="198"/>
      <c r="O184" s="207"/>
      <c r="P184" s="194"/>
      <c r="Q184" s="207"/>
      <c r="R184" s="199"/>
      <c r="S184" s="227"/>
      <c r="T184" s="207"/>
    </row>
    <row r="185" spans="1:20" s="197" customFormat="1">
      <c r="A185" s="197" t="str">
        <f t="shared" si="44"/>
        <v>Electricity Supply</v>
      </c>
      <c r="B185" s="197" t="str">
        <f t="shared" si="44"/>
        <v>New Power Plant</v>
      </c>
      <c r="C185" s="197" t="str">
        <f t="shared" si="44"/>
        <v>Boolean Ban New Power Plants</v>
      </c>
      <c r="D185" s="199" t="s">
        <v>614</v>
      </c>
      <c r="E185" s="192"/>
      <c r="F185" s="199" t="s">
        <v>615</v>
      </c>
      <c r="G185" s="192"/>
      <c r="H185" s="43">
        <v>616</v>
      </c>
      <c r="I185" s="192" t="s">
        <v>333</v>
      </c>
      <c r="J185" s="197" t="str">
        <f t="shared" si="45"/>
        <v>Ban New Power Plants</v>
      </c>
      <c r="K185" s="197" t="str">
        <f t="shared" si="45"/>
        <v>elec ban new power plants</v>
      </c>
      <c r="L185" s="198"/>
      <c r="M185" s="198"/>
      <c r="N185" s="198"/>
      <c r="O185" s="207"/>
      <c r="P185" s="194"/>
      <c r="Q185" s="207"/>
      <c r="R185" s="199"/>
      <c r="S185" s="227"/>
      <c r="T185" s="207"/>
    </row>
    <row r="186" spans="1:20" s="197" customFormat="1">
      <c r="A186" s="197" t="str">
        <f t="shared" si="44"/>
        <v>Electricity Supply</v>
      </c>
      <c r="B186" s="197" t="str">
        <f t="shared" si="44"/>
        <v>New Power Plant</v>
      </c>
      <c r="C186" s="197" t="str">
        <f t="shared" si="44"/>
        <v>Boolean Ban New Power Plants</v>
      </c>
      <c r="D186" s="199" t="s">
        <v>616</v>
      </c>
      <c r="E186" s="192"/>
      <c r="F186" s="199" t="s">
        <v>617</v>
      </c>
      <c r="G186" s="192"/>
      <c r="H186" s="43">
        <v>617</v>
      </c>
      <c r="I186" s="192" t="s">
        <v>333</v>
      </c>
      <c r="J186" s="197" t="str">
        <f t="shared" si="45"/>
        <v>Ban New Power Plants</v>
      </c>
      <c r="K186" s="197" t="str">
        <f t="shared" si="45"/>
        <v>elec ban new power plants</v>
      </c>
      <c r="L186" s="198"/>
      <c r="M186" s="198"/>
      <c r="N186" s="198"/>
      <c r="O186" s="207"/>
      <c r="P186" s="194"/>
      <c r="Q186" s="207"/>
      <c r="R186" s="199"/>
      <c r="S186" s="227"/>
      <c r="T186" s="207"/>
    </row>
    <row r="187" spans="1:20" s="197" customFormat="1">
      <c r="A187" s="197" t="str">
        <f t="shared" si="44"/>
        <v>Electricity Supply</v>
      </c>
      <c r="B187" s="197" t="str">
        <f t="shared" si="44"/>
        <v>New Power Plant</v>
      </c>
      <c r="C187" s="197" t="str">
        <f t="shared" si="44"/>
        <v>Boolean Ban New Power Plants</v>
      </c>
      <c r="D187" s="199" t="s">
        <v>618</v>
      </c>
      <c r="E187" s="192"/>
      <c r="F187" s="199" t="s">
        <v>619</v>
      </c>
      <c r="G187" s="192"/>
      <c r="H187" s="43">
        <v>618</v>
      </c>
      <c r="I187" s="192" t="s">
        <v>333</v>
      </c>
      <c r="J187" s="197" t="str">
        <f t="shared" si="45"/>
        <v>Ban New Power Plants</v>
      </c>
      <c r="K187" s="197" t="str">
        <f t="shared" si="45"/>
        <v>elec ban new power plants</v>
      </c>
      <c r="L187" s="198"/>
      <c r="M187" s="198"/>
      <c r="N187" s="198"/>
      <c r="O187" s="207"/>
      <c r="P187" s="194"/>
      <c r="Q187" s="207"/>
      <c r="R187" s="199"/>
      <c r="S187" s="227"/>
      <c r="T187" s="207"/>
    </row>
    <row r="188" spans="1:20" s="190" customFormat="1">
      <c r="A188" s="190" t="s">
        <v>576</v>
      </c>
      <c r="B188" s="190" t="s">
        <v>620</v>
      </c>
      <c r="C188" s="190" t="s">
        <v>621</v>
      </c>
      <c r="D188" s="192" t="s">
        <v>579</v>
      </c>
      <c r="E188" s="192"/>
      <c r="F188" s="192" t="s">
        <v>580</v>
      </c>
      <c r="G188" s="199"/>
      <c r="H188" s="191">
        <v>876</v>
      </c>
      <c r="I188" s="199" t="s">
        <v>311</v>
      </c>
      <c r="J188" s="190" t="s">
        <v>622</v>
      </c>
      <c r="K188" s="190" t="s">
        <v>623</v>
      </c>
      <c r="L188" s="202">
        <v>0</v>
      </c>
      <c r="M188" s="202">
        <v>1</v>
      </c>
      <c r="N188" s="202">
        <v>0.01</v>
      </c>
      <c r="O188" s="199" t="s">
        <v>624</v>
      </c>
      <c r="P188" s="192" t="s">
        <v>625</v>
      </c>
      <c r="Q188" s="192" t="s">
        <v>626</v>
      </c>
      <c r="R188" s="199" t="s">
        <v>627</v>
      </c>
      <c r="S188" s="220"/>
      <c r="T188" s="199"/>
    </row>
    <row r="189" spans="1:20" s="197" customFormat="1">
      <c r="A189" s="197" t="str">
        <f t="shared" ref="A189:C203" si="47">A$188</f>
        <v>Electricity Supply</v>
      </c>
      <c r="B189" s="197" t="str">
        <f t="shared" si="47"/>
        <v>Carbon Capture and Sequestration</v>
      </c>
      <c r="C189" s="197" t="str">
        <f t="shared" si="47"/>
        <v>Electricity Sector Fraction of Potential Additional CCS Achieved</v>
      </c>
      <c r="D189" s="199" t="s">
        <v>586</v>
      </c>
      <c r="E189" s="192"/>
      <c r="F189" s="199" t="s">
        <v>587</v>
      </c>
      <c r="G189" s="192"/>
      <c r="H189" s="191">
        <v>877</v>
      </c>
      <c r="I189" s="199" t="s">
        <v>311</v>
      </c>
      <c r="J189" s="197" t="str">
        <f t="shared" ref="J189:R203" si="48">J$188</f>
        <v>Electricity Sector CCS</v>
      </c>
      <c r="K189" s="197" t="str">
        <f t="shared" si="48"/>
        <v>elec CCS</v>
      </c>
      <c r="L189" s="198">
        <f t="shared" si="48"/>
        <v>0</v>
      </c>
      <c r="M189" s="198">
        <f t="shared" si="48"/>
        <v>1</v>
      </c>
      <c r="N189" s="198">
        <f t="shared" si="48"/>
        <v>0.01</v>
      </c>
      <c r="O189" s="198" t="str">
        <f t="shared" si="48"/>
        <v>% of CO2 captured</v>
      </c>
      <c r="P189" s="198" t="str">
        <f t="shared" si="48"/>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198" t="str">
        <f t="shared" si="48"/>
        <v>ccs.html#ccs</v>
      </c>
      <c r="R189" s="198" t="str">
        <f t="shared" si="48"/>
        <v>carbon-capture-and-sequestration.html</v>
      </c>
      <c r="S189" s="227"/>
      <c r="T189" s="207"/>
    </row>
    <row r="190" spans="1:20" s="197" customFormat="1">
      <c r="A190" s="197" t="str">
        <f t="shared" si="47"/>
        <v>Electricity Supply</v>
      </c>
      <c r="B190" s="197" t="str">
        <f t="shared" si="47"/>
        <v>Carbon Capture and Sequestration</v>
      </c>
      <c r="C190" s="197" t="str">
        <f t="shared" si="47"/>
        <v>Electricity Sector Fraction of Potential Additional CCS Achieved</v>
      </c>
      <c r="D190" s="199" t="s">
        <v>589</v>
      </c>
      <c r="E190" s="192"/>
      <c r="F190" s="199" t="s">
        <v>590</v>
      </c>
      <c r="G190" s="192"/>
      <c r="H190" s="191">
        <v>878</v>
      </c>
      <c r="I190" s="192" t="s">
        <v>333</v>
      </c>
      <c r="J190" s="197" t="str">
        <f t="shared" si="48"/>
        <v>Electricity Sector CCS</v>
      </c>
      <c r="K190" s="197" t="str">
        <f t="shared" si="48"/>
        <v>elec CCS</v>
      </c>
      <c r="L190" s="198"/>
      <c r="M190" s="198"/>
      <c r="N190" s="198"/>
      <c r="O190" s="207"/>
      <c r="P190" s="192"/>
      <c r="Q190" s="207"/>
      <c r="R190" s="199"/>
      <c r="S190" s="227"/>
      <c r="T190" s="207"/>
    </row>
    <row r="191" spans="1:20" s="197" customFormat="1">
      <c r="A191" s="197" t="str">
        <f t="shared" si="47"/>
        <v>Electricity Supply</v>
      </c>
      <c r="B191" s="197" t="str">
        <f t="shared" si="47"/>
        <v>Carbon Capture and Sequestration</v>
      </c>
      <c r="C191" s="197" t="str">
        <f t="shared" si="47"/>
        <v>Electricity Sector Fraction of Potential Additional CCS Achieved</v>
      </c>
      <c r="D191" s="199" t="s">
        <v>592</v>
      </c>
      <c r="E191" s="192"/>
      <c r="F191" s="199" t="s">
        <v>593</v>
      </c>
      <c r="G191" s="192"/>
      <c r="H191" s="191">
        <v>879</v>
      </c>
      <c r="I191" s="192" t="s">
        <v>333</v>
      </c>
      <c r="J191" s="197" t="str">
        <f t="shared" si="48"/>
        <v>Electricity Sector CCS</v>
      </c>
      <c r="K191" s="197" t="str">
        <f t="shared" si="48"/>
        <v>elec CCS</v>
      </c>
      <c r="L191" s="198"/>
      <c r="M191" s="198"/>
      <c r="N191" s="198"/>
      <c r="O191" s="207"/>
      <c r="P191" s="192"/>
      <c r="Q191" s="207"/>
      <c r="R191" s="199"/>
      <c r="S191" s="227"/>
      <c r="T191" s="207"/>
    </row>
    <row r="192" spans="1:20" s="197" customFormat="1">
      <c r="A192" s="197" t="str">
        <f t="shared" si="47"/>
        <v>Electricity Supply</v>
      </c>
      <c r="B192" s="197" t="str">
        <f t="shared" si="47"/>
        <v>Carbon Capture and Sequestration</v>
      </c>
      <c r="C192" s="197" t="str">
        <f t="shared" si="47"/>
        <v>Electricity Sector Fraction of Potential Additional CCS Achieved</v>
      </c>
      <c r="D192" s="199" t="s">
        <v>595</v>
      </c>
      <c r="E192" s="192"/>
      <c r="F192" s="199" t="s">
        <v>596</v>
      </c>
      <c r="G192" s="192"/>
      <c r="H192" s="191">
        <v>880</v>
      </c>
      <c r="I192" s="192" t="s">
        <v>333</v>
      </c>
      <c r="J192" s="197" t="str">
        <f t="shared" si="48"/>
        <v>Electricity Sector CCS</v>
      </c>
      <c r="K192" s="197" t="str">
        <f t="shared" si="48"/>
        <v>elec CCS</v>
      </c>
      <c r="L192" s="198"/>
      <c r="M192" s="198"/>
      <c r="N192" s="198"/>
      <c r="O192" s="207"/>
      <c r="P192" s="192"/>
      <c r="Q192" s="207"/>
      <c r="R192" s="199"/>
      <c r="S192" s="227"/>
      <c r="T192" s="207"/>
    </row>
    <row r="193" spans="1:21" s="197" customFormat="1">
      <c r="A193" s="197" t="str">
        <f t="shared" si="47"/>
        <v>Electricity Supply</v>
      </c>
      <c r="B193" s="197" t="str">
        <f t="shared" si="47"/>
        <v>Carbon Capture and Sequestration</v>
      </c>
      <c r="C193" s="197" t="str">
        <f t="shared" si="47"/>
        <v>Electricity Sector Fraction of Potential Additional CCS Achieved</v>
      </c>
      <c r="D193" s="199" t="s">
        <v>597</v>
      </c>
      <c r="E193" s="192"/>
      <c r="F193" s="199" t="s">
        <v>598</v>
      </c>
      <c r="G193" s="192"/>
      <c r="H193" s="191">
        <v>881</v>
      </c>
      <c r="I193" s="192" t="s">
        <v>333</v>
      </c>
      <c r="J193" s="197" t="str">
        <f t="shared" si="48"/>
        <v>Electricity Sector CCS</v>
      </c>
      <c r="K193" s="197" t="str">
        <f t="shared" si="48"/>
        <v>elec CCS</v>
      </c>
      <c r="L193" s="198"/>
      <c r="M193" s="198"/>
      <c r="N193" s="198"/>
      <c r="O193" s="207"/>
      <c r="P193" s="192"/>
      <c r="Q193" s="207"/>
      <c r="R193" s="199"/>
      <c r="S193" s="227"/>
      <c r="T193" s="207"/>
    </row>
    <row r="194" spans="1:21" s="197" customFormat="1">
      <c r="A194" s="197" t="str">
        <f t="shared" si="47"/>
        <v>Electricity Supply</v>
      </c>
      <c r="B194" s="197" t="str">
        <f t="shared" si="47"/>
        <v>Carbon Capture and Sequestration</v>
      </c>
      <c r="C194" s="197" t="str">
        <f t="shared" si="47"/>
        <v>Electricity Sector Fraction of Potential Additional CCS Achieved</v>
      </c>
      <c r="D194" s="199" t="s">
        <v>599</v>
      </c>
      <c r="E194" s="192"/>
      <c r="F194" s="199" t="s">
        <v>600</v>
      </c>
      <c r="G194" s="192"/>
      <c r="H194" s="191">
        <v>882</v>
      </c>
      <c r="I194" s="192" t="s">
        <v>333</v>
      </c>
      <c r="J194" s="197" t="str">
        <f t="shared" si="48"/>
        <v>Electricity Sector CCS</v>
      </c>
      <c r="K194" s="197" t="str">
        <f t="shared" si="48"/>
        <v>elec CCS</v>
      </c>
      <c r="L194" s="198"/>
      <c r="M194" s="198"/>
      <c r="N194" s="198"/>
      <c r="O194" s="207"/>
      <c r="P194" s="192"/>
      <c r="Q194" s="207"/>
      <c r="R194" s="199"/>
      <c r="S194" s="227"/>
      <c r="T194" s="207"/>
    </row>
    <row r="195" spans="1:21" s="197" customFormat="1">
      <c r="A195" s="197" t="str">
        <f t="shared" si="47"/>
        <v>Electricity Supply</v>
      </c>
      <c r="B195" s="197" t="str">
        <f t="shared" si="47"/>
        <v>Carbon Capture and Sequestration</v>
      </c>
      <c r="C195" s="197" t="str">
        <f t="shared" si="47"/>
        <v>Electricity Sector Fraction of Potential Additional CCS Achieved</v>
      </c>
      <c r="D195" s="199" t="s">
        <v>601</v>
      </c>
      <c r="E195" s="192"/>
      <c r="F195" s="199" t="s">
        <v>602</v>
      </c>
      <c r="G195" s="192"/>
      <c r="H195" s="191">
        <v>883</v>
      </c>
      <c r="I195" s="199" t="s">
        <v>311</v>
      </c>
      <c r="J195" s="197" t="str">
        <f t="shared" si="48"/>
        <v>Electricity Sector CCS</v>
      </c>
      <c r="K195" s="197" t="str">
        <f t="shared" si="48"/>
        <v>elec CCS</v>
      </c>
      <c r="L195" s="198">
        <f t="shared" si="48"/>
        <v>0</v>
      </c>
      <c r="M195" s="198">
        <f t="shared" si="48"/>
        <v>1</v>
      </c>
      <c r="N195" s="198">
        <f t="shared" si="48"/>
        <v>0.01</v>
      </c>
      <c r="O195" s="198" t="str">
        <f t="shared" si="48"/>
        <v>% of CO2 captured</v>
      </c>
      <c r="P195" s="198" t="str">
        <f t="shared" si="48"/>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198" t="str">
        <f t="shared" si="48"/>
        <v>ccs.html#ccs</v>
      </c>
      <c r="R195" s="198" t="str">
        <f t="shared" si="48"/>
        <v>carbon-capture-and-sequestration.html</v>
      </c>
      <c r="S195" s="227"/>
      <c r="T195" s="207"/>
    </row>
    <row r="196" spans="1:21" s="197" customFormat="1">
      <c r="A196" s="197" t="str">
        <f t="shared" si="47"/>
        <v>Electricity Supply</v>
      </c>
      <c r="B196" s="197" t="str">
        <f t="shared" si="47"/>
        <v>Carbon Capture and Sequestration</v>
      </c>
      <c r="C196" s="197" t="str">
        <f t="shared" si="47"/>
        <v>Electricity Sector Fraction of Potential Additional CCS Achieved</v>
      </c>
      <c r="D196" s="199" t="s">
        <v>603</v>
      </c>
      <c r="E196" s="192"/>
      <c r="F196" s="199" t="s">
        <v>604</v>
      </c>
      <c r="G196" s="192"/>
      <c r="H196" s="191">
        <v>884</v>
      </c>
      <c r="I196" s="192" t="s">
        <v>333</v>
      </c>
      <c r="J196" s="197" t="str">
        <f t="shared" si="48"/>
        <v>Electricity Sector CCS</v>
      </c>
      <c r="K196" s="197" t="str">
        <f t="shared" si="48"/>
        <v>elec CCS</v>
      </c>
      <c r="L196" s="198"/>
      <c r="M196" s="198"/>
      <c r="N196" s="198"/>
      <c r="O196" s="207"/>
      <c r="P196" s="192"/>
      <c r="Q196" s="207"/>
      <c r="R196" s="199"/>
      <c r="S196" s="227"/>
      <c r="T196" s="207"/>
    </row>
    <row r="197" spans="1:21" s="197" customFormat="1">
      <c r="A197" s="197" t="str">
        <f t="shared" si="47"/>
        <v>Electricity Supply</v>
      </c>
      <c r="B197" s="197" t="str">
        <f t="shared" si="47"/>
        <v>Carbon Capture and Sequestration</v>
      </c>
      <c r="C197" s="197" t="str">
        <f t="shared" si="47"/>
        <v>Electricity Sector Fraction of Potential Additional CCS Achieved</v>
      </c>
      <c r="D197" s="199" t="s">
        <v>605</v>
      </c>
      <c r="E197" s="192"/>
      <c r="F197" s="199" t="s">
        <v>606</v>
      </c>
      <c r="G197" s="192"/>
      <c r="H197" s="191">
        <v>885</v>
      </c>
      <c r="I197" s="199" t="s">
        <v>311</v>
      </c>
      <c r="J197" s="197" t="str">
        <f t="shared" si="48"/>
        <v>Electricity Sector CCS</v>
      </c>
      <c r="K197" s="197" t="str">
        <f t="shared" si="48"/>
        <v>elec CCS</v>
      </c>
      <c r="L197" s="198">
        <f t="shared" si="48"/>
        <v>0</v>
      </c>
      <c r="M197" s="198">
        <f t="shared" si="48"/>
        <v>1</v>
      </c>
      <c r="N197" s="198">
        <f t="shared" si="48"/>
        <v>0.01</v>
      </c>
      <c r="O197" s="198" t="str">
        <f t="shared" si="48"/>
        <v>% of CO2 captured</v>
      </c>
      <c r="P197" s="198" t="str">
        <f t="shared" si="48"/>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198" t="str">
        <f t="shared" si="48"/>
        <v>ccs.html#ccs</v>
      </c>
      <c r="R197" s="198" t="str">
        <f t="shared" si="48"/>
        <v>carbon-capture-and-sequestration.html</v>
      </c>
      <c r="S197" s="227"/>
      <c r="T197" s="207"/>
    </row>
    <row r="198" spans="1:21" s="197" customFormat="1">
      <c r="A198" s="197" t="str">
        <f t="shared" si="47"/>
        <v>Electricity Supply</v>
      </c>
      <c r="B198" s="197" t="str">
        <f t="shared" si="47"/>
        <v>Carbon Capture and Sequestration</v>
      </c>
      <c r="C198" s="197" t="str">
        <f t="shared" si="47"/>
        <v>Electricity Sector Fraction of Potential Additional CCS Achieved</v>
      </c>
      <c r="D198" s="199" t="s">
        <v>607</v>
      </c>
      <c r="E198" s="192"/>
      <c r="F198" s="199" t="s">
        <v>608</v>
      </c>
      <c r="G198" s="192"/>
      <c r="H198" s="191">
        <v>886</v>
      </c>
      <c r="I198" s="199" t="s">
        <v>311</v>
      </c>
      <c r="J198" s="197" t="str">
        <f t="shared" si="48"/>
        <v>Electricity Sector CCS</v>
      </c>
      <c r="K198" s="197" t="str">
        <f t="shared" si="48"/>
        <v>elec CCS</v>
      </c>
      <c r="L198" s="198">
        <f t="shared" si="48"/>
        <v>0</v>
      </c>
      <c r="M198" s="198">
        <f t="shared" si="48"/>
        <v>1</v>
      </c>
      <c r="N198" s="198">
        <f t="shared" si="48"/>
        <v>0.01</v>
      </c>
      <c r="O198" s="198" t="str">
        <f t="shared" si="48"/>
        <v>% of CO2 captured</v>
      </c>
      <c r="P198" s="198" t="str">
        <f t="shared" si="48"/>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198" t="str">
        <f t="shared" si="48"/>
        <v>ccs.html#ccs</v>
      </c>
      <c r="R198" s="198" t="str">
        <f t="shared" si="48"/>
        <v>carbon-capture-and-sequestration.html</v>
      </c>
      <c r="S198" s="227"/>
      <c r="T198" s="207"/>
    </row>
    <row r="199" spans="1:21" s="197" customFormat="1">
      <c r="A199" s="197" t="str">
        <f t="shared" si="47"/>
        <v>Electricity Supply</v>
      </c>
      <c r="B199" s="197" t="str">
        <f t="shared" si="47"/>
        <v>Carbon Capture and Sequestration</v>
      </c>
      <c r="C199" s="197" t="str">
        <f t="shared" si="47"/>
        <v>Electricity Sector Fraction of Potential Additional CCS Achieved</v>
      </c>
      <c r="D199" s="199" t="s">
        <v>609</v>
      </c>
      <c r="E199" s="192"/>
      <c r="F199" s="199" t="s">
        <v>610</v>
      </c>
      <c r="G199" s="192"/>
      <c r="H199" s="191">
        <v>887</v>
      </c>
      <c r="I199" s="199" t="s">
        <v>311</v>
      </c>
      <c r="J199" s="197" t="str">
        <f t="shared" si="48"/>
        <v>Electricity Sector CCS</v>
      </c>
      <c r="K199" s="197" t="str">
        <f t="shared" si="48"/>
        <v>elec CCS</v>
      </c>
      <c r="L199" s="198">
        <f t="shared" si="48"/>
        <v>0</v>
      </c>
      <c r="M199" s="198">
        <f t="shared" si="48"/>
        <v>1</v>
      </c>
      <c r="N199" s="198">
        <f t="shared" si="48"/>
        <v>0.01</v>
      </c>
      <c r="O199" s="198" t="str">
        <f t="shared" si="48"/>
        <v>% of CO2 captured</v>
      </c>
      <c r="P199" s="198" t="str">
        <f t="shared" si="48"/>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198" t="str">
        <f t="shared" si="48"/>
        <v>ccs.html#ccs</v>
      </c>
      <c r="R199" s="198" t="str">
        <f t="shared" si="48"/>
        <v>carbon-capture-and-sequestration.html</v>
      </c>
      <c r="S199" s="227"/>
      <c r="T199" s="207"/>
    </row>
    <row r="200" spans="1:21" s="197" customFormat="1">
      <c r="A200" s="197" t="str">
        <f t="shared" si="47"/>
        <v>Electricity Supply</v>
      </c>
      <c r="B200" s="197" t="str">
        <f t="shared" si="47"/>
        <v>Carbon Capture and Sequestration</v>
      </c>
      <c r="C200" s="197" t="str">
        <f t="shared" si="47"/>
        <v>Electricity Sector Fraction of Potential Additional CCS Achieved</v>
      </c>
      <c r="D200" s="199" t="s">
        <v>612</v>
      </c>
      <c r="E200" s="192"/>
      <c r="F200" s="199" t="s">
        <v>613</v>
      </c>
      <c r="G200" s="192"/>
      <c r="H200" s="191">
        <v>888</v>
      </c>
      <c r="I200" s="192" t="s">
        <v>333</v>
      </c>
      <c r="J200" s="197" t="str">
        <f t="shared" si="48"/>
        <v>Electricity Sector CCS</v>
      </c>
      <c r="K200" s="197" t="str">
        <f t="shared" si="48"/>
        <v>elec CCS</v>
      </c>
      <c r="L200" s="198"/>
      <c r="M200" s="198"/>
      <c r="N200" s="198"/>
      <c r="O200" s="207"/>
      <c r="P200" s="192"/>
      <c r="Q200" s="207"/>
      <c r="R200" s="199"/>
      <c r="S200" s="227"/>
      <c r="T200" s="207"/>
    </row>
    <row r="201" spans="1:21" s="197" customFormat="1">
      <c r="A201" s="197" t="str">
        <f t="shared" si="47"/>
        <v>Electricity Supply</v>
      </c>
      <c r="B201" s="197" t="str">
        <f t="shared" si="47"/>
        <v>Carbon Capture and Sequestration</v>
      </c>
      <c r="C201" s="197" t="str">
        <f t="shared" si="47"/>
        <v>Electricity Sector Fraction of Potential Additional CCS Achieved</v>
      </c>
      <c r="D201" s="199" t="s">
        <v>614</v>
      </c>
      <c r="E201" s="192"/>
      <c r="F201" s="199" t="s">
        <v>615</v>
      </c>
      <c r="G201" s="192"/>
      <c r="H201" s="191">
        <v>889</v>
      </c>
      <c r="I201" s="192" t="s">
        <v>333</v>
      </c>
      <c r="J201" s="197" t="str">
        <f t="shared" si="48"/>
        <v>Electricity Sector CCS</v>
      </c>
      <c r="K201" s="197" t="str">
        <f t="shared" si="48"/>
        <v>elec CCS</v>
      </c>
      <c r="L201" s="198"/>
      <c r="M201" s="198"/>
      <c r="N201" s="198"/>
      <c r="O201" s="207"/>
      <c r="P201" s="192"/>
      <c r="Q201" s="207"/>
      <c r="R201" s="199"/>
      <c r="S201" s="227"/>
      <c r="T201" s="207"/>
    </row>
    <row r="202" spans="1:21" s="197" customFormat="1">
      <c r="A202" s="197" t="str">
        <f t="shared" si="47"/>
        <v>Electricity Supply</v>
      </c>
      <c r="B202" s="197" t="str">
        <f t="shared" si="47"/>
        <v>Carbon Capture and Sequestration</v>
      </c>
      <c r="C202" s="197" t="str">
        <f t="shared" si="47"/>
        <v>Electricity Sector Fraction of Potential Additional CCS Achieved</v>
      </c>
      <c r="D202" s="199" t="s">
        <v>616</v>
      </c>
      <c r="E202" s="192"/>
      <c r="F202" s="199" t="s">
        <v>617</v>
      </c>
      <c r="G202" s="192"/>
      <c r="H202" s="191">
        <v>890</v>
      </c>
      <c r="I202" s="192" t="s">
        <v>333</v>
      </c>
      <c r="J202" s="197" t="str">
        <f t="shared" si="48"/>
        <v>Electricity Sector CCS</v>
      </c>
      <c r="K202" s="197" t="str">
        <f t="shared" si="48"/>
        <v>elec CCS</v>
      </c>
      <c r="L202" s="198"/>
      <c r="M202" s="198"/>
      <c r="N202" s="198"/>
      <c r="O202" s="207"/>
      <c r="P202" s="192"/>
      <c r="Q202" s="207"/>
      <c r="R202" s="199"/>
      <c r="S202" s="227"/>
      <c r="T202" s="207"/>
    </row>
    <row r="203" spans="1:21" s="197" customFormat="1">
      <c r="A203" s="197" t="str">
        <f t="shared" si="47"/>
        <v>Electricity Supply</v>
      </c>
      <c r="B203" s="197" t="str">
        <f t="shared" si="47"/>
        <v>Carbon Capture and Sequestration</v>
      </c>
      <c r="C203" s="197" t="str">
        <f t="shared" si="47"/>
        <v>Electricity Sector Fraction of Potential Additional CCS Achieved</v>
      </c>
      <c r="D203" s="199" t="s">
        <v>618</v>
      </c>
      <c r="E203" s="192"/>
      <c r="F203" s="199" t="s">
        <v>619</v>
      </c>
      <c r="G203" s="192"/>
      <c r="H203" s="191">
        <v>891</v>
      </c>
      <c r="I203" s="199" t="s">
        <v>311</v>
      </c>
      <c r="J203" s="197" t="str">
        <f t="shared" si="48"/>
        <v>Electricity Sector CCS</v>
      </c>
      <c r="K203" s="197" t="str">
        <f t="shared" si="48"/>
        <v>elec CCS</v>
      </c>
      <c r="L203" s="198">
        <f t="shared" si="48"/>
        <v>0</v>
      </c>
      <c r="M203" s="198">
        <f t="shared" si="48"/>
        <v>1</v>
      </c>
      <c r="N203" s="198">
        <f t="shared" si="48"/>
        <v>0.01</v>
      </c>
      <c r="O203" s="198" t="str">
        <f t="shared" si="48"/>
        <v>% of CO2 captured</v>
      </c>
      <c r="P203" s="198" t="str">
        <f t="shared" si="48"/>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198" t="str">
        <f t="shared" si="48"/>
        <v>ccs.html#ccs</v>
      </c>
      <c r="R203" s="198" t="str">
        <f t="shared" si="48"/>
        <v>carbon-capture-and-sequestration.html</v>
      </c>
      <c r="S203" s="227"/>
      <c r="T203" s="207"/>
    </row>
    <row r="204" spans="1:21" s="197" customFormat="1" ht="330">
      <c r="A204" s="189" t="s">
        <v>576</v>
      </c>
      <c r="B204" s="192" t="s">
        <v>628</v>
      </c>
      <c r="C204" s="189" t="s">
        <v>629</v>
      </c>
      <c r="D204" s="192"/>
      <c r="E204" s="192"/>
      <c r="F204" s="192"/>
      <c r="G204" s="192"/>
      <c r="H204" s="43">
        <v>508</v>
      </c>
      <c r="I204" s="192" t="s">
        <v>311</v>
      </c>
      <c r="J204" s="192" t="s">
        <v>628</v>
      </c>
      <c r="K204" s="189" t="s">
        <v>630</v>
      </c>
      <c r="L204" s="211">
        <v>0</v>
      </c>
      <c r="M204" s="212">
        <v>1</v>
      </c>
      <c r="N204" s="212">
        <v>0.01</v>
      </c>
      <c r="O204" s="192" t="s">
        <v>631</v>
      </c>
      <c r="P204" s="104" t="str">
        <f>_xlfn.CONCAT("**Description:**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",'Supporting Data'!AX6,"% in 2050 as a generation-weighted state average. Many states have different requirements for municipalities, co-ops, and investor owned utilities."," In 2020, the value is ",'Supporting Data'!AV6,"%. To set a carbon-free electricity standard that starts ramping up in 2021,"," the Customize Implementation Schedule feature below allows users to customize the start year setting. ","Simply take the ",'Supporting Data'!AV6,"% value, divide by your chosen policy setting, and enter the resulting value in the 'Implementation %' box for 2020.","  // **Guidance for setting values:** ","Multiple states have set 100% clean energy or renewable energy laws or goals, ",IF('Supporting Data'!AY6=1,"including "," not including"),'Supporting Data'!A6,". After weighing for coop and municipality requirements, the BAU assumes a total ","CES of ",'Supporting Data'!AW6,"% in 2030 that rises to ",'Supporting Data'!AX6,"%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70% in 2050 as a generation-weighted state average. Many states have different requirements for municipalities, co-ops, and investor owned utilities. In 2020, the value is 20%. To set a carbon-free electricity standard that starts ramping up in 2021, the Customize Implementation Schedule feature below allows users to customize the start year setting. Simply take the 20% value, divide by your chosen policy setting, and enter the resulting value in the 'Implementation %' box for 2020.  // **Guidance for setting values:** Multiple states have set 100% clean energy or renewable energy laws or goals, including New Mexico. After weighing for coop and municipality requirements, the BAU assumes a total CES of 36% in 2030 that rises to 70%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192" t="s">
        <v>632</v>
      </c>
      <c r="R204" s="199" t="s">
        <v>633</v>
      </c>
      <c r="S204" s="220" t="s">
        <v>634</v>
      </c>
      <c r="T204" s="192"/>
      <c r="U204" s="197" t="s">
        <v>144</v>
      </c>
    </row>
    <row r="205" spans="1:21" s="190" customFormat="1">
      <c r="A205" s="190" t="s">
        <v>576</v>
      </c>
      <c r="B205" s="190" t="s">
        <v>635</v>
      </c>
      <c r="C205" s="190" t="s">
        <v>636</v>
      </c>
      <c r="D205" s="199"/>
      <c r="E205" s="199"/>
      <c r="F205" s="199"/>
      <c r="G205" s="199"/>
      <c r="H205" s="191">
        <v>148</v>
      </c>
      <c r="I205" s="192" t="s">
        <v>311</v>
      </c>
      <c r="J205" s="190" t="s">
        <v>637</v>
      </c>
      <c r="K205" s="189" t="s">
        <v>638</v>
      </c>
      <c r="L205" s="193">
        <v>-0.5</v>
      </c>
      <c r="M205" s="193">
        <v>1</v>
      </c>
      <c r="N205" s="193">
        <v>0.02</v>
      </c>
      <c r="O205" s="199" t="s">
        <v>639</v>
      </c>
      <c r="P205" s="201" t="str">
        <f>_xlfn.CONCAT("**Description:** This policy increases or decreases the amount of electricity exported from across state boundaries.","  It does not cause the construction or removal of transmission lines linking these countries. // **Guidance for setting values:** ","From 2010-2018, electricity exports in ",'Supporting Data'!A6," ",IF('Supporting Data'!N6 &lt; 0,"declined","increased")," by ",'Supporting Data'!N6,"%.")</f>
        <v>**Description:** This policy increases or decreases the amount of electricity exported from across state boundaries.  It does not cause the construction or removal of transmission lines linking these countries. // **Guidance for setting values:** From 2010-2018, electricity exports in New Mexico declined by -46%.</v>
      </c>
      <c r="Q205" s="192" t="s">
        <v>640</v>
      </c>
      <c r="R205" s="199" t="s">
        <v>641</v>
      </c>
      <c r="S205" s="220" t="s">
        <v>642</v>
      </c>
      <c r="T205" s="199"/>
      <c r="U205" s="190" t="s">
        <v>145</v>
      </c>
    </row>
    <row r="206" spans="1:21" s="190" customFormat="1">
      <c r="A206" s="190" t="s">
        <v>576</v>
      </c>
      <c r="B206" s="190" t="s">
        <v>643</v>
      </c>
      <c r="C206" s="190" t="s">
        <v>644</v>
      </c>
      <c r="D206" s="192" t="s">
        <v>579</v>
      </c>
      <c r="E206" s="192"/>
      <c r="F206" s="192" t="s">
        <v>580</v>
      </c>
      <c r="G206" s="199"/>
      <c r="H206" s="191">
        <v>149</v>
      </c>
      <c r="I206" s="192" t="s">
        <v>311</v>
      </c>
      <c r="J206" s="190" t="s">
        <v>637</v>
      </c>
      <c r="K206" s="189" t="s">
        <v>645</v>
      </c>
      <c r="L206" s="193">
        <v>-0.5</v>
      </c>
      <c r="M206" s="193">
        <v>1</v>
      </c>
      <c r="N206" s="193">
        <v>0.02</v>
      </c>
      <c r="O206" s="199" t="s">
        <v>646</v>
      </c>
      <c r="P206" s="201" t="str">
        <f>_xlfn.CONCAT("**Description:** This policy increases or decreases the amount of electricity exported from across state boundaries.","  It does not cause the construction or removal of transmission lines linking these countries. // **Guidance for setting values:** ","From 2010-2018, electricity exports in ",'Supporting Data'!A6," ",IF('Supporting Data'!M6 &lt; 0,"declined","increased")," by ",'Supporting Data'!M6,"%.")</f>
        <v>**Description:** This policy increases or decreases the amount of electricity exported from across state boundaries.  It does not cause the construction or removal of transmission lines linking these countries. // **Guidance for setting values:** From 2010-2018, electricity exports in New Mexico declined by -90%.</v>
      </c>
      <c r="Q206" s="192" t="s">
        <v>647</v>
      </c>
      <c r="R206" s="199" t="s">
        <v>641</v>
      </c>
      <c r="S206" s="220" t="s">
        <v>642</v>
      </c>
      <c r="T206" s="199"/>
      <c r="U206" s="190" t="s">
        <v>145</v>
      </c>
    </row>
    <row r="207" spans="1:21" s="190" customFormat="1">
      <c r="A207" s="197" t="str">
        <f t="shared" ref="A207:C221" si="49">A$206</f>
        <v>Electricity Supply</v>
      </c>
      <c r="B207" s="197" t="str">
        <f t="shared" si="49"/>
        <v>Change Electricity Imports</v>
      </c>
      <c r="C207" s="197" t="str">
        <f t="shared" si="49"/>
        <v>Percent Change in Electricity Imports</v>
      </c>
      <c r="D207" s="199" t="s">
        <v>586</v>
      </c>
      <c r="E207" s="192"/>
      <c r="F207" s="199" t="s">
        <v>587</v>
      </c>
      <c r="G207" s="199"/>
      <c r="H207" s="191">
        <v>526</v>
      </c>
      <c r="I207" s="192" t="s">
        <v>311</v>
      </c>
      <c r="J207" s="197" t="str">
        <f t="shared" ref="J207:O221" si="50">J$206</f>
        <v>Electricity Imports and Exports</v>
      </c>
      <c r="K207" s="197" t="str">
        <f t="shared" si="50"/>
        <v>elec change imports</v>
      </c>
      <c r="L207" s="198">
        <f t="shared" si="50"/>
        <v>-0.5</v>
      </c>
      <c r="M207" s="198">
        <f t="shared" si="50"/>
        <v>1</v>
      </c>
      <c r="N207" s="198">
        <f t="shared" si="50"/>
        <v>0.02</v>
      </c>
      <c r="O207" s="197" t="str">
        <f t="shared" si="50"/>
        <v>% change in imports</v>
      </c>
      <c r="P207" s="201"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New Mexico declined by -90%.</v>
      </c>
      <c r="Q207" s="197" t="str">
        <f t="shared" ref="Q207:S221" si="51">Q$206</f>
        <v>electricity-sector-main.html#elec-imports</v>
      </c>
      <c r="R207" s="197" t="str">
        <f t="shared" si="51"/>
        <v>electricity-imports-exports.html</v>
      </c>
      <c r="S207" s="232" t="str">
        <f t="shared" si="51"/>
        <v>Energy Information Administation.  2016.  Electric Power Annual.  Table 2.13.</v>
      </c>
      <c r="T207" s="199"/>
    </row>
    <row r="208" spans="1:21" s="190" customFormat="1">
      <c r="A208" s="197" t="str">
        <f t="shared" si="49"/>
        <v>Electricity Supply</v>
      </c>
      <c r="B208" s="197" t="str">
        <f t="shared" si="49"/>
        <v>Change Electricity Imports</v>
      </c>
      <c r="C208" s="197" t="str">
        <f t="shared" si="49"/>
        <v>Percent Change in Electricity Imports</v>
      </c>
      <c r="D208" s="199" t="s">
        <v>589</v>
      </c>
      <c r="E208" s="192"/>
      <c r="F208" s="199" t="s">
        <v>590</v>
      </c>
      <c r="G208" s="199"/>
      <c r="H208" s="191">
        <v>527</v>
      </c>
      <c r="I208" s="192" t="s">
        <v>311</v>
      </c>
      <c r="J208" s="197" t="str">
        <f t="shared" si="50"/>
        <v>Electricity Imports and Exports</v>
      </c>
      <c r="K208" s="197" t="str">
        <f t="shared" si="50"/>
        <v>elec change imports</v>
      </c>
      <c r="L208" s="198">
        <f t="shared" si="50"/>
        <v>-0.5</v>
      </c>
      <c r="M208" s="198">
        <f t="shared" si="50"/>
        <v>1</v>
      </c>
      <c r="N208" s="198">
        <f t="shared" si="50"/>
        <v>0.02</v>
      </c>
      <c r="O208" s="197" t="str">
        <f t="shared" si="50"/>
        <v>% change in imports</v>
      </c>
      <c r="P208" s="201" t="str">
        <f t="shared" ref="P208:P211" si="52">$P$206</f>
        <v>**Description:** This policy increases or decreases the amount of electricity exported from across state boundaries.  It does not cause the construction or removal of transmission lines linking these countries. // **Guidance for setting values:** From 2010-2018, electricity exports in New Mexico declined by -90%.</v>
      </c>
      <c r="Q208" s="197" t="str">
        <f t="shared" si="51"/>
        <v>electricity-sector-main.html#elec-imports</v>
      </c>
      <c r="R208" s="197" t="str">
        <f t="shared" si="51"/>
        <v>electricity-imports-exports.html</v>
      </c>
      <c r="S208" s="232" t="str">
        <f t="shared" si="51"/>
        <v>Energy Information Administation.  2016.  Electric Power Annual.  Table 2.13.</v>
      </c>
      <c r="T208" s="199"/>
    </row>
    <row r="209" spans="1:21" s="190" customFormat="1">
      <c r="A209" s="197" t="str">
        <f t="shared" si="49"/>
        <v>Electricity Supply</v>
      </c>
      <c r="B209" s="197" t="str">
        <f t="shared" si="49"/>
        <v>Change Electricity Imports</v>
      </c>
      <c r="C209" s="197" t="str">
        <f t="shared" si="49"/>
        <v>Percent Change in Electricity Imports</v>
      </c>
      <c r="D209" s="199" t="s">
        <v>592</v>
      </c>
      <c r="E209" s="192"/>
      <c r="F209" s="199" t="s">
        <v>593</v>
      </c>
      <c r="G209" s="199"/>
      <c r="H209" s="191">
        <v>528</v>
      </c>
      <c r="I209" s="192" t="s">
        <v>311</v>
      </c>
      <c r="J209" s="197" t="str">
        <f t="shared" si="50"/>
        <v>Electricity Imports and Exports</v>
      </c>
      <c r="K209" s="197" t="str">
        <f t="shared" si="50"/>
        <v>elec change imports</v>
      </c>
      <c r="L209" s="198">
        <f t="shared" si="50"/>
        <v>-0.5</v>
      </c>
      <c r="M209" s="198">
        <f t="shared" si="50"/>
        <v>1</v>
      </c>
      <c r="N209" s="198">
        <f t="shared" si="50"/>
        <v>0.02</v>
      </c>
      <c r="O209" s="197" t="str">
        <f t="shared" si="50"/>
        <v>% change in imports</v>
      </c>
      <c r="P209" s="201" t="str">
        <f t="shared" si="52"/>
        <v>**Description:** This policy increases or decreases the amount of electricity exported from across state boundaries.  It does not cause the construction or removal of transmission lines linking these countries. // **Guidance for setting values:** From 2010-2018, electricity exports in New Mexico declined by -90%.</v>
      </c>
      <c r="Q209" s="197" t="str">
        <f t="shared" si="51"/>
        <v>electricity-sector-main.html#elec-imports</v>
      </c>
      <c r="R209" s="197" t="str">
        <f t="shared" si="51"/>
        <v>electricity-imports-exports.html</v>
      </c>
      <c r="S209" s="232" t="str">
        <f t="shared" si="51"/>
        <v>Energy Information Administation.  2016.  Electric Power Annual.  Table 2.13.</v>
      </c>
      <c r="T209" s="199"/>
    </row>
    <row r="210" spans="1:21" s="190" customFormat="1">
      <c r="A210" s="197" t="str">
        <f t="shared" si="49"/>
        <v>Electricity Supply</v>
      </c>
      <c r="B210" s="197" t="str">
        <f t="shared" si="49"/>
        <v>Change Electricity Imports</v>
      </c>
      <c r="C210" s="197" t="str">
        <f t="shared" si="49"/>
        <v>Percent Change in Electricity Imports</v>
      </c>
      <c r="D210" s="199" t="s">
        <v>595</v>
      </c>
      <c r="E210" s="192"/>
      <c r="F210" s="199" t="s">
        <v>596</v>
      </c>
      <c r="G210" s="199"/>
      <c r="H210" s="191">
        <v>529</v>
      </c>
      <c r="I210" s="192" t="s">
        <v>311</v>
      </c>
      <c r="J210" s="197" t="str">
        <f t="shared" si="50"/>
        <v>Electricity Imports and Exports</v>
      </c>
      <c r="K210" s="197" t="str">
        <f t="shared" si="50"/>
        <v>elec change imports</v>
      </c>
      <c r="L210" s="198">
        <f t="shared" si="50"/>
        <v>-0.5</v>
      </c>
      <c r="M210" s="198">
        <f t="shared" si="50"/>
        <v>1</v>
      </c>
      <c r="N210" s="198">
        <f t="shared" si="50"/>
        <v>0.02</v>
      </c>
      <c r="O210" s="197" t="str">
        <f t="shared" si="50"/>
        <v>% change in imports</v>
      </c>
      <c r="P210" s="201" t="str">
        <f t="shared" si="52"/>
        <v>**Description:** This policy increases or decreases the amount of electricity exported from across state boundaries.  It does not cause the construction or removal of transmission lines linking these countries. // **Guidance for setting values:** From 2010-2018, electricity exports in New Mexico declined by -90%.</v>
      </c>
      <c r="Q210" s="197" t="str">
        <f t="shared" si="51"/>
        <v>electricity-sector-main.html#elec-imports</v>
      </c>
      <c r="R210" s="197" t="str">
        <f t="shared" si="51"/>
        <v>electricity-imports-exports.html</v>
      </c>
      <c r="S210" s="232" t="str">
        <f t="shared" si="51"/>
        <v>Energy Information Administation.  2016.  Electric Power Annual.  Table 2.13.</v>
      </c>
      <c r="T210" s="199"/>
    </row>
    <row r="211" spans="1:21" s="190" customFormat="1">
      <c r="A211" s="197" t="str">
        <f t="shared" si="49"/>
        <v>Electricity Supply</v>
      </c>
      <c r="B211" s="197" t="str">
        <f t="shared" si="49"/>
        <v>Change Electricity Imports</v>
      </c>
      <c r="C211" s="197" t="str">
        <f t="shared" si="49"/>
        <v>Percent Change in Electricity Imports</v>
      </c>
      <c r="D211" s="199" t="s">
        <v>597</v>
      </c>
      <c r="E211" s="192"/>
      <c r="F211" s="199" t="s">
        <v>598</v>
      </c>
      <c r="G211" s="199"/>
      <c r="H211" s="191">
        <v>530</v>
      </c>
      <c r="I211" s="192" t="s">
        <v>311</v>
      </c>
      <c r="J211" s="197" t="str">
        <f t="shared" si="50"/>
        <v>Electricity Imports and Exports</v>
      </c>
      <c r="K211" s="197" t="str">
        <f t="shared" si="50"/>
        <v>elec change imports</v>
      </c>
      <c r="L211" s="198">
        <f t="shared" si="50"/>
        <v>-0.5</v>
      </c>
      <c r="M211" s="198">
        <f t="shared" si="50"/>
        <v>1</v>
      </c>
      <c r="N211" s="198">
        <f t="shared" si="50"/>
        <v>0.02</v>
      </c>
      <c r="O211" s="197" t="str">
        <f t="shared" si="50"/>
        <v>% change in imports</v>
      </c>
      <c r="P211" s="201" t="str">
        <f t="shared" si="52"/>
        <v>**Description:** This policy increases or decreases the amount of electricity exported from across state boundaries.  It does not cause the construction or removal of transmission lines linking these countries. // **Guidance for setting values:** From 2010-2018, electricity exports in New Mexico declined by -90%.</v>
      </c>
      <c r="Q211" s="197" t="str">
        <f t="shared" si="51"/>
        <v>electricity-sector-main.html#elec-imports</v>
      </c>
      <c r="R211" s="197" t="str">
        <f t="shared" si="51"/>
        <v>electricity-imports-exports.html</v>
      </c>
      <c r="S211" s="232" t="str">
        <f t="shared" si="51"/>
        <v>Energy Information Administation.  2016.  Electric Power Annual.  Table 2.13.</v>
      </c>
      <c r="T211" s="199"/>
    </row>
    <row r="212" spans="1:21" s="190" customFormat="1">
      <c r="A212" s="197" t="str">
        <f t="shared" si="49"/>
        <v>Electricity Supply</v>
      </c>
      <c r="B212" s="197" t="str">
        <f t="shared" si="49"/>
        <v>Change Electricity Imports</v>
      </c>
      <c r="C212" s="197" t="str">
        <f t="shared" si="49"/>
        <v>Percent Change in Electricity Imports</v>
      </c>
      <c r="D212" s="199" t="s">
        <v>599</v>
      </c>
      <c r="E212" s="192"/>
      <c r="F212" s="199" t="s">
        <v>600</v>
      </c>
      <c r="G212" s="199"/>
      <c r="H212" s="191">
        <v>531</v>
      </c>
      <c r="I212" s="192" t="s">
        <v>333</v>
      </c>
      <c r="J212" s="197" t="str">
        <f t="shared" si="50"/>
        <v>Electricity Imports and Exports</v>
      </c>
      <c r="K212" s="197" t="str">
        <f t="shared" si="50"/>
        <v>elec change imports</v>
      </c>
      <c r="L212" s="198">
        <f t="shared" si="50"/>
        <v>-0.5</v>
      </c>
      <c r="M212" s="198">
        <f t="shared" si="50"/>
        <v>1</v>
      </c>
      <c r="N212" s="198">
        <f t="shared" si="50"/>
        <v>0.02</v>
      </c>
      <c r="O212" s="197" t="str">
        <f t="shared" si="50"/>
        <v>% change in imports</v>
      </c>
      <c r="P212" s="194"/>
      <c r="Q212" s="197" t="str">
        <f t="shared" si="51"/>
        <v>electricity-sector-main.html#elec-imports</v>
      </c>
      <c r="R212" s="197" t="str">
        <f t="shared" si="51"/>
        <v>electricity-imports-exports.html</v>
      </c>
      <c r="S212" s="232" t="str">
        <f t="shared" si="51"/>
        <v>Energy Information Administation.  2016.  Electric Power Annual.  Table 2.13.</v>
      </c>
      <c r="T212" s="199"/>
    </row>
    <row r="213" spans="1:21" s="190" customFormat="1">
      <c r="A213" s="197" t="str">
        <f t="shared" si="49"/>
        <v>Electricity Supply</v>
      </c>
      <c r="B213" s="197" t="str">
        <f t="shared" si="49"/>
        <v>Change Electricity Imports</v>
      </c>
      <c r="C213" s="197" t="str">
        <f t="shared" si="49"/>
        <v>Percent Change in Electricity Imports</v>
      </c>
      <c r="D213" s="199" t="s">
        <v>601</v>
      </c>
      <c r="E213" s="192"/>
      <c r="F213" s="199" t="s">
        <v>602</v>
      </c>
      <c r="G213" s="199"/>
      <c r="H213" s="191">
        <v>532</v>
      </c>
      <c r="I213" s="192" t="s">
        <v>311</v>
      </c>
      <c r="J213" s="197" t="str">
        <f t="shared" si="50"/>
        <v>Electricity Imports and Exports</v>
      </c>
      <c r="K213" s="197" t="str">
        <f t="shared" si="50"/>
        <v>elec change imports</v>
      </c>
      <c r="L213" s="198">
        <f t="shared" si="50"/>
        <v>-0.5</v>
      </c>
      <c r="M213" s="198">
        <f t="shared" si="50"/>
        <v>1</v>
      </c>
      <c r="N213" s="198">
        <f t="shared" si="50"/>
        <v>0.02</v>
      </c>
      <c r="O213" s="197" t="str">
        <f t="shared" si="50"/>
        <v>% change in imports</v>
      </c>
      <c r="P213" s="201" t="str">
        <f t="shared" ref="P213" si="53">$P$206</f>
        <v>**Description:** This policy increases or decreases the amount of electricity exported from across state boundaries.  It does not cause the construction or removal of transmission lines linking these countries. // **Guidance for setting values:** From 2010-2018, electricity exports in New Mexico declined by -90%.</v>
      </c>
      <c r="Q213" s="197" t="str">
        <f t="shared" si="51"/>
        <v>electricity-sector-main.html#elec-imports</v>
      </c>
      <c r="R213" s="197" t="str">
        <f t="shared" si="51"/>
        <v>electricity-imports-exports.html</v>
      </c>
      <c r="S213" s="232" t="str">
        <f t="shared" si="51"/>
        <v>Energy Information Administation.  2016.  Electric Power Annual.  Table 2.13.</v>
      </c>
      <c r="T213" s="199"/>
    </row>
    <row r="214" spans="1:21" s="190" customFormat="1">
      <c r="A214" s="197" t="str">
        <f t="shared" si="49"/>
        <v>Electricity Supply</v>
      </c>
      <c r="B214" s="197" t="str">
        <f t="shared" si="49"/>
        <v>Change Electricity Imports</v>
      </c>
      <c r="C214" s="197" t="str">
        <f t="shared" si="49"/>
        <v>Percent Change in Electricity Imports</v>
      </c>
      <c r="D214" s="199" t="s">
        <v>603</v>
      </c>
      <c r="E214" s="192"/>
      <c r="F214" s="199" t="s">
        <v>604</v>
      </c>
      <c r="G214" s="199"/>
      <c r="H214" s="191">
        <v>533</v>
      </c>
      <c r="I214" s="192" t="s">
        <v>333</v>
      </c>
      <c r="J214" s="197" t="str">
        <f t="shared" si="50"/>
        <v>Electricity Imports and Exports</v>
      </c>
      <c r="K214" s="197" t="str">
        <f t="shared" si="50"/>
        <v>elec change imports</v>
      </c>
      <c r="L214" s="198">
        <f t="shared" si="50"/>
        <v>-0.5</v>
      </c>
      <c r="M214" s="198">
        <f t="shared" si="50"/>
        <v>1</v>
      </c>
      <c r="N214" s="198">
        <f t="shared" si="50"/>
        <v>0.02</v>
      </c>
      <c r="O214" s="197" t="str">
        <f t="shared" si="50"/>
        <v>% change in imports</v>
      </c>
      <c r="P214" s="194"/>
      <c r="Q214" s="197" t="str">
        <f t="shared" si="51"/>
        <v>electricity-sector-main.html#elec-imports</v>
      </c>
      <c r="R214" s="197" t="str">
        <f t="shared" si="51"/>
        <v>electricity-imports-exports.html</v>
      </c>
      <c r="S214" s="232" t="str">
        <f t="shared" si="51"/>
        <v>Energy Information Administation.  2016.  Electric Power Annual.  Table 2.13.</v>
      </c>
      <c r="T214" s="199"/>
    </row>
    <row r="215" spans="1:21" s="190" customFormat="1">
      <c r="A215" s="197" t="str">
        <f t="shared" si="49"/>
        <v>Electricity Supply</v>
      </c>
      <c r="B215" s="197" t="str">
        <f t="shared" si="49"/>
        <v>Change Electricity Imports</v>
      </c>
      <c r="C215" s="197" t="str">
        <f t="shared" si="49"/>
        <v>Percent Change in Electricity Imports</v>
      </c>
      <c r="D215" s="199" t="s">
        <v>605</v>
      </c>
      <c r="E215" s="192"/>
      <c r="F215" s="199" t="s">
        <v>606</v>
      </c>
      <c r="G215" s="199"/>
      <c r="H215" s="191">
        <v>534</v>
      </c>
      <c r="I215" s="192" t="s">
        <v>311</v>
      </c>
      <c r="J215" s="197" t="str">
        <f t="shared" si="50"/>
        <v>Electricity Imports and Exports</v>
      </c>
      <c r="K215" s="197" t="str">
        <f t="shared" si="50"/>
        <v>elec change imports</v>
      </c>
      <c r="L215" s="198">
        <f t="shared" si="50"/>
        <v>-0.5</v>
      </c>
      <c r="M215" s="198">
        <f t="shared" si="50"/>
        <v>1</v>
      </c>
      <c r="N215" s="198">
        <f t="shared" si="50"/>
        <v>0.02</v>
      </c>
      <c r="O215" s="197" t="str">
        <f t="shared" si="50"/>
        <v>% change in imports</v>
      </c>
      <c r="P215" s="201" t="str">
        <f t="shared" ref="P215" si="54">$P$206</f>
        <v>**Description:** This policy increases or decreases the amount of electricity exported from across state boundaries.  It does not cause the construction or removal of transmission lines linking these countries. // **Guidance for setting values:** From 2010-2018, electricity exports in New Mexico declined by -90%.</v>
      </c>
      <c r="Q215" s="197" t="str">
        <f t="shared" si="51"/>
        <v>electricity-sector-main.html#elec-imports</v>
      </c>
      <c r="R215" s="197" t="str">
        <f t="shared" si="51"/>
        <v>electricity-imports-exports.html</v>
      </c>
      <c r="S215" s="232" t="str">
        <f t="shared" si="51"/>
        <v>Energy Information Administation.  2016.  Electric Power Annual.  Table 2.13.</v>
      </c>
      <c r="T215" s="199"/>
    </row>
    <row r="216" spans="1:21" s="190" customFormat="1">
      <c r="A216" s="197" t="str">
        <f t="shared" si="49"/>
        <v>Electricity Supply</v>
      </c>
      <c r="B216" s="197" t="str">
        <f t="shared" si="49"/>
        <v>Change Electricity Imports</v>
      </c>
      <c r="C216" s="197" t="str">
        <f t="shared" si="49"/>
        <v>Percent Change in Electricity Imports</v>
      </c>
      <c r="D216" s="199" t="s">
        <v>607</v>
      </c>
      <c r="E216" s="192"/>
      <c r="F216" s="199" t="s">
        <v>608</v>
      </c>
      <c r="G216" s="199"/>
      <c r="H216" s="191">
        <v>535</v>
      </c>
      <c r="I216" s="192" t="s">
        <v>333</v>
      </c>
      <c r="J216" s="197" t="str">
        <f t="shared" si="50"/>
        <v>Electricity Imports and Exports</v>
      </c>
      <c r="K216" s="197" t="str">
        <f t="shared" si="50"/>
        <v>elec change imports</v>
      </c>
      <c r="L216" s="198">
        <f t="shared" si="50"/>
        <v>-0.5</v>
      </c>
      <c r="M216" s="198">
        <f t="shared" si="50"/>
        <v>1</v>
      </c>
      <c r="N216" s="198">
        <f t="shared" si="50"/>
        <v>0.02</v>
      </c>
      <c r="O216" s="197" t="str">
        <f t="shared" si="50"/>
        <v>% change in imports</v>
      </c>
      <c r="P216" s="194"/>
      <c r="Q216" s="197" t="str">
        <f t="shared" si="51"/>
        <v>electricity-sector-main.html#elec-imports</v>
      </c>
      <c r="R216" s="197" t="str">
        <f t="shared" si="51"/>
        <v>electricity-imports-exports.html</v>
      </c>
      <c r="S216" s="232" t="str">
        <f t="shared" si="51"/>
        <v>Energy Information Administation.  2016.  Electric Power Annual.  Table 2.13.</v>
      </c>
      <c r="T216" s="199"/>
    </row>
    <row r="217" spans="1:21" s="190" customFormat="1">
      <c r="A217" s="197" t="str">
        <f t="shared" si="49"/>
        <v>Electricity Supply</v>
      </c>
      <c r="B217" s="197" t="str">
        <f t="shared" si="49"/>
        <v>Change Electricity Imports</v>
      </c>
      <c r="C217" s="197" t="str">
        <f t="shared" si="49"/>
        <v>Percent Change in Electricity Imports</v>
      </c>
      <c r="D217" s="199" t="s">
        <v>609</v>
      </c>
      <c r="E217" s="192"/>
      <c r="F217" s="199" t="s">
        <v>610</v>
      </c>
      <c r="G217" s="199"/>
      <c r="H217" s="191">
        <v>536</v>
      </c>
      <c r="I217" s="192" t="s">
        <v>333</v>
      </c>
      <c r="J217" s="197" t="str">
        <f t="shared" si="50"/>
        <v>Electricity Imports and Exports</v>
      </c>
      <c r="K217" s="197" t="str">
        <f t="shared" si="50"/>
        <v>elec change imports</v>
      </c>
      <c r="L217" s="198">
        <f t="shared" si="50"/>
        <v>-0.5</v>
      </c>
      <c r="M217" s="198">
        <f t="shared" si="50"/>
        <v>1</v>
      </c>
      <c r="N217" s="198">
        <f t="shared" si="50"/>
        <v>0.02</v>
      </c>
      <c r="O217" s="197" t="str">
        <f t="shared" si="50"/>
        <v>% change in imports</v>
      </c>
      <c r="P217" s="194"/>
      <c r="Q217" s="197" t="str">
        <f t="shared" si="51"/>
        <v>electricity-sector-main.html#elec-imports</v>
      </c>
      <c r="R217" s="197" t="str">
        <f t="shared" si="51"/>
        <v>electricity-imports-exports.html</v>
      </c>
      <c r="S217" s="232" t="str">
        <f t="shared" si="51"/>
        <v>Energy Information Administation.  2016.  Electric Power Annual.  Table 2.13.</v>
      </c>
      <c r="T217" s="199"/>
    </row>
    <row r="218" spans="1:21" s="190" customFormat="1">
      <c r="A218" s="197" t="str">
        <f t="shared" si="49"/>
        <v>Electricity Supply</v>
      </c>
      <c r="B218" s="197" t="str">
        <f t="shared" si="49"/>
        <v>Change Electricity Imports</v>
      </c>
      <c r="C218" s="197" t="str">
        <f t="shared" si="49"/>
        <v>Percent Change in Electricity Imports</v>
      </c>
      <c r="D218" s="199" t="s">
        <v>612</v>
      </c>
      <c r="E218" s="192"/>
      <c r="F218" s="199" t="s">
        <v>613</v>
      </c>
      <c r="G218" s="199"/>
      <c r="H218" s="191">
        <v>537</v>
      </c>
      <c r="I218" s="192" t="s">
        <v>333</v>
      </c>
      <c r="J218" s="197" t="str">
        <f t="shared" si="50"/>
        <v>Electricity Imports and Exports</v>
      </c>
      <c r="K218" s="197" t="str">
        <f t="shared" si="50"/>
        <v>elec change imports</v>
      </c>
      <c r="L218" s="198">
        <f t="shared" si="50"/>
        <v>-0.5</v>
      </c>
      <c r="M218" s="198">
        <f t="shared" si="50"/>
        <v>1</v>
      </c>
      <c r="N218" s="198">
        <f t="shared" si="50"/>
        <v>0.02</v>
      </c>
      <c r="O218" s="197" t="str">
        <f t="shared" si="50"/>
        <v>% change in imports</v>
      </c>
      <c r="P218" s="194"/>
      <c r="Q218" s="197" t="str">
        <f t="shared" si="51"/>
        <v>electricity-sector-main.html#elec-imports</v>
      </c>
      <c r="R218" s="197" t="str">
        <f t="shared" si="51"/>
        <v>electricity-imports-exports.html</v>
      </c>
      <c r="S218" s="232" t="str">
        <f t="shared" si="51"/>
        <v>Energy Information Administation.  2016.  Electric Power Annual.  Table 2.13.</v>
      </c>
      <c r="T218" s="199"/>
    </row>
    <row r="219" spans="1:21" s="190" customFormat="1">
      <c r="A219" s="197" t="str">
        <f t="shared" si="49"/>
        <v>Electricity Supply</v>
      </c>
      <c r="B219" s="197" t="str">
        <f t="shared" si="49"/>
        <v>Change Electricity Imports</v>
      </c>
      <c r="C219" s="197" t="str">
        <f t="shared" si="49"/>
        <v>Percent Change in Electricity Imports</v>
      </c>
      <c r="D219" s="199" t="s">
        <v>614</v>
      </c>
      <c r="E219" s="192"/>
      <c r="F219" s="199" t="s">
        <v>615</v>
      </c>
      <c r="G219" s="199"/>
      <c r="H219" s="191">
        <v>538</v>
      </c>
      <c r="I219" s="192" t="s">
        <v>333</v>
      </c>
      <c r="J219" s="197" t="str">
        <f t="shared" si="50"/>
        <v>Electricity Imports and Exports</v>
      </c>
      <c r="K219" s="197" t="str">
        <f t="shared" si="50"/>
        <v>elec change imports</v>
      </c>
      <c r="L219" s="198">
        <f t="shared" si="50"/>
        <v>-0.5</v>
      </c>
      <c r="M219" s="198">
        <f t="shared" si="50"/>
        <v>1</v>
      </c>
      <c r="N219" s="198">
        <f t="shared" si="50"/>
        <v>0.02</v>
      </c>
      <c r="O219" s="197" t="str">
        <f t="shared" si="50"/>
        <v>% change in imports</v>
      </c>
      <c r="P219" s="194"/>
      <c r="Q219" s="197" t="str">
        <f t="shared" si="51"/>
        <v>electricity-sector-main.html#elec-imports</v>
      </c>
      <c r="R219" s="197" t="str">
        <f t="shared" si="51"/>
        <v>electricity-imports-exports.html</v>
      </c>
      <c r="S219" s="232" t="str">
        <f t="shared" si="51"/>
        <v>Energy Information Administation.  2016.  Electric Power Annual.  Table 2.13.</v>
      </c>
      <c r="T219" s="199"/>
    </row>
    <row r="220" spans="1:21" s="190" customFormat="1">
      <c r="A220" s="197" t="str">
        <f t="shared" si="49"/>
        <v>Electricity Supply</v>
      </c>
      <c r="B220" s="197" t="str">
        <f t="shared" si="49"/>
        <v>Change Electricity Imports</v>
      </c>
      <c r="C220" s="197" t="str">
        <f t="shared" si="49"/>
        <v>Percent Change in Electricity Imports</v>
      </c>
      <c r="D220" s="199" t="s">
        <v>616</v>
      </c>
      <c r="E220" s="192"/>
      <c r="F220" s="199" t="s">
        <v>617</v>
      </c>
      <c r="G220" s="199"/>
      <c r="H220" s="191">
        <v>539</v>
      </c>
      <c r="I220" s="192" t="s">
        <v>333</v>
      </c>
      <c r="J220" s="197" t="str">
        <f t="shared" si="50"/>
        <v>Electricity Imports and Exports</v>
      </c>
      <c r="K220" s="197" t="str">
        <f t="shared" si="50"/>
        <v>elec change imports</v>
      </c>
      <c r="L220" s="198">
        <f t="shared" si="50"/>
        <v>-0.5</v>
      </c>
      <c r="M220" s="198">
        <f t="shared" si="50"/>
        <v>1</v>
      </c>
      <c r="N220" s="198">
        <f t="shared" si="50"/>
        <v>0.02</v>
      </c>
      <c r="O220" s="197" t="str">
        <f t="shared" si="50"/>
        <v>% change in imports</v>
      </c>
      <c r="P220" s="194"/>
      <c r="Q220" s="197" t="str">
        <f t="shared" si="51"/>
        <v>electricity-sector-main.html#elec-imports</v>
      </c>
      <c r="R220" s="197" t="str">
        <f t="shared" si="51"/>
        <v>electricity-imports-exports.html</v>
      </c>
      <c r="S220" s="232" t="str">
        <f t="shared" si="51"/>
        <v>Energy Information Administation.  2016.  Electric Power Annual.  Table 2.13.</v>
      </c>
      <c r="T220" s="199"/>
    </row>
    <row r="221" spans="1:21" s="190" customFormat="1">
      <c r="A221" s="197" t="str">
        <f t="shared" si="49"/>
        <v>Electricity Supply</v>
      </c>
      <c r="B221" s="197" t="str">
        <f t="shared" si="49"/>
        <v>Change Electricity Imports</v>
      </c>
      <c r="C221" s="197" t="str">
        <f t="shared" si="49"/>
        <v>Percent Change in Electricity Imports</v>
      </c>
      <c r="D221" s="199" t="s">
        <v>618</v>
      </c>
      <c r="E221" s="192"/>
      <c r="F221" s="199" t="s">
        <v>619</v>
      </c>
      <c r="G221" s="199"/>
      <c r="H221" s="191">
        <v>540</v>
      </c>
      <c r="I221" s="192" t="s">
        <v>333</v>
      </c>
      <c r="J221" s="197" t="str">
        <f t="shared" si="50"/>
        <v>Electricity Imports and Exports</v>
      </c>
      <c r="K221" s="197" t="str">
        <f t="shared" si="50"/>
        <v>elec change imports</v>
      </c>
      <c r="L221" s="198">
        <f t="shared" si="50"/>
        <v>-0.5</v>
      </c>
      <c r="M221" s="198">
        <f t="shared" si="50"/>
        <v>1</v>
      </c>
      <c r="N221" s="198">
        <f t="shared" si="50"/>
        <v>0.02</v>
      </c>
      <c r="O221" s="197" t="str">
        <f t="shared" si="50"/>
        <v>% change in imports</v>
      </c>
      <c r="P221" s="194"/>
      <c r="Q221" s="197" t="str">
        <f t="shared" si="51"/>
        <v>electricity-sector-main.html#elec-imports</v>
      </c>
      <c r="R221" s="197" t="str">
        <f t="shared" si="51"/>
        <v>electricity-imports-exports.html</v>
      </c>
      <c r="S221" s="232" t="str">
        <f t="shared" si="51"/>
        <v>Energy Information Administation.  2016.  Electric Power Annual.  Table 2.13.</v>
      </c>
      <c r="T221" s="199"/>
    </row>
    <row r="222" spans="1:21">
      <c r="A222" s="189" t="s">
        <v>576</v>
      </c>
      <c r="B222" s="189" t="s">
        <v>648</v>
      </c>
      <c r="C222" s="189" t="s">
        <v>649</v>
      </c>
      <c r="D222" s="192"/>
      <c r="E222" s="192"/>
      <c r="F222" s="192"/>
      <c r="G222" s="192"/>
      <c r="H222" s="43">
        <v>619</v>
      </c>
      <c r="I222" s="192" t="s">
        <v>333</v>
      </c>
      <c r="J222" s="189" t="s">
        <v>648</v>
      </c>
      <c r="K222" s="189" t="s">
        <v>650</v>
      </c>
      <c r="O222" s="192"/>
      <c r="P222" s="194"/>
      <c r="Q222" s="192"/>
      <c r="R222" s="199"/>
      <c r="S222" s="213"/>
      <c r="T222" s="192"/>
    </row>
    <row r="223" spans="1:21">
      <c r="A223" s="189" t="s">
        <v>576</v>
      </c>
      <c r="B223" s="189" t="s">
        <v>651</v>
      </c>
      <c r="C223" s="189" t="s">
        <v>652</v>
      </c>
      <c r="D223" s="192"/>
      <c r="E223" s="192"/>
      <c r="F223" s="192"/>
      <c r="G223" s="192"/>
      <c r="H223" s="43">
        <v>30</v>
      </c>
      <c r="I223" s="192" t="s">
        <v>311</v>
      </c>
      <c r="J223" s="189" t="s">
        <v>651</v>
      </c>
      <c r="K223" s="189" t="s">
        <v>653</v>
      </c>
      <c r="L223" s="211">
        <v>0</v>
      </c>
      <c r="M223" s="212">
        <v>1</v>
      </c>
      <c r="N223" s="212">
        <v>0.01</v>
      </c>
      <c r="O223" s="192" t="s">
        <v>654</v>
      </c>
      <c r="P223" s="226" t="str">
        <f>_xlfn.CONCAT("**Description:**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",'Supporting Data'!A6,", a 100% setting provides for an additional ",'Supporting Data'!AU6," MW of demand response capacity in 2050 (on top of a BAU quantity of ",'Supporting Data'!AT6," MW).")</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New Mexico, a 100% setting provides for an additional 284 MW of demand response capacity in 2050 (on top of a BAU quantity of 92 MW).</v>
      </c>
      <c r="Q223" s="192" t="s">
        <v>655</v>
      </c>
      <c r="R223" s="199" t="s">
        <v>656</v>
      </c>
      <c r="S223" s="213" t="s">
        <v>446</v>
      </c>
      <c r="T223" s="192"/>
      <c r="U223" s="189" t="s">
        <v>146</v>
      </c>
    </row>
    <row r="224" spans="1:21">
      <c r="A224" s="189" t="s">
        <v>576</v>
      </c>
      <c r="B224" s="189" t="s">
        <v>657</v>
      </c>
      <c r="C224" s="189" t="s">
        <v>658</v>
      </c>
      <c r="D224" s="192" t="s">
        <v>579</v>
      </c>
      <c r="E224" s="192"/>
      <c r="F224" s="192" t="s">
        <v>580</v>
      </c>
      <c r="G224" s="192"/>
      <c r="H224" s="43">
        <v>31</v>
      </c>
      <c r="I224" s="189" t="str">
        <f>IF('Supporting Data'!X6 &gt; 0, "Yes", "No")</f>
        <v>Yes</v>
      </c>
      <c r="J224" s="189" t="s">
        <v>657</v>
      </c>
      <c r="K224" s="189" t="s">
        <v>659</v>
      </c>
      <c r="L224" s="233">
        <v>0</v>
      </c>
      <c r="M224" s="233">
        <v>25000</v>
      </c>
      <c r="N224" s="233">
        <v>500</v>
      </c>
      <c r="O224" s="192" t="s">
        <v>660</v>
      </c>
      <c r="P224" s="226" t="str">
        <f>_xlfn.CONCAT("**Description:** This policy causes the specified quantity of otherwise non-retiring coal capacity to be retired each year. // **Guidance for setting values:**  ", "The EIA projects that ", 'Supporting Data'!A6, " will retire ",'Supporting Data'!Q6, " MW of coal by 2050. ",'Supporting Data'!A6, " currently has ", 'Supporting Data'!X6, " MW of coal capacity.")</f>
        <v>**Description:** This policy causes the specified quantity of otherwise non-retiring coal capacity to be retired each year. // **Guidance for setting values:**  The EIA projects that New Mexico will retire 2640 MW of coal by 2050. New Mexico currently has 2640 MW of coal capacity.</v>
      </c>
      <c r="Q224" s="192" t="s">
        <v>661</v>
      </c>
      <c r="R224" s="199" t="s">
        <v>662</v>
      </c>
      <c r="S224" s="213" t="s">
        <v>663</v>
      </c>
      <c r="T224" s="192" t="s">
        <v>664</v>
      </c>
      <c r="U224" s="189" t="s">
        <v>665</v>
      </c>
    </row>
    <row r="225" spans="1:25">
      <c r="A225" s="197" t="str">
        <f t="shared" ref="A225:C239" si="55">A$224</f>
        <v>Electricity Supply</v>
      </c>
      <c r="B225" s="197" t="str">
        <f t="shared" si="55"/>
        <v>Early Retirement of Power Plants</v>
      </c>
      <c r="C225" s="197" t="str">
        <f t="shared" si="55"/>
        <v>Annual Additional Capacity Retired due to Early Retirement Policy</v>
      </c>
      <c r="D225" s="199" t="s">
        <v>586</v>
      </c>
      <c r="E225" s="192"/>
      <c r="F225" s="199" t="s">
        <v>587</v>
      </c>
      <c r="G225" s="192"/>
      <c r="H225" s="43">
        <v>620</v>
      </c>
      <c r="I225" s="189" t="str">
        <f>IF('Supporting Data'!Y6 &gt; 0, "Yes", "No")</f>
        <v>Yes</v>
      </c>
      <c r="J225" s="197" t="str">
        <f t="shared" ref="J225:K239" si="56">J$224</f>
        <v>Early Retirement of Power Plants</v>
      </c>
      <c r="K225" s="197" t="str">
        <f t="shared" si="56"/>
        <v>elec early retirement</v>
      </c>
      <c r="L225" s="234">
        <f>L224</f>
        <v>0</v>
      </c>
      <c r="M225" s="234">
        <f>M224</f>
        <v>25000</v>
      </c>
      <c r="N225" s="234">
        <f>N224</f>
        <v>500</v>
      </c>
      <c r="O225" s="234" t="str">
        <f>O224</f>
        <v>MW/year</v>
      </c>
      <c r="P225" s="226" t="str">
        <f>_xlfn.CONCAT("**Description:** This policy causes the specified quantity of otherwise non-retiring natural gas non-peaker capacity to be retired each year. // **Guidance for setting values:**  ","The EIA projects that ",'Supporting Data'!A6," will retire ",'Supporting Data'!R6," MW of gas non-peaking plants by 2050. ",'Supporting Data'!A6," currently has ", 'Supporting Data'!Y6, "MW of natural gas non-peaking capacity.")</f>
        <v>**Description:** This policy causes the specified quantity of otherwise non-retiring natural gas non-peaker capacity to be retired each year. // **Guidance for setting values:**  The EIA projects that New Mexico will retire 0 MW of gas non-peaking plants by 2050. New Mexico currently has 1416MW of natural gas non-peaking capacity.</v>
      </c>
      <c r="Q225" s="192"/>
      <c r="R225" s="199"/>
      <c r="S225" s="213"/>
      <c r="T225" s="192"/>
      <c r="U225" s="189" t="s">
        <v>665</v>
      </c>
    </row>
    <row r="226" spans="1:25">
      <c r="A226" s="197" t="str">
        <f t="shared" si="55"/>
        <v>Electricity Supply</v>
      </c>
      <c r="B226" s="197" t="str">
        <f t="shared" si="55"/>
        <v>Early Retirement of Power Plants</v>
      </c>
      <c r="C226" s="197" t="str">
        <f t="shared" si="55"/>
        <v>Annual Additional Capacity Retired due to Early Retirement Policy</v>
      </c>
      <c r="D226" s="199" t="s">
        <v>589</v>
      </c>
      <c r="E226" s="192"/>
      <c r="F226" s="199" t="s">
        <v>590</v>
      </c>
      <c r="G226" s="192"/>
      <c r="H226" s="43">
        <v>32</v>
      </c>
      <c r="I226" s="189" t="str">
        <f>IF('Supporting Data'!Z6 &gt; 0, "Yes", "No")</f>
        <v>No</v>
      </c>
      <c r="J226" s="197" t="str">
        <f t="shared" si="56"/>
        <v>Early Retirement of Power Plants</v>
      </c>
      <c r="K226" s="197" t="str">
        <f t="shared" si="56"/>
        <v>elec early retirement</v>
      </c>
      <c r="L226" s="197">
        <f>L$224</f>
        <v>0</v>
      </c>
      <c r="M226" s="197">
        <f>M$224</f>
        <v>25000</v>
      </c>
      <c r="N226" s="197">
        <f>N$224</f>
        <v>500</v>
      </c>
      <c r="O226" s="207" t="str">
        <f>O$224</f>
        <v>MW/year</v>
      </c>
      <c r="P226" s="226" t="str">
        <f>_xlfn.CONCAT("**Description:** This policy causes the specified quantity of otherwise non-retiring nuclear capacity to be retired each year. // **Guidance for setting values:**  ","The EIA projects that ",'Supporting Data'!A6," will retire ",'Supporting Data'!S6," MW of nuclear capacity by 2050. ",'Supporting Data'!A6," currently has ", 'Supporting Data'!Z6, " MW of nuclear capacity.")</f>
        <v>**Description:** This policy causes the specified quantity of otherwise non-retiring nuclear capacity to be retired each year. // **Guidance for setting values:**  The EIA projects that New Mexico will retire 0 MW of nuclear capacity by 2050. New Mexico currently has 0 MW of nuclear capacity.</v>
      </c>
      <c r="Q226" s="207" t="str">
        <f>Q$224</f>
        <v>electricity-sector-main.html#early-ret</v>
      </c>
      <c r="R226" s="207" t="str">
        <f>R$224</f>
        <v>early-retirement-of-power-plants.html</v>
      </c>
      <c r="S226" s="213" t="s">
        <v>446</v>
      </c>
      <c r="T226" s="192"/>
      <c r="U226" s="189" t="s">
        <v>665</v>
      </c>
    </row>
    <row r="227" spans="1:25">
      <c r="A227" s="197" t="str">
        <f t="shared" si="55"/>
        <v>Electricity Supply</v>
      </c>
      <c r="B227" s="197" t="str">
        <f t="shared" si="55"/>
        <v>Early Retirement of Power Plants</v>
      </c>
      <c r="C227" s="197" t="str">
        <f t="shared" si="55"/>
        <v>Annual Additional Capacity Retired due to Early Retirement Policy</v>
      </c>
      <c r="D227" s="199" t="s">
        <v>592</v>
      </c>
      <c r="E227" s="192"/>
      <c r="F227" s="199" t="s">
        <v>593</v>
      </c>
      <c r="G227" s="192"/>
      <c r="H227" s="43">
        <v>621</v>
      </c>
      <c r="I227" s="192" t="s">
        <v>333</v>
      </c>
      <c r="J227" s="197" t="str">
        <f t="shared" si="56"/>
        <v>Early Retirement of Power Plants</v>
      </c>
      <c r="K227" s="197" t="str">
        <f t="shared" si="56"/>
        <v>elec early retirement</v>
      </c>
      <c r="L227" s="233"/>
      <c r="M227" s="233"/>
      <c r="N227" s="233"/>
      <c r="O227" s="192"/>
      <c r="P227" s="194"/>
      <c r="Q227" s="192"/>
      <c r="R227" s="199"/>
      <c r="S227" s="213"/>
      <c r="T227" s="192"/>
    </row>
    <row r="228" spans="1:25">
      <c r="A228" s="197" t="str">
        <f t="shared" si="55"/>
        <v>Electricity Supply</v>
      </c>
      <c r="B228" s="197" t="str">
        <f t="shared" si="55"/>
        <v>Early Retirement of Power Plants</v>
      </c>
      <c r="C228" s="197" t="str">
        <f t="shared" si="55"/>
        <v>Annual Additional Capacity Retired due to Early Retirement Policy</v>
      </c>
      <c r="D228" s="199" t="s">
        <v>595</v>
      </c>
      <c r="E228" s="192"/>
      <c r="F228" s="199" t="s">
        <v>596</v>
      </c>
      <c r="G228" s="192"/>
      <c r="H228" s="43">
        <v>622</v>
      </c>
      <c r="I228" s="192" t="s">
        <v>333</v>
      </c>
      <c r="J228" s="197" t="str">
        <f t="shared" si="56"/>
        <v>Early Retirement of Power Plants</v>
      </c>
      <c r="K228" s="197" t="str">
        <f t="shared" si="56"/>
        <v>elec early retirement</v>
      </c>
      <c r="L228" s="233"/>
      <c r="M228" s="233"/>
      <c r="N228" s="233"/>
      <c r="O228" s="192"/>
      <c r="P228" s="194"/>
      <c r="Q228" s="192"/>
      <c r="R228" s="199"/>
      <c r="S228" s="213"/>
      <c r="T228" s="192"/>
      <c r="Y228" s="189" t="str">
        <f>_xlfn.CONCAT("**Description:** This policy causes the specified quantity of otherwise non-retiring petroleum capacity to be retired each year. // **Guidance for setting values:**  ","The EIA projects that ",'Supporting Data'!A6," will retire ",'Supporting Data'!T6," MW of biomass capacity by 2050. ",'Supporting Data'!A6," currently has ", 'Supporting Data'!AE6, " MW of biomass capacity.")</f>
        <v>**Description:** This policy causes the specified quantity of otherwise non-retiring petroleum capacity to be retired each year. // **Guidance for setting values:**  The EIA projects that New Mexico will retire 0 MW of biomass capacity by 2050. New Mexico currently has 5 MW of biomass capacity.</v>
      </c>
    </row>
    <row r="229" spans="1:25">
      <c r="A229" s="197" t="str">
        <f t="shared" si="55"/>
        <v>Electricity Supply</v>
      </c>
      <c r="B229" s="197" t="str">
        <f t="shared" si="55"/>
        <v>Early Retirement of Power Plants</v>
      </c>
      <c r="C229" s="197" t="str">
        <f t="shared" si="55"/>
        <v>Annual Additional Capacity Retired due to Early Retirement Policy</v>
      </c>
      <c r="D229" s="199" t="s">
        <v>597</v>
      </c>
      <c r="E229" s="192"/>
      <c r="F229" s="199" t="s">
        <v>598</v>
      </c>
      <c r="G229" s="192"/>
      <c r="H229" s="43">
        <v>623</v>
      </c>
      <c r="I229" s="192" t="s">
        <v>333</v>
      </c>
      <c r="J229" s="197" t="str">
        <f t="shared" si="56"/>
        <v>Early Retirement of Power Plants</v>
      </c>
      <c r="K229" s="197" t="str">
        <f t="shared" si="56"/>
        <v>elec early retirement</v>
      </c>
      <c r="L229" s="233"/>
      <c r="M229" s="233"/>
      <c r="N229" s="233"/>
      <c r="O229" s="192"/>
      <c r="P229" s="194"/>
      <c r="Q229" s="192"/>
      <c r="R229" s="199"/>
      <c r="S229" s="213"/>
      <c r="T229" s="192"/>
    </row>
    <row r="230" spans="1:25">
      <c r="A230" s="197" t="str">
        <f t="shared" si="55"/>
        <v>Electricity Supply</v>
      </c>
      <c r="B230" s="197" t="str">
        <f t="shared" si="55"/>
        <v>Early Retirement of Power Plants</v>
      </c>
      <c r="C230" s="197" t="str">
        <f t="shared" si="55"/>
        <v>Annual Additional Capacity Retired due to Early Retirement Policy</v>
      </c>
      <c r="D230" s="199" t="s">
        <v>599</v>
      </c>
      <c r="E230" s="192"/>
      <c r="F230" s="199" t="s">
        <v>600</v>
      </c>
      <c r="G230" s="192"/>
      <c r="H230" s="43">
        <v>624</v>
      </c>
      <c r="I230" s="192" t="s">
        <v>333</v>
      </c>
      <c r="J230" s="197" t="str">
        <f t="shared" si="56"/>
        <v>Early Retirement of Power Plants</v>
      </c>
      <c r="K230" s="197" t="str">
        <f t="shared" si="56"/>
        <v>elec early retirement</v>
      </c>
      <c r="L230" s="233"/>
      <c r="M230" s="233"/>
      <c r="N230" s="233"/>
      <c r="O230" s="192"/>
      <c r="P230" s="194"/>
      <c r="Q230" s="192"/>
      <c r="R230" s="199"/>
      <c r="S230" s="213"/>
      <c r="T230" s="192"/>
    </row>
    <row r="231" spans="1:25">
      <c r="A231" s="197" t="str">
        <f t="shared" si="55"/>
        <v>Electricity Supply</v>
      </c>
      <c r="B231" s="197" t="str">
        <f t="shared" si="55"/>
        <v>Early Retirement of Power Plants</v>
      </c>
      <c r="C231" s="197" t="str">
        <f t="shared" si="55"/>
        <v>Annual Additional Capacity Retired due to Early Retirement Policy</v>
      </c>
      <c r="D231" s="199" t="s">
        <v>601</v>
      </c>
      <c r="E231" s="192"/>
      <c r="F231" s="199" t="s">
        <v>602</v>
      </c>
      <c r="G231" s="192"/>
      <c r="H231" s="43">
        <v>625</v>
      </c>
      <c r="I231" s="189" t="str">
        <f>IF('Supporting Data'!AE6 &gt; 0, "Yes", "No")</f>
        <v>Yes</v>
      </c>
      <c r="J231" s="197" t="str">
        <f t="shared" si="56"/>
        <v>Early Retirement of Power Plants</v>
      </c>
      <c r="K231" s="197" t="str">
        <f t="shared" si="56"/>
        <v>elec early retirement</v>
      </c>
      <c r="L231" s="233"/>
      <c r="M231" s="233"/>
      <c r="N231" s="233"/>
      <c r="O231" s="192"/>
      <c r="P231" s="226" t="str">
        <f>_xlfn.CONCAT("**Description:** This policy causes the specified quantity of otherwise non-retiring biomass capacity to be retired each year.  // **Guidance for setting values:**  ","The EIA projects that ",'Supporting Data'!A6," will retire ",'Supporting Data'!T6," MW of biomass capacity by 2050. ",'Supporting Data'!A6," currently has ", 'Supporting Data'!AE6, " MW of biomass capacity.")</f>
        <v>**Description:** This policy causes the specified quantity of otherwise non-retiring biomass capacity to be retired each year.  // **Guidance for setting values:**  The EIA projects that New Mexico will retire 0 MW of biomass capacity by 2050. New Mexico currently has 5 MW of biomass capacity.</v>
      </c>
      <c r="Q231" s="192"/>
      <c r="R231" s="199"/>
      <c r="S231" s="213"/>
      <c r="T231" s="192"/>
      <c r="U231" s="189" t="s">
        <v>147</v>
      </c>
      <c r="Y231" s="189" t="s">
        <v>666</v>
      </c>
    </row>
    <row r="232" spans="1:25">
      <c r="A232" s="197" t="str">
        <f t="shared" si="55"/>
        <v>Electricity Supply</v>
      </c>
      <c r="B232" s="197" t="str">
        <f t="shared" si="55"/>
        <v>Early Retirement of Power Plants</v>
      </c>
      <c r="C232" s="197" t="str">
        <f t="shared" si="55"/>
        <v>Annual Additional Capacity Retired due to Early Retirement Policy</v>
      </c>
      <c r="D232" s="199" t="s">
        <v>603</v>
      </c>
      <c r="E232" s="192"/>
      <c r="F232" s="199" t="s">
        <v>604</v>
      </c>
      <c r="G232" s="192"/>
      <c r="H232" s="43">
        <v>626</v>
      </c>
      <c r="I232" s="192" t="s">
        <v>333</v>
      </c>
      <c r="J232" s="197" t="str">
        <f t="shared" si="56"/>
        <v>Early Retirement of Power Plants</v>
      </c>
      <c r="K232" s="197" t="str">
        <f t="shared" si="56"/>
        <v>elec early retirement</v>
      </c>
      <c r="L232" s="233"/>
      <c r="M232" s="233"/>
      <c r="N232" s="233"/>
      <c r="O232" s="192"/>
      <c r="P232" s="194"/>
      <c r="Q232" s="192"/>
      <c r="R232" s="199"/>
      <c r="S232" s="213"/>
      <c r="T232" s="192"/>
    </row>
    <row r="233" spans="1:25">
      <c r="A233" s="197" t="str">
        <f t="shared" si="55"/>
        <v>Electricity Supply</v>
      </c>
      <c r="B233" s="197" t="str">
        <f t="shared" si="55"/>
        <v>Early Retirement of Power Plants</v>
      </c>
      <c r="C233" s="197" t="str">
        <f t="shared" si="55"/>
        <v>Annual Additional Capacity Retired due to Early Retirement Policy</v>
      </c>
      <c r="D233" s="199" t="s">
        <v>605</v>
      </c>
      <c r="E233" s="192"/>
      <c r="F233" s="199" t="s">
        <v>606</v>
      </c>
      <c r="G233" s="192"/>
      <c r="H233" s="43">
        <v>627</v>
      </c>
      <c r="I233" s="189" t="str">
        <f>IF('Supporting Data'!$AG$6 &gt; 0, "Yes", "No")</f>
        <v>Yes</v>
      </c>
      <c r="J233" s="197" t="str">
        <f t="shared" si="56"/>
        <v>Early Retirement of Power Plants</v>
      </c>
      <c r="K233" s="197" t="str">
        <f t="shared" si="56"/>
        <v>elec early retirement</v>
      </c>
      <c r="L233" s="233"/>
      <c r="M233" s="233"/>
      <c r="N233" s="233"/>
      <c r="O233" s="192"/>
      <c r="P233" s="226" t="str">
        <f>_xlfn.CONCAT("**Description:** This policy causes the specified quantity of otherwise non-retiring petroleum capacity to be retired each year. // **Guidance for setting values:**  ","The EIA projects that ",'Supporting Data'!A6," will retire ",'Supporting Data'!U6," MW of petroleum capacity by 2050. ",'Supporting Data'!A6," currently has ", 'Supporting Data'!AG6, " MW of petroleum capacity.")</f>
        <v>**Description:** This policy causes the specified quantity of otherwise non-retiring petroleum capacity to be retired each year. // **Guidance for setting values:**  The EIA projects that New Mexico will retire 17 MW of petroleum capacity by 2050. New Mexico currently has 19 MW of petroleum capacity.</v>
      </c>
      <c r="Q233" s="192"/>
      <c r="R233" s="199"/>
      <c r="S233" s="213"/>
      <c r="T233" s="192"/>
      <c r="U233" s="189" t="s">
        <v>147</v>
      </c>
    </row>
    <row r="234" spans="1:25">
      <c r="A234" s="197" t="str">
        <f t="shared" si="55"/>
        <v>Electricity Supply</v>
      </c>
      <c r="B234" s="197" t="str">
        <f t="shared" si="55"/>
        <v>Early Retirement of Power Plants</v>
      </c>
      <c r="C234" s="197" t="str">
        <f t="shared" si="55"/>
        <v>Annual Additional Capacity Retired due to Early Retirement Policy</v>
      </c>
      <c r="D234" s="199" t="s">
        <v>607</v>
      </c>
      <c r="E234" s="192"/>
      <c r="F234" s="199" t="s">
        <v>608</v>
      </c>
      <c r="G234" s="192"/>
      <c r="H234" s="43">
        <v>628</v>
      </c>
      <c r="I234" s="189" t="str">
        <f>IF('Supporting Data'!$AH$6 &gt; 0, "Yes", "No")</f>
        <v>Yes</v>
      </c>
      <c r="J234" s="197" t="str">
        <f t="shared" si="56"/>
        <v>Early Retirement of Power Plants</v>
      </c>
      <c r="K234" s="197" t="str">
        <f t="shared" si="56"/>
        <v>elec early retirement</v>
      </c>
      <c r="L234" s="234">
        <f>L224</f>
        <v>0</v>
      </c>
      <c r="M234" s="234">
        <f>M224</f>
        <v>25000</v>
      </c>
      <c r="N234" s="234">
        <f>N224</f>
        <v>500</v>
      </c>
      <c r="O234" s="234" t="str">
        <f>O224</f>
        <v>MW/year</v>
      </c>
      <c r="P234" s="226" t="str">
        <f>_xlfn.CONCAT("**Description:** This policy causes the specified quantity of otherwise non-retiring natural gas peaker capacity to be retired each year. // **Guidance for setting values:**  ","The EIA projects that ",'Supporting Data'!A6," will retire ",'Supporting Data'!V6," MW of natural gas peaker capacity by 2050. ",'Supporting Data'!A6," currently has ", 'Supporting Data'!AH6, " MW of natural gas peaker capacity.")</f>
        <v>**Description:** This policy causes the specified quantity of otherwise non-retiring natural gas peaker capacity to be retired each year. // **Guidance for setting values:**  The EIA projects that New Mexico will retire 737 MW of natural gas peaker capacity by 2050. New Mexico currently has 1792 MW of natural gas peaker capacity.</v>
      </c>
      <c r="Q234" s="192"/>
      <c r="R234" s="199"/>
      <c r="S234" s="213"/>
      <c r="T234" s="192"/>
      <c r="U234" s="189" t="s">
        <v>147</v>
      </c>
    </row>
    <row r="235" spans="1:25">
      <c r="A235" s="197" t="str">
        <f t="shared" si="55"/>
        <v>Electricity Supply</v>
      </c>
      <c r="B235" s="197" t="str">
        <f t="shared" si="55"/>
        <v>Early Retirement of Power Plants</v>
      </c>
      <c r="C235" s="197" t="str">
        <f t="shared" si="55"/>
        <v>Annual Additional Capacity Retired due to Early Retirement Policy</v>
      </c>
      <c r="D235" s="199" t="s">
        <v>609</v>
      </c>
      <c r="E235" s="192"/>
      <c r="F235" s="199" t="s">
        <v>610</v>
      </c>
      <c r="G235" s="192"/>
      <c r="H235" s="43">
        <v>590</v>
      </c>
      <c r="I235" s="189" t="str">
        <f>IF('Supporting Data'!$AI$6 &gt; 0, "Yes", "No")</f>
        <v>No</v>
      </c>
      <c r="J235" s="197" t="str">
        <f t="shared" si="56"/>
        <v>Early Retirement of Power Plants</v>
      </c>
      <c r="K235" s="197" t="str">
        <f t="shared" si="56"/>
        <v>elec early retirement</v>
      </c>
      <c r="L235" s="190">
        <v>0</v>
      </c>
      <c r="M235" s="190">
        <v>1000</v>
      </c>
      <c r="N235" s="190">
        <v>25</v>
      </c>
      <c r="O235" s="207" t="str">
        <f>O$224</f>
        <v>MW/year</v>
      </c>
      <c r="P235" s="226" t="str">
        <f>_xlfn.CONCAT("**Description:** This policy causes the specified quantity of otherwise non-retiring lignite capacity to be retired each year.  // **Guidance for setting values:**  ","The EIA projects that ",'Supporting Data'!A6," will retire ",'Supporting Data'!W6," MW of natural gas peaker capacity by 2050. ",'Supporting Data'!A6," currently has ", 'Supporting Data'!AI6, " MW of natural gas peaker capacity.")</f>
        <v>**Description:** This policy causes the specified quantity of otherwise non-retiring lignite capacity to be retired each year.  // **Guidance for setting values:**  The EIA projects that New Mexico will retire 0 MW of natural gas peaker capacity by 2050. New Mexico currently has 0 MW of natural gas peaker capacity.</v>
      </c>
      <c r="Q235" s="207" t="str">
        <f>Q$224</f>
        <v>electricity-sector-main.html#early-ret</v>
      </c>
      <c r="R235" s="207" t="str">
        <f>R$224</f>
        <v>early-retirement-of-power-plants.html</v>
      </c>
      <c r="S235" s="213" t="s">
        <v>446</v>
      </c>
      <c r="T235" s="192"/>
    </row>
    <row r="236" spans="1:25">
      <c r="A236" s="197" t="str">
        <f t="shared" si="55"/>
        <v>Electricity Supply</v>
      </c>
      <c r="B236" s="197" t="str">
        <f t="shared" si="55"/>
        <v>Early Retirement of Power Plants</v>
      </c>
      <c r="C236" s="197" t="str">
        <f t="shared" si="55"/>
        <v>Annual Additional Capacity Retired due to Early Retirement Policy</v>
      </c>
      <c r="D236" s="199" t="s">
        <v>612</v>
      </c>
      <c r="E236" s="192"/>
      <c r="F236" s="199" t="s">
        <v>613</v>
      </c>
      <c r="G236" s="192"/>
      <c r="H236" s="43">
        <v>629</v>
      </c>
      <c r="I236" s="192" t="s">
        <v>333</v>
      </c>
      <c r="J236" s="197" t="str">
        <f t="shared" si="56"/>
        <v>Early Retirement of Power Plants</v>
      </c>
      <c r="K236" s="197" t="str">
        <f t="shared" si="56"/>
        <v>elec early retirement</v>
      </c>
      <c r="L236" s="198"/>
      <c r="M236" s="198"/>
      <c r="N236" s="198"/>
      <c r="O236" s="207"/>
      <c r="P236" s="194"/>
      <c r="Q236" s="192"/>
      <c r="R236" s="199"/>
      <c r="S236" s="213"/>
      <c r="T236" s="192"/>
    </row>
    <row r="237" spans="1:25">
      <c r="A237" s="197" t="str">
        <f t="shared" si="55"/>
        <v>Electricity Supply</v>
      </c>
      <c r="B237" s="197" t="str">
        <f t="shared" si="55"/>
        <v>Early Retirement of Power Plants</v>
      </c>
      <c r="C237" s="197" t="str">
        <f t="shared" si="55"/>
        <v>Annual Additional Capacity Retired due to Early Retirement Policy</v>
      </c>
      <c r="D237" s="199" t="s">
        <v>614</v>
      </c>
      <c r="E237" s="192"/>
      <c r="F237" s="199" t="s">
        <v>615</v>
      </c>
      <c r="G237" s="192"/>
      <c r="H237" s="43">
        <v>630</v>
      </c>
      <c r="I237" s="192" t="s">
        <v>333</v>
      </c>
      <c r="J237" s="197" t="str">
        <f t="shared" si="56"/>
        <v>Early Retirement of Power Plants</v>
      </c>
      <c r="K237" s="197" t="str">
        <f t="shared" si="56"/>
        <v>elec early retirement</v>
      </c>
      <c r="L237" s="198"/>
      <c r="M237" s="198"/>
      <c r="N237" s="198"/>
      <c r="O237" s="207"/>
      <c r="P237" s="194"/>
      <c r="Q237" s="192"/>
      <c r="R237" s="199"/>
      <c r="S237" s="213"/>
      <c r="T237" s="192"/>
    </row>
    <row r="238" spans="1:25">
      <c r="A238" s="197" t="str">
        <f t="shared" si="55"/>
        <v>Electricity Supply</v>
      </c>
      <c r="B238" s="197" t="str">
        <f t="shared" si="55"/>
        <v>Early Retirement of Power Plants</v>
      </c>
      <c r="C238" s="197" t="str">
        <f t="shared" si="55"/>
        <v>Annual Additional Capacity Retired due to Early Retirement Policy</v>
      </c>
      <c r="D238" s="199" t="s">
        <v>616</v>
      </c>
      <c r="E238" s="192"/>
      <c r="F238" s="199" t="s">
        <v>617</v>
      </c>
      <c r="G238" s="192"/>
      <c r="H238" s="43">
        <v>631</v>
      </c>
      <c r="I238" s="192" t="s">
        <v>333</v>
      </c>
      <c r="J238" s="197" t="str">
        <f t="shared" si="56"/>
        <v>Early Retirement of Power Plants</v>
      </c>
      <c r="K238" s="197" t="str">
        <f t="shared" si="56"/>
        <v>elec early retirement</v>
      </c>
      <c r="L238" s="198"/>
      <c r="M238" s="198"/>
      <c r="N238" s="198"/>
      <c r="O238" s="207"/>
      <c r="P238" s="194"/>
      <c r="Q238" s="192"/>
      <c r="R238" s="199"/>
      <c r="S238" s="213"/>
      <c r="T238" s="192"/>
    </row>
    <row r="239" spans="1:25">
      <c r="A239" s="197" t="str">
        <f t="shared" si="55"/>
        <v>Electricity Supply</v>
      </c>
      <c r="B239" s="197" t="str">
        <f t="shared" si="55"/>
        <v>Early Retirement of Power Plants</v>
      </c>
      <c r="C239" s="197" t="str">
        <f t="shared" si="55"/>
        <v>Annual Additional Capacity Retired due to Early Retirement Policy</v>
      </c>
      <c r="D239" s="199" t="s">
        <v>618</v>
      </c>
      <c r="E239" s="192"/>
      <c r="F239" s="199" t="s">
        <v>619</v>
      </c>
      <c r="G239" s="192"/>
      <c r="H239" s="43">
        <v>632</v>
      </c>
      <c r="I239" s="192" t="s">
        <v>333</v>
      </c>
      <c r="J239" s="197" t="str">
        <f t="shared" si="56"/>
        <v>Early Retirement of Power Plants</v>
      </c>
      <c r="K239" s="197" t="str">
        <f t="shared" si="56"/>
        <v>elec early retirement</v>
      </c>
      <c r="L239" s="198"/>
      <c r="M239" s="198"/>
      <c r="N239" s="198"/>
      <c r="O239" s="207"/>
      <c r="P239" s="194"/>
      <c r="Q239" s="192"/>
      <c r="R239" s="199"/>
      <c r="S239" s="213"/>
      <c r="T239" s="192"/>
    </row>
    <row r="240" spans="1:25">
      <c r="A240" s="189" t="s">
        <v>576</v>
      </c>
      <c r="B240" s="189" t="s">
        <v>667</v>
      </c>
      <c r="C240" s="189" t="s">
        <v>668</v>
      </c>
      <c r="D240" s="192"/>
      <c r="E240" s="192"/>
      <c r="F240" s="192"/>
      <c r="G240" s="192"/>
      <c r="H240" s="43">
        <v>33</v>
      </c>
      <c r="I240" s="192" t="s">
        <v>311</v>
      </c>
      <c r="J240" s="189" t="s">
        <v>667</v>
      </c>
      <c r="K240" s="189" t="s">
        <v>669</v>
      </c>
      <c r="L240" s="211">
        <v>0</v>
      </c>
      <c r="M240" s="211">
        <v>1</v>
      </c>
      <c r="N240" s="235">
        <v>0.01</v>
      </c>
      <c r="O240" s="192" t="s">
        <v>654</v>
      </c>
      <c r="P240" s="226" t="str">
        <f>_xlfn.CONCAT("**Description:** This policy causes grid-scale electricity storage from chemical batteries to increase above the amount predicted in the BAU Scenario. // **Guidance for setting values:** In 2019, ",'Repeating Values'!C1," had about ",'Supporting Data'!AP6," of grid battery storage.  The BAU scenario is based on EIA AEO data and sees grid battery capacity reach ",'Supporting Data'!AN6," by 2050.  The additional potential is based on NREL's Renewable Electricity Futures Study (80% RE-ITI (2014) scenario) and suggests ",'Supporting Data'!A6," could reach ",'Supporting Data'!AO6," of grid battery storage by 2050.")</f>
        <v>**Description:** This policy causes grid-scale electricity storage from chemical batteries to increase above the amount predicted in the BAU Scenario. // **Guidance for setting values:** In 2019, New Mexico had about 254 of grid battery storage.  The BAU scenario is based on EIA AEO data and sees grid battery capacity reach 649 by 2050.  The additional potential is based on NREL's Renewable Electricity Futures Study (80% RE-ITI (2014) scenario) and suggests New Mexico could reach 8273 of grid battery storage by 2050.</v>
      </c>
      <c r="Q240" s="192" t="s">
        <v>670</v>
      </c>
      <c r="R240" s="199" t="s">
        <v>671</v>
      </c>
      <c r="S240" s="213" t="s">
        <v>672</v>
      </c>
      <c r="T240" s="192"/>
      <c r="U240" s="189" t="s">
        <v>2056</v>
      </c>
    </row>
    <row r="241" spans="1:21">
      <c r="A241" s="189" t="s">
        <v>576</v>
      </c>
      <c r="B241" s="189" t="s">
        <v>673</v>
      </c>
      <c r="C241" s="189" t="s">
        <v>674</v>
      </c>
      <c r="D241" s="192"/>
      <c r="E241" s="192"/>
      <c r="F241" s="192"/>
      <c r="G241" s="192"/>
      <c r="H241" s="43">
        <v>34</v>
      </c>
      <c r="I241" s="192" t="s">
        <v>311</v>
      </c>
      <c r="J241" s="189" t="s">
        <v>673</v>
      </c>
      <c r="K241" s="189" t="s">
        <v>675</v>
      </c>
      <c r="L241" s="211">
        <v>0</v>
      </c>
      <c r="M241" s="211">
        <f>ROUND(MaxBoundCalculations!B181,2)</f>
        <v>1.1299999999999999</v>
      </c>
      <c r="N241" s="211">
        <v>0.01</v>
      </c>
      <c r="O241" s="192" t="s">
        <v>676</v>
      </c>
      <c r="P241" s="194" t="s">
        <v>677</v>
      </c>
      <c r="Q241" s="192" t="s">
        <v>678</v>
      </c>
      <c r="R241" s="199" t="s">
        <v>679</v>
      </c>
      <c r="S241" s="213" t="s">
        <v>680</v>
      </c>
      <c r="T241" s="192" t="s">
        <v>681</v>
      </c>
      <c r="U241" s="189" t="s">
        <v>682</v>
      </c>
    </row>
    <row r="242" spans="1:21">
      <c r="A242" s="189" t="s">
        <v>576</v>
      </c>
      <c r="B242" s="189" t="s">
        <v>683</v>
      </c>
      <c r="C242" s="189" t="s">
        <v>684</v>
      </c>
      <c r="D242" s="192" t="s">
        <v>579</v>
      </c>
      <c r="E242" s="192"/>
      <c r="F242" s="192" t="s">
        <v>580</v>
      </c>
      <c r="G242" s="192"/>
      <c r="H242" s="43">
        <v>860</v>
      </c>
      <c r="I242" s="192" t="s">
        <v>333</v>
      </c>
      <c r="J242" s="189" t="s">
        <v>683</v>
      </c>
      <c r="K242" s="231"/>
      <c r="L242" s="211"/>
      <c r="M242" s="211"/>
      <c r="N242" s="211"/>
      <c r="O242" s="192"/>
      <c r="P242" s="192"/>
      <c r="Q242" s="192"/>
      <c r="R242" s="199"/>
      <c r="S242" s="213"/>
      <c r="T242" s="192"/>
    </row>
    <row r="243" spans="1:21">
      <c r="A243" s="197" t="str">
        <f t="shared" ref="A243:C257" si="57">A$242</f>
        <v>Electricity Supply</v>
      </c>
      <c r="B243" s="197" t="str">
        <f t="shared" si="57"/>
        <v>Non BAU Capacity Retirement Schedule</v>
      </c>
      <c r="C243" s="197" t="str">
        <f t="shared" si="57"/>
        <v>Boolean Use Non BAU Capacity Retirement Schedule</v>
      </c>
      <c r="D243" s="199" t="s">
        <v>586</v>
      </c>
      <c r="E243" s="192"/>
      <c r="F243" s="199" t="s">
        <v>587</v>
      </c>
      <c r="G243" s="192"/>
      <c r="H243" s="43">
        <v>861</v>
      </c>
      <c r="I243" s="192" t="s">
        <v>333</v>
      </c>
      <c r="J243" s="197" t="str">
        <f t="shared" ref="J243:J257" si="58">J$242</f>
        <v>Non BAU Capacity Retirement Schedule</v>
      </c>
      <c r="K243" s="231"/>
      <c r="L243" s="211"/>
      <c r="M243" s="211"/>
      <c r="N243" s="211"/>
      <c r="O243" s="192"/>
      <c r="P243" s="192"/>
      <c r="Q243" s="192"/>
      <c r="R243" s="199"/>
      <c r="S243" s="213"/>
      <c r="T243" s="192"/>
    </row>
    <row r="244" spans="1:21">
      <c r="A244" s="197" t="str">
        <f t="shared" si="57"/>
        <v>Electricity Supply</v>
      </c>
      <c r="B244" s="197" t="str">
        <f t="shared" si="57"/>
        <v>Non BAU Capacity Retirement Schedule</v>
      </c>
      <c r="C244" s="197" t="str">
        <f t="shared" si="57"/>
        <v>Boolean Use Non BAU Capacity Retirement Schedule</v>
      </c>
      <c r="D244" s="199" t="s">
        <v>589</v>
      </c>
      <c r="E244" s="192"/>
      <c r="F244" s="199" t="s">
        <v>590</v>
      </c>
      <c r="G244" s="192"/>
      <c r="H244" s="43">
        <v>862</v>
      </c>
      <c r="I244" s="192" t="s">
        <v>333</v>
      </c>
      <c r="J244" s="197" t="str">
        <f t="shared" si="58"/>
        <v>Non BAU Capacity Retirement Schedule</v>
      </c>
      <c r="K244" s="231"/>
      <c r="L244" s="211"/>
      <c r="M244" s="211"/>
      <c r="N244" s="211"/>
      <c r="O244" s="192"/>
      <c r="P244" s="192"/>
      <c r="Q244" s="192"/>
      <c r="R244" s="199"/>
      <c r="S244" s="213"/>
      <c r="T244" s="192"/>
    </row>
    <row r="245" spans="1:21">
      <c r="A245" s="197" t="str">
        <f t="shared" si="57"/>
        <v>Electricity Supply</v>
      </c>
      <c r="B245" s="197" t="str">
        <f t="shared" si="57"/>
        <v>Non BAU Capacity Retirement Schedule</v>
      </c>
      <c r="C245" s="197" t="str">
        <f t="shared" si="57"/>
        <v>Boolean Use Non BAU Capacity Retirement Schedule</v>
      </c>
      <c r="D245" s="199" t="s">
        <v>592</v>
      </c>
      <c r="E245" s="192"/>
      <c r="F245" s="199" t="s">
        <v>593</v>
      </c>
      <c r="G245" s="192"/>
      <c r="H245" s="43">
        <v>863</v>
      </c>
      <c r="I245" s="192" t="s">
        <v>333</v>
      </c>
      <c r="J245" s="197" t="str">
        <f t="shared" si="58"/>
        <v>Non BAU Capacity Retirement Schedule</v>
      </c>
      <c r="K245" s="231"/>
      <c r="L245" s="211"/>
      <c r="M245" s="211"/>
      <c r="N245" s="211"/>
      <c r="O245" s="192"/>
      <c r="P245" s="192"/>
      <c r="Q245" s="192"/>
      <c r="R245" s="199"/>
      <c r="S245" s="213"/>
      <c r="T245" s="192"/>
    </row>
    <row r="246" spans="1:21">
      <c r="A246" s="197" t="str">
        <f t="shared" si="57"/>
        <v>Electricity Supply</v>
      </c>
      <c r="B246" s="197" t="str">
        <f t="shared" si="57"/>
        <v>Non BAU Capacity Retirement Schedule</v>
      </c>
      <c r="C246" s="197" t="str">
        <f t="shared" si="57"/>
        <v>Boolean Use Non BAU Capacity Retirement Schedule</v>
      </c>
      <c r="D246" s="199" t="s">
        <v>595</v>
      </c>
      <c r="E246" s="192"/>
      <c r="F246" s="199" t="s">
        <v>596</v>
      </c>
      <c r="G246" s="192"/>
      <c r="H246" s="43">
        <v>864</v>
      </c>
      <c r="I246" s="192" t="s">
        <v>333</v>
      </c>
      <c r="J246" s="197" t="str">
        <f t="shared" si="58"/>
        <v>Non BAU Capacity Retirement Schedule</v>
      </c>
      <c r="K246" s="231"/>
      <c r="L246" s="211"/>
      <c r="M246" s="211"/>
      <c r="N246" s="211"/>
      <c r="O246" s="192"/>
      <c r="P246" s="192"/>
      <c r="Q246" s="192"/>
      <c r="R246" s="199"/>
      <c r="S246" s="213"/>
      <c r="T246" s="192"/>
    </row>
    <row r="247" spans="1:21">
      <c r="A247" s="197" t="str">
        <f t="shared" si="57"/>
        <v>Electricity Supply</v>
      </c>
      <c r="B247" s="197" t="str">
        <f t="shared" si="57"/>
        <v>Non BAU Capacity Retirement Schedule</v>
      </c>
      <c r="C247" s="197" t="str">
        <f t="shared" si="57"/>
        <v>Boolean Use Non BAU Capacity Retirement Schedule</v>
      </c>
      <c r="D247" s="199" t="s">
        <v>597</v>
      </c>
      <c r="E247" s="192"/>
      <c r="F247" s="199" t="s">
        <v>598</v>
      </c>
      <c r="G247" s="192"/>
      <c r="H247" s="43">
        <v>865</v>
      </c>
      <c r="I247" s="192" t="s">
        <v>333</v>
      </c>
      <c r="J247" s="197" t="str">
        <f t="shared" si="58"/>
        <v>Non BAU Capacity Retirement Schedule</v>
      </c>
      <c r="K247" s="231"/>
      <c r="L247" s="211"/>
      <c r="M247" s="211"/>
      <c r="N247" s="211"/>
      <c r="O247" s="192"/>
      <c r="P247" s="192"/>
      <c r="Q247" s="192"/>
      <c r="R247" s="199"/>
      <c r="S247" s="213"/>
      <c r="T247" s="192"/>
    </row>
    <row r="248" spans="1:21">
      <c r="A248" s="197" t="str">
        <f t="shared" si="57"/>
        <v>Electricity Supply</v>
      </c>
      <c r="B248" s="197" t="str">
        <f t="shared" si="57"/>
        <v>Non BAU Capacity Retirement Schedule</v>
      </c>
      <c r="C248" s="197" t="str">
        <f t="shared" si="57"/>
        <v>Boolean Use Non BAU Capacity Retirement Schedule</v>
      </c>
      <c r="D248" s="199" t="s">
        <v>599</v>
      </c>
      <c r="E248" s="192"/>
      <c r="F248" s="199" t="s">
        <v>600</v>
      </c>
      <c r="G248" s="192"/>
      <c r="H248" s="43">
        <v>866</v>
      </c>
      <c r="I248" s="192" t="s">
        <v>333</v>
      </c>
      <c r="J248" s="197" t="str">
        <f t="shared" si="58"/>
        <v>Non BAU Capacity Retirement Schedule</v>
      </c>
      <c r="K248" s="231"/>
      <c r="L248" s="211"/>
      <c r="M248" s="211"/>
      <c r="N248" s="211"/>
      <c r="O248" s="192"/>
      <c r="P248" s="192"/>
      <c r="Q248" s="192"/>
      <c r="R248" s="199"/>
      <c r="S248" s="213"/>
      <c r="T248" s="192"/>
    </row>
    <row r="249" spans="1:21">
      <c r="A249" s="197" t="str">
        <f t="shared" si="57"/>
        <v>Electricity Supply</v>
      </c>
      <c r="B249" s="197" t="str">
        <f t="shared" si="57"/>
        <v>Non BAU Capacity Retirement Schedule</v>
      </c>
      <c r="C249" s="197" t="str">
        <f t="shared" si="57"/>
        <v>Boolean Use Non BAU Capacity Retirement Schedule</v>
      </c>
      <c r="D249" s="199" t="s">
        <v>601</v>
      </c>
      <c r="E249" s="192"/>
      <c r="F249" s="199" t="s">
        <v>602</v>
      </c>
      <c r="G249" s="192"/>
      <c r="H249" s="43">
        <v>867</v>
      </c>
      <c r="I249" s="192" t="s">
        <v>333</v>
      </c>
      <c r="J249" s="197" t="str">
        <f t="shared" si="58"/>
        <v>Non BAU Capacity Retirement Schedule</v>
      </c>
      <c r="K249" s="231"/>
      <c r="L249" s="211"/>
      <c r="M249" s="211"/>
      <c r="N249" s="211"/>
      <c r="O249" s="192"/>
      <c r="P249" s="192"/>
      <c r="Q249" s="192"/>
      <c r="R249" s="199"/>
      <c r="S249" s="213"/>
      <c r="T249" s="192"/>
    </row>
    <row r="250" spans="1:21">
      <c r="A250" s="197" t="str">
        <f t="shared" si="57"/>
        <v>Electricity Supply</v>
      </c>
      <c r="B250" s="197" t="str">
        <f t="shared" si="57"/>
        <v>Non BAU Capacity Retirement Schedule</v>
      </c>
      <c r="C250" s="197" t="str">
        <f t="shared" si="57"/>
        <v>Boolean Use Non BAU Capacity Retirement Schedule</v>
      </c>
      <c r="D250" s="199" t="s">
        <v>603</v>
      </c>
      <c r="E250" s="192"/>
      <c r="F250" s="199" t="s">
        <v>604</v>
      </c>
      <c r="G250" s="192"/>
      <c r="H250" s="43">
        <v>868</v>
      </c>
      <c r="I250" s="192" t="s">
        <v>333</v>
      </c>
      <c r="J250" s="197" t="str">
        <f t="shared" si="58"/>
        <v>Non BAU Capacity Retirement Schedule</v>
      </c>
      <c r="K250" s="231"/>
      <c r="L250" s="211"/>
      <c r="M250" s="211"/>
      <c r="N250" s="211"/>
      <c r="O250" s="192"/>
      <c r="P250" s="192"/>
      <c r="Q250" s="192"/>
      <c r="R250" s="199"/>
      <c r="S250" s="213"/>
      <c r="T250" s="192"/>
    </row>
    <row r="251" spans="1:21">
      <c r="A251" s="197" t="str">
        <f t="shared" si="57"/>
        <v>Electricity Supply</v>
      </c>
      <c r="B251" s="197" t="str">
        <f t="shared" si="57"/>
        <v>Non BAU Capacity Retirement Schedule</v>
      </c>
      <c r="C251" s="197" t="str">
        <f t="shared" si="57"/>
        <v>Boolean Use Non BAU Capacity Retirement Schedule</v>
      </c>
      <c r="D251" s="199" t="s">
        <v>605</v>
      </c>
      <c r="E251" s="192"/>
      <c r="F251" s="199" t="s">
        <v>606</v>
      </c>
      <c r="G251" s="192"/>
      <c r="H251" s="43">
        <v>869</v>
      </c>
      <c r="I251" s="192" t="s">
        <v>333</v>
      </c>
      <c r="J251" s="197" t="str">
        <f t="shared" si="58"/>
        <v>Non BAU Capacity Retirement Schedule</v>
      </c>
      <c r="K251" s="231"/>
      <c r="L251" s="211"/>
      <c r="M251" s="211"/>
      <c r="N251" s="211"/>
      <c r="O251" s="192"/>
      <c r="P251" s="192"/>
      <c r="Q251" s="192"/>
      <c r="R251" s="199"/>
      <c r="S251" s="213"/>
      <c r="T251" s="192"/>
    </row>
    <row r="252" spans="1:21">
      <c r="A252" s="197" t="str">
        <f t="shared" si="57"/>
        <v>Electricity Supply</v>
      </c>
      <c r="B252" s="197" t="str">
        <f t="shared" si="57"/>
        <v>Non BAU Capacity Retirement Schedule</v>
      </c>
      <c r="C252" s="197" t="str">
        <f t="shared" si="57"/>
        <v>Boolean Use Non BAU Capacity Retirement Schedule</v>
      </c>
      <c r="D252" s="199" t="s">
        <v>607</v>
      </c>
      <c r="E252" s="192"/>
      <c r="F252" s="199" t="s">
        <v>608</v>
      </c>
      <c r="G252" s="192"/>
      <c r="H252" s="43">
        <v>870</v>
      </c>
      <c r="I252" s="192" t="s">
        <v>333</v>
      </c>
      <c r="J252" s="197" t="str">
        <f t="shared" si="58"/>
        <v>Non BAU Capacity Retirement Schedule</v>
      </c>
      <c r="K252" s="231"/>
      <c r="L252" s="211"/>
      <c r="M252" s="211"/>
      <c r="N252" s="211"/>
      <c r="O252" s="192"/>
      <c r="P252" s="192"/>
      <c r="Q252" s="192"/>
      <c r="R252" s="199"/>
      <c r="S252" s="213"/>
      <c r="T252" s="192"/>
    </row>
    <row r="253" spans="1:21">
      <c r="A253" s="197" t="str">
        <f t="shared" si="57"/>
        <v>Electricity Supply</v>
      </c>
      <c r="B253" s="197" t="str">
        <f t="shared" si="57"/>
        <v>Non BAU Capacity Retirement Schedule</v>
      </c>
      <c r="C253" s="197" t="str">
        <f t="shared" si="57"/>
        <v>Boolean Use Non BAU Capacity Retirement Schedule</v>
      </c>
      <c r="D253" s="199" t="s">
        <v>609</v>
      </c>
      <c r="E253" s="192"/>
      <c r="F253" s="199" t="s">
        <v>610</v>
      </c>
      <c r="G253" s="192"/>
      <c r="H253" s="43">
        <v>871</v>
      </c>
      <c r="I253" s="192" t="s">
        <v>333</v>
      </c>
      <c r="J253" s="197" t="str">
        <f t="shared" si="58"/>
        <v>Non BAU Capacity Retirement Schedule</v>
      </c>
      <c r="K253" s="231"/>
      <c r="L253" s="211"/>
      <c r="M253" s="211"/>
      <c r="N253" s="211"/>
      <c r="O253" s="192"/>
      <c r="P253" s="192"/>
      <c r="Q253" s="192"/>
      <c r="R253" s="199"/>
      <c r="S253" s="213"/>
      <c r="T253" s="192"/>
    </row>
    <row r="254" spans="1:21">
      <c r="A254" s="197" t="str">
        <f t="shared" si="57"/>
        <v>Electricity Supply</v>
      </c>
      <c r="B254" s="197" t="str">
        <f t="shared" si="57"/>
        <v>Non BAU Capacity Retirement Schedule</v>
      </c>
      <c r="C254" s="197" t="str">
        <f t="shared" si="57"/>
        <v>Boolean Use Non BAU Capacity Retirement Schedule</v>
      </c>
      <c r="D254" s="199" t="s">
        <v>612</v>
      </c>
      <c r="E254" s="192"/>
      <c r="F254" s="199" t="s">
        <v>613</v>
      </c>
      <c r="G254" s="192"/>
      <c r="H254" s="43">
        <v>872</v>
      </c>
      <c r="I254" s="192" t="s">
        <v>333</v>
      </c>
      <c r="J254" s="197" t="str">
        <f t="shared" si="58"/>
        <v>Non BAU Capacity Retirement Schedule</v>
      </c>
      <c r="K254" s="231"/>
      <c r="L254" s="211"/>
      <c r="M254" s="211"/>
      <c r="N254" s="211"/>
      <c r="O254" s="192"/>
      <c r="P254" s="192"/>
      <c r="Q254" s="192"/>
      <c r="R254" s="199"/>
      <c r="S254" s="213"/>
      <c r="T254" s="192"/>
    </row>
    <row r="255" spans="1:21">
      <c r="A255" s="197" t="str">
        <f t="shared" si="57"/>
        <v>Electricity Supply</v>
      </c>
      <c r="B255" s="197" t="str">
        <f t="shared" si="57"/>
        <v>Non BAU Capacity Retirement Schedule</v>
      </c>
      <c r="C255" s="197" t="str">
        <f t="shared" si="57"/>
        <v>Boolean Use Non BAU Capacity Retirement Schedule</v>
      </c>
      <c r="D255" s="199" t="s">
        <v>614</v>
      </c>
      <c r="E255" s="192"/>
      <c r="F255" s="199" t="s">
        <v>615</v>
      </c>
      <c r="G255" s="192"/>
      <c r="H255" s="43">
        <v>873</v>
      </c>
      <c r="I255" s="192" t="s">
        <v>333</v>
      </c>
      <c r="J255" s="197" t="str">
        <f t="shared" si="58"/>
        <v>Non BAU Capacity Retirement Schedule</v>
      </c>
      <c r="K255" s="231"/>
      <c r="L255" s="211"/>
      <c r="M255" s="211"/>
      <c r="N255" s="211"/>
      <c r="O255" s="192"/>
      <c r="P255" s="192"/>
      <c r="Q255" s="192"/>
      <c r="R255" s="199"/>
      <c r="S255" s="213"/>
      <c r="T255" s="192"/>
    </row>
    <row r="256" spans="1:21">
      <c r="A256" s="197" t="str">
        <f t="shared" si="57"/>
        <v>Electricity Supply</v>
      </c>
      <c r="B256" s="197" t="str">
        <f t="shared" si="57"/>
        <v>Non BAU Capacity Retirement Schedule</v>
      </c>
      <c r="C256" s="197" t="str">
        <f t="shared" si="57"/>
        <v>Boolean Use Non BAU Capacity Retirement Schedule</v>
      </c>
      <c r="D256" s="199" t="s">
        <v>616</v>
      </c>
      <c r="E256" s="192"/>
      <c r="F256" s="199" t="s">
        <v>617</v>
      </c>
      <c r="G256" s="192"/>
      <c r="H256" s="43">
        <v>874</v>
      </c>
      <c r="I256" s="192" t="s">
        <v>333</v>
      </c>
      <c r="J256" s="197" t="str">
        <f t="shared" si="58"/>
        <v>Non BAU Capacity Retirement Schedule</v>
      </c>
      <c r="K256" s="231"/>
      <c r="L256" s="211"/>
      <c r="M256" s="211"/>
      <c r="N256" s="211"/>
      <c r="O256" s="192"/>
      <c r="P256" s="192"/>
      <c r="Q256" s="192"/>
      <c r="R256" s="199"/>
      <c r="S256" s="213"/>
      <c r="T256" s="192"/>
    </row>
    <row r="257" spans="1:21">
      <c r="A257" s="197" t="str">
        <f t="shared" si="57"/>
        <v>Electricity Supply</v>
      </c>
      <c r="B257" s="197" t="str">
        <f t="shared" si="57"/>
        <v>Non BAU Capacity Retirement Schedule</v>
      </c>
      <c r="C257" s="197" t="str">
        <f t="shared" si="57"/>
        <v>Boolean Use Non BAU Capacity Retirement Schedule</v>
      </c>
      <c r="D257" s="199" t="s">
        <v>618</v>
      </c>
      <c r="E257" s="192"/>
      <c r="F257" s="199" t="s">
        <v>619</v>
      </c>
      <c r="G257" s="192"/>
      <c r="H257" s="43">
        <v>875</v>
      </c>
      <c r="I257" s="192" t="s">
        <v>333</v>
      </c>
      <c r="J257" s="197" t="str">
        <f t="shared" si="58"/>
        <v>Non BAU Capacity Retirement Schedule</v>
      </c>
      <c r="K257" s="231"/>
      <c r="L257" s="211"/>
      <c r="M257" s="211"/>
      <c r="N257" s="211"/>
      <c r="O257" s="192"/>
      <c r="P257" s="192"/>
      <c r="Q257" s="192"/>
      <c r="R257" s="199"/>
      <c r="S257" s="213"/>
      <c r="T257" s="192"/>
    </row>
    <row r="258" spans="1:21" s="197" customFormat="1">
      <c r="A258" s="189" t="s">
        <v>576</v>
      </c>
      <c r="B258" s="189" t="s">
        <v>685</v>
      </c>
      <c r="C258" s="189" t="s">
        <v>686</v>
      </c>
      <c r="D258" s="192" t="s">
        <v>579</v>
      </c>
      <c r="E258" s="192"/>
      <c r="F258" s="192" t="s">
        <v>580</v>
      </c>
      <c r="G258" s="192"/>
      <c r="H258" s="43">
        <v>633</v>
      </c>
      <c r="I258" s="192" t="s">
        <v>333</v>
      </c>
      <c r="J258" s="189" t="s">
        <v>685</v>
      </c>
      <c r="K258" s="231"/>
      <c r="L258" s="189"/>
      <c r="M258" s="189"/>
      <c r="N258" s="189"/>
      <c r="O258" s="192"/>
      <c r="P258" s="194"/>
      <c r="Q258" s="207"/>
      <c r="R258" s="199"/>
      <c r="S258" s="227"/>
      <c r="T258" s="207"/>
    </row>
    <row r="259" spans="1:21" s="197" customFormat="1">
      <c r="A259" s="197" t="str">
        <f t="shared" ref="A259:C273" si="59">A$258</f>
        <v>Electricity Supply</v>
      </c>
      <c r="B259" s="197" t="str">
        <f t="shared" si="59"/>
        <v>Non BAU Mandated Capacity Construction</v>
      </c>
      <c r="C259" s="197" t="str">
        <f t="shared" si="59"/>
        <v>Boolean Use Non BAU Mandated Capacity Construction Schedule</v>
      </c>
      <c r="D259" s="199" t="s">
        <v>586</v>
      </c>
      <c r="E259" s="192"/>
      <c r="F259" s="199" t="s">
        <v>587</v>
      </c>
      <c r="G259" s="192"/>
      <c r="H259" s="43">
        <v>634</v>
      </c>
      <c r="I259" s="192" t="s">
        <v>333</v>
      </c>
      <c r="J259" s="197" t="str">
        <f t="shared" ref="J259:J273" si="60">J$258</f>
        <v>Non BAU Mandated Capacity Construction</v>
      </c>
      <c r="K259" s="231"/>
      <c r="L259" s="189"/>
      <c r="M259" s="189"/>
      <c r="N259" s="189"/>
      <c r="O259" s="192"/>
      <c r="P259" s="194"/>
      <c r="Q259" s="207"/>
      <c r="R259" s="199"/>
      <c r="S259" s="227"/>
      <c r="T259" s="207"/>
    </row>
    <row r="260" spans="1:21" s="197" customFormat="1">
      <c r="A260" s="197" t="str">
        <f t="shared" si="59"/>
        <v>Electricity Supply</v>
      </c>
      <c r="B260" s="197" t="str">
        <f t="shared" si="59"/>
        <v>Non BAU Mandated Capacity Construction</v>
      </c>
      <c r="C260" s="197" t="str">
        <f t="shared" si="59"/>
        <v>Boolean Use Non BAU Mandated Capacity Construction Schedule</v>
      </c>
      <c r="D260" s="199" t="s">
        <v>589</v>
      </c>
      <c r="E260" s="192"/>
      <c r="F260" s="199" t="s">
        <v>590</v>
      </c>
      <c r="G260" s="192"/>
      <c r="H260" s="43">
        <v>635</v>
      </c>
      <c r="I260" s="192" t="s">
        <v>333</v>
      </c>
      <c r="J260" s="197" t="str">
        <f t="shared" si="60"/>
        <v>Non BAU Mandated Capacity Construction</v>
      </c>
      <c r="K260" s="231"/>
      <c r="L260" s="189"/>
      <c r="M260" s="189"/>
      <c r="N260" s="189"/>
      <c r="O260" s="192"/>
      <c r="P260" s="194"/>
      <c r="Q260" s="207"/>
      <c r="R260" s="199"/>
      <c r="S260" s="227"/>
      <c r="T260" s="207"/>
    </row>
    <row r="261" spans="1:21" s="197" customFormat="1">
      <c r="A261" s="197" t="str">
        <f t="shared" si="59"/>
        <v>Electricity Supply</v>
      </c>
      <c r="B261" s="197" t="str">
        <f t="shared" si="59"/>
        <v>Non BAU Mandated Capacity Construction</v>
      </c>
      <c r="C261" s="197" t="str">
        <f t="shared" si="59"/>
        <v>Boolean Use Non BAU Mandated Capacity Construction Schedule</v>
      </c>
      <c r="D261" s="199" t="s">
        <v>592</v>
      </c>
      <c r="E261" s="192"/>
      <c r="F261" s="199" t="s">
        <v>593</v>
      </c>
      <c r="G261" s="192"/>
      <c r="H261" s="43">
        <v>636</v>
      </c>
      <c r="I261" s="192" t="s">
        <v>333</v>
      </c>
      <c r="J261" s="197" t="str">
        <f t="shared" si="60"/>
        <v>Non BAU Mandated Capacity Construction</v>
      </c>
      <c r="K261" s="231"/>
      <c r="L261" s="189"/>
      <c r="M261" s="189"/>
      <c r="N261" s="189"/>
      <c r="O261" s="192"/>
      <c r="P261" s="194"/>
      <c r="Q261" s="207"/>
      <c r="R261" s="199"/>
      <c r="S261" s="227"/>
      <c r="T261" s="207"/>
    </row>
    <row r="262" spans="1:21" s="197" customFormat="1">
      <c r="A262" s="197" t="str">
        <f t="shared" si="59"/>
        <v>Electricity Supply</v>
      </c>
      <c r="B262" s="197" t="str">
        <f t="shared" si="59"/>
        <v>Non BAU Mandated Capacity Construction</v>
      </c>
      <c r="C262" s="197" t="str">
        <f t="shared" si="59"/>
        <v>Boolean Use Non BAU Mandated Capacity Construction Schedule</v>
      </c>
      <c r="D262" s="199" t="s">
        <v>595</v>
      </c>
      <c r="E262" s="192"/>
      <c r="F262" s="199" t="s">
        <v>596</v>
      </c>
      <c r="G262" s="192"/>
      <c r="H262" s="43">
        <v>637</v>
      </c>
      <c r="I262" s="192" t="s">
        <v>333</v>
      </c>
      <c r="J262" s="197" t="str">
        <f t="shared" si="60"/>
        <v>Non BAU Mandated Capacity Construction</v>
      </c>
      <c r="K262" s="231"/>
      <c r="L262" s="189"/>
      <c r="M262" s="189"/>
      <c r="N262" s="189"/>
      <c r="O262" s="192"/>
      <c r="P262" s="194"/>
      <c r="Q262" s="207"/>
      <c r="R262" s="199"/>
      <c r="S262" s="227"/>
      <c r="T262" s="207"/>
    </row>
    <row r="263" spans="1:21" s="197" customFormat="1">
      <c r="A263" s="197" t="str">
        <f t="shared" si="59"/>
        <v>Electricity Supply</v>
      </c>
      <c r="B263" s="197" t="str">
        <f t="shared" si="59"/>
        <v>Non BAU Mandated Capacity Construction</v>
      </c>
      <c r="C263" s="197" t="str">
        <f t="shared" si="59"/>
        <v>Boolean Use Non BAU Mandated Capacity Construction Schedule</v>
      </c>
      <c r="D263" s="199" t="s">
        <v>597</v>
      </c>
      <c r="E263" s="192"/>
      <c r="F263" s="199" t="s">
        <v>598</v>
      </c>
      <c r="G263" s="192"/>
      <c r="H263" s="43">
        <v>638</v>
      </c>
      <c r="I263" s="192" t="s">
        <v>333</v>
      </c>
      <c r="J263" s="197" t="str">
        <f t="shared" si="60"/>
        <v>Non BAU Mandated Capacity Construction</v>
      </c>
      <c r="K263" s="231"/>
      <c r="L263" s="189"/>
      <c r="M263" s="189"/>
      <c r="N263" s="189"/>
      <c r="O263" s="192"/>
      <c r="P263" s="194"/>
      <c r="Q263" s="207"/>
      <c r="R263" s="199"/>
      <c r="S263" s="227"/>
      <c r="T263" s="207"/>
    </row>
    <row r="264" spans="1:21" s="197" customFormat="1">
      <c r="A264" s="197" t="str">
        <f t="shared" si="59"/>
        <v>Electricity Supply</v>
      </c>
      <c r="B264" s="197" t="str">
        <f t="shared" si="59"/>
        <v>Non BAU Mandated Capacity Construction</v>
      </c>
      <c r="C264" s="197" t="str">
        <f t="shared" si="59"/>
        <v>Boolean Use Non BAU Mandated Capacity Construction Schedule</v>
      </c>
      <c r="D264" s="199" t="s">
        <v>599</v>
      </c>
      <c r="E264" s="192"/>
      <c r="F264" s="199" t="s">
        <v>600</v>
      </c>
      <c r="G264" s="192"/>
      <c r="H264" s="43">
        <v>639</v>
      </c>
      <c r="I264" s="192" t="s">
        <v>333</v>
      </c>
      <c r="J264" s="197" t="str">
        <f t="shared" si="60"/>
        <v>Non BAU Mandated Capacity Construction</v>
      </c>
      <c r="K264" s="231"/>
      <c r="L264" s="189"/>
      <c r="M264" s="189"/>
      <c r="N264" s="189"/>
      <c r="O264" s="192"/>
      <c r="P264" s="194"/>
      <c r="Q264" s="207"/>
      <c r="R264" s="199"/>
      <c r="S264" s="227"/>
      <c r="T264" s="207"/>
    </row>
    <row r="265" spans="1:21" s="197" customFormat="1">
      <c r="A265" s="197" t="str">
        <f t="shared" si="59"/>
        <v>Electricity Supply</v>
      </c>
      <c r="B265" s="197" t="str">
        <f t="shared" si="59"/>
        <v>Non BAU Mandated Capacity Construction</v>
      </c>
      <c r="C265" s="197" t="str">
        <f t="shared" si="59"/>
        <v>Boolean Use Non BAU Mandated Capacity Construction Schedule</v>
      </c>
      <c r="D265" s="199" t="s">
        <v>601</v>
      </c>
      <c r="E265" s="192"/>
      <c r="F265" s="199" t="s">
        <v>602</v>
      </c>
      <c r="G265" s="192"/>
      <c r="H265" s="43">
        <v>640</v>
      </c>
      <c r="I265" s="192" t="s">
        <v>333</v>
      </c>
      <c r="J265" s="197" t="str">
        <f t="shared" si="60"/>
        <v>Non BAU Mandated Capacity Construction</v>
      </c>
      <c r="K265" s="231"/>
      <c r="L265" s="189"/>
      <c r="M265" s="189"/>
      <c r="N265" s="189"/>
      <c r="O265" s="192"/>
      <c r="P265" s="194"/>
      <c r="Q265" s="207"/>
      <c r="R265" s="199"/>
      <c r="S265" s="227"/>
      <c r="T265" s="207"/>
    </row>
    <row r="266" spans="1:21" s="197" customFormat="1">
      <c r="A266" s="197" t="str">
        <f t="shared" si="59"/>
        <v>Electricity Supply</v>
      </c>
      <c r="B266" s="197" t="str">
        <f t="shared" si="59"/>
        <v>Non BAU Mandated Capacity Construction</v>
      </c>
      <c r="C266" s="197" t="str">
        <f t="shared" si="59"/>
        <v>Boolean Use Non BAU Mandated Capacity Construction Schedule</v>
      </c>
      <c r="D266" s="199" t="s">
        <v>603</v>
      </c>
      <c r="E266" s="192"/>
      <c r="F266" s="199" t="s">
        <v>604</v>
      </c>
      <c r="G266" s="192"/>
      <c r="H266" s="43">
        <v>641</v>
      </c>
      <c r="I266" s="192" t="s">
        <v>333</v>
      </c>
      <c r="J266" s="197" t="str">
        <f t="shared" si="60"/>
        <v>Non BAU Mandated Capacity Construction</v>
      </c>
      <c r="K266" s="231"/>
      <c r="L266" s="189"/>
      <c r="M266" s="189"/>
      <c r="N266" s="189"/>
      <c r="O266" s="192"/>
      <c r="P266" s="194"/>
      <c r="Q266" s="207"/>
      <c r="R266" s="199"/>
      <c r="S266" s="227"/>
      <c r="T266" s="207"/>
    </row>
    <row r="267" spans="1:21" s="197" customFormat="1">
      <c r="A267" s="197" t="str">
        <f t="shared" si="59"/>
        <v>Electricity Supply</v>
      </c>
      <c r="B267" s="197" t="str">
        <f t="shared" si="59"/>
        <v>Non BAU Mandated Capacity Construction</v>
      </c>
      <c r="C267" s="197" t="str">
        <f t="shared" si="59"/>
        <v>Boolean Use Non BAU Mandated Capacity Construction Schedule</v>
      </c>
      <c r="D267" s="199" t="s">
        <v>605</v>
      </c>
      <c r="E267" s="192"/>
      <c r="F267" s="199" t="s">
        <v>606</v>
      </c>
      <c r="G267" s="192"/>
      <c r="H267" s="43">
        <v>642</v>
      </c>
      <c r="I267" s="192" t="s">
        <v>333</v>
      </c>
      <c r="J267" s="197" t="str">
        <f t="shared" si="60"/>
        <v>Non BAU Mandated Capacity Construction</v>
      </c>
      <c r="K267" s="231"/>
      <c r="L267" s="189"/>
      <c r="M267" s="189"/>
      <c r="N267" s="189"/>
      <c r="O267" s="192"/>
      <c r="P267" s="194"/>
      <c r="Q267" s="207"/>
      <c r="R267" s="199"/>
      <c r="S267" s="227"/>
      <c r="T267" s="207"/>
    </row>
    <row r="268" spans="1:21" s="197" customFormat="1">
      <c r="A268" s="197" t="str">
        <f t="shared" si="59"/>
        <v>Electricity Supply</v>
      </c>
      <c r="B268" s="197" t="str">
        <f t="shared" si="59"/>
        <v>Non BAU Mandated Capacity Construction</v>
      </c>
      <c r="C268" s="197" t="str">
        <f t="shared" si="59"/>
        <v>Boolean Use Non BAU Mandated Capacity Construction Schedule</v>
      </c>
      <c r="D268" s="199" t="s">
        <v>607</v>
      </c>
      <c r="E268" s="192"/>
      <c r="F268" s="199" t="s">
        <v>608</v>
      </c>
      <c r="G268" s="192"/>
      <c r="H268" s="43">
        <v>643</v>
      </c>
      <c r="I268" s="192" t="s">
        <v>333</v>
      </c>
      <c r="J268" s="197" t="str">
        <f t="shared" si="60"/>
        <v>Non BAU Mandated Capacity Construction</v>
      </c>
      <c r="K268" s="231"/>
      <c r="L268" s="189"/>
      <c r="M268" s="189"/>
      <c r="N268" s="189"/>
      <c r="O268" s="192"/>
      <c r="P268" s="194"/>
      <c r="Q268" s="207"/>
      <c r="R268" s="199"/>
      <c r="S268" s="227"/>
      <c r="T268" s="207"/>
    </row>
    <row r="269" spans="1:21" s="197" customFormat="1">
      <c r="A269" s="197" t="str">
        <f t="shared" si="59"/>
        <v>Electricity Supply</v>
      </c>
      <c r="B269" s="197" t="str">
        <f t="shared" si="59"/>
        <v>Non BAU Mandated Capacity Construction</v>
      </c>
      <c r="C269" s="197" t="str">
        <f t="shared" si="59"/>
        <v>Boolean Use Non BAU Mandated Capacity Construction Schedule</v>
      </c>
      <c r="D269" s="199" t="s">
        <v>609</v>
      </c>
      <c r="E269" s="192"/>
      <c r="F269" s="199" t="s">
        <v>610</v>
      </c>
      <c r="G269" s="192"/>
      <c r="H269" s="43">
        <v>644</v>
      </c>
      <c r="I269" s="192" t="s">
        <v>333</v>
      </c>
      <c r="J269" s="197" t="str">
        <f t="shared" si="60"/>
        <v>Non BAU Mandated Capacity Construction</v>
      </c>
      <c r="K269" s="231"/>
      <c r="L269" s="189"/>
      <c r="M269" s="189"/>
      <c r="N269" s="189"/>
      <c r="O269" s="192"/>
      <c r="P269" s="194"/>
      <c r="Q269" s="207"/>
      <c r="R269" s="199"/>
      <c r="S269" s="227"/>
      <c r="T269" s="207"/>
    </row>
    <row r="270" spans="1:21" s="197" customFormat="1">
      <c r="A270" s="197" t="str">
        <f t="shared" si="59"/>
        <v>Electricity Supply</v>
      </c>
      <c r="B270" s="197" t="str">
        <f t="shared" si="59"/>
        <v>Non BAU Mandated Capacity Construction</v>
      </c>
      <c r="C270" s="197" t="str">
        <f t="shared" si="59"/>
        <v>Boolean Use Non BAU Mandated Capacity Construction Schedule</v>
      </c>
      <c r="D270" s="199" t="s">
        <v>612</v>
      </c>
      <c r="E270" s="192"/>
      <c r="F270" s="199" t="s">
        <v>613</v>
      </c>
      <c r="G270" s="192"/>
      <c r="H270" s="43">
        <v>645</v>
      </c>
      <c r="I270" s="192" t="s">
        <v>333</v>
      </c>
      <c r="J270" s="197" t="str">
        <f t="shared" si="60"/>
        <v>Non BAU Mandated Capacity Construction</v>
      </c>
      <c r="K270" s="231"/>
      <c r="L270" s="189"/>
      <c r="M270" s="189"/>
      <c r="N270" s="189"/>
      <c r="O270" s="192"/>
      <c r="P270" s="236" t="s">
        <v>687</v>
      </c>
      <c r="Q270" s="207"/>
      <c r="R270" s="199"/>
      <c r="S270" s="227"/>
      <c r="T270" s="207"/>
      <c r="U270" s="197" t="s">
        <v>688</v>
      </c>
    </row>
    <row r="271" spans="1:21" s="197" customFormat="1">
      <c r="A271" s="197" t="str">
        <f t="shared" si="59"/>
        <v>Electricity Supply</v>
      </c>
      <c r="B271" s="197" t="str">
        <f t="shared" si="59"/>
        <v>Non BAU Mandated Capacity Construction</v>
      </c>
      <c r="C271" s="197" t="str">
        <f t="shared" si="59"/>
        <v>Boolean Use Non BAU Mandated Capacity Construction Schedule</v>
      </c>
      <c r="D271" s="199" t="s">
        <v>614</v>
      </c>
      <c r="E271" s="192"/>
      <c r="F271" s="199" t="s">
        <v>615</v>
      </c>
      <c r="G271" s="192"/>
      <c r="H271" s="43">
        <v>646</v>
      </c>
      <c r="I271" s="192" t="s">
        <v>333</v>
      </c>
      <c r="J271" s="197" t="str">
        <f t="shared" si="60"/>
        <v>Non BAU Mandated Capacity Construction</v>
      </c>
      <c r="K271" s="231"/>
      <c r="L271" s="189"/>
      <c r="M271" s="189"/>
      <c r="N271" s="189"/>
      <c r="O271" s="192"/>
      <c r="P271" s="194"/>
      <c r="Q271" s="207"/>
      <c r="R271" s="199"/>
      <c r="S271" s="227"/>
      <c r="T271" s="207"/>
    </row>
    <row r="272" spans="1:21" s="197" customFormat="1">
      <c r="A272" s="197" t="str">
        <f t="shared" si="59"/>
        <v>Electricity Supply</v>
      </c>
      <c r="B272" s="197" t="str">
        <f t="shared" si="59"/>
        <v>Non BAU Mandated Capacity Construction</v>
      </c>
      <c r="C272" s="197" t="str">
        <f t="shared" si="59"/>
        <v>Boolean Use Non BAU Mandated Capacity Construction Schedule</v>
      </c>
      <c r="D272" s="199" t="s">
        <v>616</v>
      </c>
      <c r="E272" s="192"/>
      <c r="F272" s="199" t="s">
        <v>617</v>
      </c>
      <c r="G272" s="192"/>
      <c r="H272" s="43">
        <v>647</v>
      </c>
      <c r="I272" s="192" t="s">
        <v>333</v>
      </c>
      <c r="J272" s="197" t="str">
        <f t="shared" si="60"/>
        <v>Non BAU Mandated Capacity Construction</v>
      </c>
      <c r="K272" s="231"/>
      <c r="L272" s="189"/>
      <c r="M272" s="189"/>
      <c r="N272" s="189"/>
      <c r="O272" s="192"/>
      <c r="P272" s="194"/>
      <c r="Q272" s="207"/>
      <c r="R272" s="199"/>
      <c r="S272" s="227"/>
      <c r="T272" s="207"/>
    </row>
    <row r="273" spans="1:20" s="197" customFormat="1">
      <c r="A273" s="197" t="str">
        <f t="shared" si="59"/>
        <v>Electricity Supply</v>
      </c>
      <c r="B273" s="197" t="str">
        <f t="shared" si="59"/>
        <v>Non BAU Mandated Capacity Construction</v>
      </c>
      <c r="C273" s="197" t="str">
        <f t="shared" si="59"/>
        <v>Boolean Use Non BAU Mandated Capacity Construction Schedule</v>
      </c>
      <c r="D273" s="199" t="s">
        <v>618</v>
      </c>
      <c r="E273" s="192"/>
      <c r="F273" s="199" t="s">
        <v>619</v>
      </c>
      <c r="G273" s="192"/>
      <c r="H273" s="43">
        <v>648</v>
      </c>
      <c r="I273" s="192" t="s">
        <v>333</v>
      </c>
      <c r="J273" s="197" t="str">
        <f t="shared" si="60"/>
        <v>Non BAU Mandated Capacity Construction</v>
      </c>
      <c r="K273" s="231"/>
      <c r="L273" s="189"/>
      <c r="M273" s="189"/>
      <c r="N273" s="189"/>
      <c r="O273" s="192"/>
      <c r="P273" s="194"/>
      <c r="Q273" s="207"/>
      <c r="R273" s="199"/>
      <c r="S273" s="227"/>
      <c r="T273" s="207"/>
    </row>
    <row r="274" spans="1:20" s="197" customFormat="1">
      <c r="A274" s="189" t="s">
        <v>576</v>
      </c>
      <c r="B274" s="189" t="s">
        <v>689</v>
      </c>
      <c r="C274" s="189" t="s">
        <v>690</v>
      </c>
      <c r="D274" s="192"/>
      <c r="E274" s="192"/>
      <c r="F274" s="192"/>
      <c r="G274" s="192"/>
      <c r="H274" s="43">
        <v>649</v>
      </c>
      <c r="I274" s="192" t="s">
        <v>333</v>
      </c>
      <c r="J274" s="189" t="s">
        <v>689</v>
      </c>
      <c r="K274" s="189" t="s">
        <v>691</v>
      </c>
      <c r="L274" s="189"/>
      <c r="M274" s="189"/>
      <c r="N274" s="189"/>
      <c r="O274" s="192"/>
      <c r="P274" s="194"/>
      <c r="Q274" s="207"/>
      <c r="R274" s="199"/>
      <c r="S274" s="227"/>
      <c r="T274" s="207"/>
    </row>
    <row r="275" spans="1:20" s="197" customFormat="1">
      <c r="A275" s="189" t="s">
        <v>576</v>
      </c>
      <c r="B275" s="189" t="s">
        <v>692</v>
      </c>
      <c r="C275" s="189" t="s">
        <v>693</v>
      </c>
      <c r="D275" s="199"/>
      <c r="E275" s="207"/>
      <c r="F275" s="199"/>
      <c r="G275" s="207"/>
      <c r="H275" s="43">
        <v>35</v>
      </c>
      <c r="I275" s="199" t="s">
        <v>333</v>
      </c>
      <c r="J275" s="189" t="s">
        <v>694</v>
      </c>
      <c r="K275" s="231"/>
      <c r="L275" s="211">
        <v>0</v>
      </c>
      <c r="M275" s="189">
        <v>20</v>
      </c>
      <c r="N275" s="189">
        <v>1</v>
      </c>
      <c r="O275" s="199" t="s">
        <v>695</v>
      </c>
      <c r="P275" s="194" t="s">
        <v>696</v>
      </c>
      <c r="Q275" s="192" t="s">
        <v>697</v>
      </c>
      <c r="R275" s="199" t="s">
        <v>698</v>
      </c>
      <c r="S275" s="220" t="s">
        <v>699</v>
      </c>
      <c r="T275" s="199" t="s">
        <v>699</v>
      </c>
    </row>
    <row r="276" spans="1:20" s="190" customFormat="1">
      <c r="A276" s="190" t="s">
        <v>576</v>
      </c>
      <c r="B276" s="190" t="s">
        <v>700</v>
      </c>
      <c r="C276" s="190" t="s">
        <v>701</v>
      </c>
      <c r="D276" s="199" t="s">
        <v>579</v>
      </c>
      <c r="E276" s="199" t="s">
        <v>702</v>
      </c>
      <c r="F276" s="192"/>
      <c r="G276" s="199"/>
      <c r="H276" s="191">
        <v>650</v>
      </c>
      <c r="I276" s="199" t="s">
        <v>333</v>
      </c>
      <c r="J276" s="190" t="s">
        <v>700</v>
      </c>
      <c r="K276" s="189" t="s">
        <v>703</v>
      </c>
      <c r="L276" s="193"/>
      <c r="M276" s="193"/>
      <c r="N276" s="193"/>
      <c r="O276" s="199"/>
      <c r="P276" s="194"/>
      <c r="Q276" s="199"/>
      <c r="R276" s="199"/>
      <c r="S276" s="220"/>
      <c r="T276" s="199"/>
    </row>
    <row r="277" spans="1:20" s="190" customFormat="1">
      <c r="A277" s="215" t="str">
        <f t="shared" ref="A277:C296" si="61">A$276</f>
        <v>Electricity Supply</v>
      </c>
      <c r="B277" s="215" t="str">
        <f t="shared" si="61"/>
        <v>Reduce Plant Downtime</v>
      </c>
      <c r="C277" s="215" t="str">
        <f t="shared" si="61"/>
        <v>Percentage Reduction in Plant Downtime</v>
      </c>
      <c r="D277" s="199" t="s">
        <v>579</v>
      </c>
      <c r="E277" s="199" t="s">
        <v>704</v>
      </c>
      <c r="F277" s="192"/>
      <c r="G277" s="199"/>
      <c r="H277" s="191">
        <v>651</v>
      </c>
      <c r="I277" s="199" t="s">
        <v>333</v>
      </c>
      <c r="J277" s="215" t="str">
        <f t="shared" ref="J277:K296" si="62">J$276</f>
        <v>Reduce Plant Downtime</v>
      </c>
      <c r="K277" s="215" t="str">
        <f t="shared" si="62"/>
        <v>elec reduce plant downtime</v>
      </c>
      <c r="L277" s="193"/>
      <c r="M277" s="193"/>
      <c r="N277" s="193"/>
      <c r="O277" s="199"/>
      <c r="P277" s="194"/>
      <c r="Q277" s="199"/>
      <c r="R277" s="199"/>
      <c r="S277" s="220"/>
      <c r="T277" s="199"/>
    </row>
    <row r="278" spans="1:20" s="190" customFormat="1">
      <c r="A278" s="215" t="str">
        <f t="shared" si="61"/>
        <v>Electricity Supply</v>
      </c>
      <c r="B278" s="215" t="str">
        <f t="shared" si="61"/>
        <v>Reduce Plant Downtime</v>
      </c>
      <c r="C278" s="215" t="str">
        <f t="shared" si="61"/>
        <v>Percentage Reduction in Plant Downtime</v>
      </c>
      <c r="D278" s="199" t="s">
        <v>579</v>
      </c>
      <c r="E278" s="199" t="s">
        <v>705</v>
      </c>
      <c r="F278" s="192"/>
      <c r="G278" s="199"/>
      <c r="H278" s="191">
        <v>652</v>
      </c>
      <c r="I278" s="199" t="s">
        <v>333</v>
      </c>
      <c r="J278" s="215" t="str">
        <f t="shared" si="62"/>
        <v>Reduce Plant Downtime</v>
      </c>
      <c r="K278" s="215" t="str">
        <f t="shared" si="62"/>
        <v>elec reduce plant downtime</v>
      </c>
      <c r="O278" s="199"/>
      <c r="P278" s="194"/>
      <c r="Q278" s="199"/>
      <c r="R278" s="199"/>
      <c r="S278" s="220"/>
      <c r="T278" s="199"/>
    </row>
    <row r="279" spans="1:20" s="190" customFormat="1">
      <c r="A279" s="215" t="str">
        <f t="shared" si="61"/>
        <v>Electricity Supply</v>
      </c>
      <c r="B279" s="215" t="str">
        <f t="shared" si="61"/>
        <v>Reduce Plant Downtime</v>
      </c>
      <c r="C279" s="215" t="str">
        <f t="shared" si="61"/>
        <v>Percentage Reduction in Plant Downtime</v>
      </c>
      <c r="D279" s="199" t="s">
        <v>586</v>
      </c>
      <c r="E279" s="199" t="s">
        <v>702</v>
      </c>
      <c r="F279" s="199" t="s">
        <v>706</v>
      </c>
      <c r="G279" s="199" t="s">
        <v>587</v>
      </c>
      <c r="H279" s="191">
        <v>141</v>
      </c>
      <c r="I279" s="199" t="s">
        <v>311</v>
      </c>
      <c r="J279" s="215" t="str">
        <f t="shared" si="62"/>
        <v>Reduce Plant Downtime</v>
      </c>
      <c r="K279" s="215" t="str">
        <f t="shared" si="62"/>
        <v>elec reduce plant downtime</v>
      </c>
      <c r="L279" s="193">
        <v>0</v>
      </c>
      <c r="M279" s="193">
        <v>0.6</v>
      </c>
      <c r="N279" s="193">
        <v>0.01</v>
      </c>
      <c r="O279" s="199" t="s">
        <v>707</v>
      </c>
      <c r="P279" s="194" t="s">
        <v>708</v>
      </c>
      <c r="Q279" s="199" t="s">
        <v>709</v>
      </c>
      <c r="R279" s="199" t="s">
        <v>710</v>
      </c>
      <c r="S279" s="220" t="s">
        <v>711</v>
      </c>
      <c r="T279" s="199"/>
    </row>
    <row r="280" spans="1:20" s="190" customFormat="1">
      <c r="A280" s="215" t="str">
        <f t="shared" si="61"/>
        <v>Electricity Supply</v>
      </c>
      <c r="B280" s="215" t="str">
        <f t="shared" si="61"/>
        <v>Reduce Plant Downtime</v>
      </c>
      <c r="C280" s="215" t="str">
        <f t="shared" si="61"/>
        <v>Percentage Reduction in Plant Downtime</v>
      </c>
      <c r="D280" s="199" t="s">
        <v>586</v>
      </c>
      <c r="E280" s="199" t="s">
        <v>704</v>
      </c>
      <c r="F280" s="199"/>
      <c r="G280" s="199"/>
      <c r="H280" s="191">
        <v>653</v>
      </c>
      <c r="I280" s="199" t="s">
        <v>333</v>
      </c>
      <c r="J280" s="215" t="str">
        <f t="shared" si="62"/>
        <v>Reduce Plant Downtime</v>
      </c>
      <c r="K280" s="215" t="str">
        <f t="shared" si="62"/>
        <v>elec reduce plant downtime</v>
      </c>
      <c r="L280" s="193"/>
      <c r="M280" s="193"/>
      <c r="N280" s="193"/>
      <c r="O280" s="199"/>
      <c r="P280" s="194"/>
      <c r="Q280" s="199"/>
      <c r="R280" s="199"/>
      <c r="S280" s="220"/>
      <c r="T280" s="199"/>
    </row>
    <row r="281" spans="1:20" s="190" customFormat="1">
      <c r="A281" s="215" t="str">
        <f t="shared" si="61"/>
        <v>Electricity Supply</v>
      </c>
      <c r="B281" s="215" t="str">
        <f t="shared" si="61"/>
        <v>Reduce Plant Downtime</v>
      </c>
      <c r="C281" s="215" t="str">
        <f t="shared" si="61"/>
        <v>Percentage Reduction in Plant Downtime</v>
      </c>
      <c r="D281" s="199" t="s">
        <v>586</v>
      </c>
      <c r="E281" s="199" t="s">
        <v>705</v>
      </c>
      <c r="F281" s="199"/>
      <c r="G281" s="199"/>
      <c r="H281" s="191">
        <v>654</v>
      </c>
      <c r="I281" s="199" t="s">
        <v>333</v>
      </c>
      <c r="J281" s="215" t="str">
        <f t="shared" si="62"/>
        <v>Reduce Plant Downtime</v>
      </c>
      <c r="K281" s="215" t="str">
        <f t="shared" si="62"/>
        <v>elec reduce plant downtime</v>
      </c>
      <c r="O281" s="199"/>
      <c r="P281" s="194"/>
      <c r="Q281" s="199"/>
      <c r="R281" s="199"/>
      <c r="S281" s="220"/>
      <c r="T281" s="199"/>
    </row>
    <row r="282" spans="1:20" s="190" customFormat="1">
      <c r="A282" s="215" t="str">
        <f t="shared" si="61"/>
        <v>Electricity Supply</v>
      </c>
      <c r="B282" s="215" t="str">
        <f t="shared" si="61"/>
        <v>Reduce Plant Downtime</v>
      </c>
      <c r="C282" s="215" t="str">
        <f t="shared" si="61"/>
        <v>Percentage Reduction in Plant Downtime</v>
      </c>
      <c r="D282" s="199" t="s">
        <v>589</v>
      </c>
      <c r="E282" s="199" t="s">
        <v>702</v>
      </c>
      <c r="F282" s="199"/>
      <c r="G282" s="199"/>
      <c r="H282" s="191">
        <v>655</v>
      </c>
      <c r="I282" s="199" t="s">
        <v>333</v>
      </c>
      <c r="J282" s="215" t="str">
        <f t="shared" si="62"/>
        <v>Reduce Plant Downtime</v>
      </c>
      <c r="K282" s="215" t="str">
        <f t="shared" si="62"/>
        <v>elec reduce plant downtime</v>
      </c>
      <c r="O282" s="199"/>
      <c r="P282" s="194"/>
      <c r="Q282" s="199"/>
      <c r="R282" s="199"/>
      <c r="S282" s="220"/>
      <c r="T282" s="199"/>
    </row>
    <row r="283" spans="1:20" s="190" customFormat="1">
      <c r="A283" s="215" t="str">
        <f t="shared" si="61"/>
        <v>Electricity Supply</v>
      </c>
      <c r="B283" s="215" t="str">
        <f t="shared" si="61"/>
        <v>Reduce Plant Downtime</v>
      </c>
      <c r="C283" s="215" t="str">
        <f t="shared" si="61"/>
        <v>Percentage Reduction in Plant Downtime</v>
      </c>
      <c r="D283" s="199" t="s">
        <v>589</v>
      </c>
      <c r="E283" s="199" t="s">
        <v>704</v>
      </c>
      <c r="F283" s="199"/>
      <c r="G283" s="199"/>
      <c r="H283" s="191">
        <v>656</v>
      </c>
      <c r="I283" s="199" t="s">
        <v>333</v>
      </c>
      <c r="J283" s="215" t="str">
        <f t="shared" si="62"/>
        <v>Reduce Plant Downtime</v>
      </c>
      <c r="K283" s="215" t="str">
        <f t="shared" si="62"/>
        <v>elec reduce plant downtime</v>
      </c>
      <c r="O283" s="199"/>
      <c r="P283" s="194"/>
      <c r="Q283" s="199"/>
      <c r="R283" s="199"/>
      <c r="S283" s="220"/>
      <c r="T283" s="199"/>
    </row>
    <row r="284" spans="1:20" s="190" customFormat="1">
      <c r="A284" s="215" t="str">
        <f t="shared" si="61"/>
        <v>Electricity Supply</v>
      </c>
      <c r="B284" s="215" t="str">
        <f t="shared" si="61"/>
        <v>Reduce Plant Downtime</v>
      </c>
      <c r="C284" s="215" t="str">
        <f t="shared" si="61"/>
        <v>Percentage Reduction in Plant Downtime</v>
      </c>
      <c r="D284" s="199" t="s">
        <v>589</v>
      </c>
      <c r="E284" s="199" t="s">
        <v>705</v>
      </c>
      <c r="F284" s="199"/>
      <c r="G284" s="199"/>
      <c r="H284" s="191">
        <v>657</v>
      </c>
      <c r="I284" s="199" t="s">
        <v>333</v>
      </c>
      <c r="J284" s="215" t="str">
        <f t="shared" si="62"/>
        <v>Reduce Plant Downtime</v>
      </c>
      <c r="K284" s="215" t="str">
        <f t="shared" si="62"/>
        <v>elec reduce plant downtime</v>
      </c>
      <c r="O284" s="199"/>
      <c r="P284" s="194"/>
      <c r="Q284" s="199"/>
      <c r="R284" s="199"/>
      <c r="S284" s="220"/>
      <c r="T284" s="199"/>
    </row>
    <row r="285" spans="1:20" s="190" customFormat="1">
      <c r="A285" s="215" t="str">
        <f t="shared" si="61"/>
        <v>Electricity Supply</v>
      </c>
      <c r="B285" s="215" t="str">
        <f t="shared" si="61"/>
        <v>Reduce Plant Downtime</v>
      </c>
      <c r="C285" s="215" t="str">
        <f t="shared" si="61"/>
        <v>Percentage Reduction in Plant Downtime</v>
      </c>
      <c r="D285" s="199" t="s">
        <v>592</v>
      </c>
      <c r="E285" s="199" t="s">
        <v>702</v>
      </c>
      <c r="F285" s="199"/>
      <c r="G285" s="199"/>
      <c r="H285" s="191">
        <v>658</v>
      </c>
      <c r="I285" s="199" t="s">
        <v>333</v>
      </c>
      <c r="J285" s="215" t="str">
        <f t="shared" si="62"/>
        <v>Reduce Plant Downtime</v>
      </c>
      <c r="K285" s="215" t="str">
        <f t="shared" si="62"/>
        <v>elec reduce plant downtime</v>
      </c>
      <c r="O285" s="199"/>
      <c r="P285" s="194"/>
      <c r="Q285" s="199"/>
      <c r="R285" s="199"/>
      <c r="S285" s="220"/>
      <c r="T285" s="199"/>
    </row>
    <row r="286" spans="1:20" s="190" customFormat="1">
      <c r="A286" s="215" t="str">
        <f t="shared" si="61"/>
        <v>Electricity Supply</v>
      </c>
      <c r="B286" s="215" t="str">
        <f t="shared" si="61"/>
        <v>Reduce Plant Downtime</v>
      </c>
      <c r="C286" s="215" t="str">
        <f t="shared" si="61"/>
        <v>Percentage Reduction in Plant Downtime</v>
      </c>
      <c r="D286" s="199" t="s">
        <v>592</v>
      </c>
      <c r="E286" s="199" t="s">
        <v>704</v>
      </c>
      <c r="F286" s="199"/>
      <c r="G286" s="199"/>
      <c r="H286" s="191">
        <v>659</v>
      </c>
      <c r="I286" s="199" t="s">
        <v>333</v>
      </c>
      <c r="J286" s="215" t="str">
        <f t="shared" si="62"/>
        <v>Reduce Plant Downtime</v>
      </c>
      <c r="K286" s="215" t="str">
        <f t="shared" si="62"/>
        <v>elec reduce plant downtime</v>
      </c>
      <c r="O286" s="199"/>
      <c r="P286" s="194"/>
      <c r="Q286" s="199"/>
      <c r="R286" s="199"/>
      <c r="S286" s="220"/>
      <c r="T286" s="199"/>
    </row>
    <row r="287" spans="1:20" s="190" customFormat="1">
      <c r="A287" s="215" t="str">
        <f t="shared" si="61"/>
        <v>Electricity Supply</v>
      </c>
      <c r="B287" s="215" t="str">
        <f t="shared" si="61"/>
        <v>Reduce Plant Downtime</v>
      </c>
      <c r="C287" s="215" t="str">
        <f t="shared" si="61"/>
        <v>Percentage Reduction in Plant Downtime</v>
      </c>
      <c r="D287" s="199" t="s">
        <v>592</v>
      </c>
      <c r="E287" s="199" t="s">
        <v>705</v>
      </c>
      <c r="F287" s="199"/>
      <c r="G287" s="199"/>
      <c r="H287" s="191">
        <v>660</v>
      </c>
      <c r="I287" s="199" t="s">
        <v>333</v>
      </c>
      <c r="J287" s="215" t="str">
        <f t="shared" si="62"/>
        <v>Reduce Plant Downtime</v>
      </c>
      <c r="K287" s="215" t="str">
        <f t="shared" si="62"/>
        <v>elec reduce plant downtime</v>
      </c>
      <c r="O287" s="199"/>
      <c r="P287" s="194"/>
      <c r="Q287" s="199"/>
      <c r="R287" s="199"/>
      <c r="S287" s="220"/>
      <c r="T287" s="199"/>
    </row>
    <row r="288" spans="1:20" s="190" customFormat="1">
      <c r="A288" s="215" t="str">
        <f t="shared" si="61"/>
        <v>Electricity Supply</v>
      </c>
      <c r="B288" s="215" t="str">
        <f t="shared" si="61"/>
        <v>Reduce Plant Downtime</v>
      </c>
      <c r="C288" s="215" t="str">
        <f t="shared" si="61"/>
        <v>Percentage Reduction in Plant Downtime</v>
      </c>
      <c r="D288" s="199" t="s">
        <v>595</v>
      </c>
      <c r="E288" s="199" t="s">
        <v>702</v>
      </c>
      <c r="F288" s="199"/>
      <c r="G288" s="199"/>
      <c r="H288" s="191">
        <v>661</v>
      </c>
      <c r="I288" s="199" t="s">
        <v>333</v>
      </c>
      <c r="J288" s="215" t="str">
        <f t="shared" si="62"/>
        <v>Reduce Plant Downtime</v>
      </c>
      <c r="K288" s="215" t="str">
        <f t="shared" si="62"/>
        <v>elec reduce plant downtime</v>
      </c>
      <c r="O288" s="199"/>
      <c r="P288" s="194"/>
      <c r="Q288" s="199"/>
      <c r="R288" s="199"/>
      <c r="S288" s="220"/>
      <c r="T288" s="199"/>
    </row>
    <row r="289" spans="1:20" s="190" customFormat="1">
      <c r="A289" s="215" t="str">
        <f t="shared" si="61"/>
        <v>Electricity Supply</v>
      </c>
      <c r="B289" s="215" t="str">
        <f t="shared" si="61"/>
        <v>Reduce Plant Downtime</v>
      </c>
      <c r="C289" s="215" t="str">
        <f t="shared" si="61"/>
        <v>Percentage Reduction in Plant Downtime</v>
      </c>
      <c r="D289" s="199" t="s">
        <v>595</v>
      </c>
      <c r="E289" s="199" t="s">
        <v>704</v>
      </c>
      <c r="F289" s="199"/>
      <c r="G289" s="199"/>
      <c r="H289" s="191">
        <v>662</v>
      </c>
      <c r="I289" s="199" t="s">
        <v>333</v>
      </c>
      <c r="J289" s="215" t="str">
        <f t="shared" si="62"/>
        <v>Reduce Plant Downtime</v>
      </c>
      <c r="K289" s="215" t="str">
        <f t="shared" si="62"/>
        <v>elec reduce plant downtime</v>
      </c>
      <c r="O289" s="199"/>
      <c r="P289" s="194"/>
      <c r="Q289" s="199"/>
      <c r="R289" s="199"/>
      <c r="S289" s="220"/>
      <c r="T289" s="199"/>
    </row>
    <row r="290" spans="1:20" s="190" customFormat="1">
      <c r="A290" s="215" t="str">
        <f t="shared" si="61"/>
        <v>Electricity Supply</v>
      </c>
      <c r="B290" s="215" t="str">
        <f t="shared" si="61"/>
        <v>Reduce Plant Downtime</v>
      </c>
      <c r="C290" s="215" t="str">
        <f t="shared" si="61"/>
        <v>Percentage Reduction in Plant Downtime</v>
      </c>
      <c r="D290" s="199" t="s">
        <v>595</v>
      </c>
      <c r="E290" s="199" t="s">
        <v>705</v>
      </c>
      <c r="F290" s="199" t="s">
        <v>712</v>
      </c>
      <c r="G290" s="199" t="s">
        <v>596</v>
      </c>
      <c r="H290" s="191">
        <v>143</v>
      </c>
      <c r="I290" s="199" t="s">
        <v>311</v>
      </c>
      <c r="J290" s="215" t="str">
        <f t="shared" si="62"/>
        <v>Reduce Plant Downtime</v>
      </c>
      <c r="K290" s="215" t="str">
        <f t="shared" si="62"/>
        <v>elec reduce plant downtime</v>
      </c>
      <c r="L290" s="193">
        <v>0</v>
      </c>
      <c r="M290" s="193">
        <v>0.25</v>
      </c>
      <c r="N290" s="193">
        <v>0.01</v>
      </c>
      <c r="O290" s="199" t="s">
        <v>707</v>
      </c>
      <c r="P290" s="194" t="s">
        <v>713</v>
      </c>
      <c r="Q290" s="199" t="s">
        <v>709</v>
      </c>
      <c r="R290" s="199" t="s">
        <v>710</v>
      </c>
      <c r="S290" s="220" t="s">
        <v>714</v>
      </c>
      <c r="T290" s="199"/>
    </row>
    <row r="291" spans="1:20" s="190" customFormat="1">
      <c r="A291" s="215" t="str">
        <f t="shared" si="61"/>
        <v>Electricity Supply</v>
      </c>
      <c r="B291" s="215" t="str">
        <f t="shared" si="61"/>
        <v>Reduce Plant Downtime</v>
      </c>
      <c r="C291" s="215" t="str">
        <f t="shared" si="61"/>
        <v>Percentage Reduction in Plant Downtime</v>
      </c>
      <c r="D291" s="199" t="s">
        <v>597</v>
      </c>
      <c r="E291" s="199" t="s">
        <v>702</v>
      </c>
      <c r="F291" s="199"/>
      <c r="G291" s="199"/>
      <c r="H291" s="191">
        <v>663</v>
      </c>
      <c r="I291" s="199" t="s">
        <v>333</v>
      </c>
      <c r="J291" s="215" t="str">
        <f t="shared" si="62"/>
        <v>Reduce Plant Downtime</v>
      </c>
      <c r="K291" s="215" t="str">
        <f t="shared" si="62"/>
        <v>elec reduce plant downtime</v>
      </c>
      <c r="O291" s="199"/>
      <c r="P291" s="194"/>
      <c r="Q291" s="199"/>
      <c r="R291" s="199"/>
      <c r="S291" s="220"/>
      <c r="T291" s="199"/>
    </row>
    <row r="292" spans="1:20" s="190" customFormat="1">
      <c r="A292" s="215" t="str">
        <f t="shared" si="61"/>
        <v>Electricity Supply</v>
      </c>
      <c r="B292" s="215" t="str">
        <f t="shared" si="61"/>
        <v>Reduce Plant Downtime</v>
      </c>
      <c r="C292" s="215" t="str">
        <f t="shared" si="61"/>
        <v>Percentage Reduction in Plant Downtime</v>
      </c>
      <c r="D292" s="199" t="s">
        <v>597</v>
      </c>
      <c r="E292" s="199" t="s">
        <v>704</v>
      </c>
      <c r="F292" s="199"/>
      <c r="G292" s="199"/>
      <c r="H292" s="191">
        <v>664</v>
      </c>
      <c r="I292" s="199" t="s">
        <v>333</v>
      </c>
      <c r="J292" s="215" t="str">
        <f t="shared" si="62"/>
        <v>Reduce Plant Downtime</v>
      </c>
      <c r="K292" s="215" t="str">
        <f t="shared" si="62"/>
        <v>elec reduce plant downtime</v>
      </c>
      <c r="O292" s="199"/>
      <c r="P292" s="194"/>
      <c r="Q292" s="199"/>
      <c r="R292" s="199"/>
      <c r="S292" s="220"/>
      <c r="T292" s="199"/>
    </row>
    <row r="293" spans="1:20" s="190" customFormat="1">
      <c r="A293" s="215" t="str">
        <f t="shared" si="61"/>
        <v>Electricity Supply</v>
      </c>
      <c r="B293" s="215" t="str">
        <f t="shared" si="61"/>
        <v>Reduce Plant Downtime</v>
      </c>
      <c r="C293" s="215" t="str">
        <f t="shared" si="61"/>
        <v>Percentage Reduction in Plant Downtime</v>
      </c>
      <c r="D293" s="199" t="s">
        <v>597</v>
      </c>
      <c r="E293" s="199" t="s">
        <v>705</v>
      </c>
      <c r="F293" s="199" t="s">
        <v>712</v>
      </c>
      <c r="G293" s="199" t="s">
        <v>598</v>
      </c>
      <c r="H293" s="191">
        <v>144</v>
      </c>
      <c r="I293" s="199" t="s">
        <v>311</v>
      </c>
      <c r="J293" s="215" t="str">
        <f t="shared" si="62"/>
        <v>Reduce Plant Downtime</v>
      </c>
      <c r="K293" s="215" t="str">
        <f t="shared" si="62"/>
        <v>elec reduce plant downtime</v>
      </c>
      <c r="L293" s="193">
        <v>0</v>
      </c>
      <c r="M293" s="193">
        <v>0.3</v>
      </c>
      <c r="N293" s="193">
        <v>0.01</v>
      </c>
      <c r="O293" s="199" t="s">
        <v>707</v>
      </c>
      <c r="P293" s="194" t="s">
        <v>715</v>
      </c>
      <c r="Q293" s="199" t="s">
        <v>709</v>
      </c>
      <c r="R293" s="199" t="s">
        <v>710</v>
      </c>
      <c r="S293" s="220" t="s">
        <v>716</v>
      </c>
      <c r="T293" s="199"/>
    </row>
    <row r="294" spans="1:20" s="190" customFormat="1">
      <c r="A294" s="215" t="str">
        <f t="shared" si="61"/>
        <v>Electricity Supply</v>
      </c>
      <c r="B294" s="215" t="str">
        <f t="shared" si="61"/>
        <v>Reduce Plant Downtime</v>
      </c>
      <c r="C294" s="215" t="str">
        <f t="shared" si="61"/>
        <v>Percentage Reduction in Plant Downtime</v>
      </c>
      <c r="D294" s="199" t="s">
        <v>599</v>
      </c>
      <c r="E294" s="199" t="s">
        <v>702</v>
      </c>
      <c r="F294" s="199"/>
      <c r="G294" s="199"/>
      <c r="H294" s="191">
        <v>665</v>
      </c>
      <c r="I294" s="199" t="s">
        <v>333</v>
      </c>
      <c r="J294" s="215" t="str">
        <f t="shared" si="62"/>
        <v>Reduce Plant Downtime</v>
      </c>
      <c r="K294" s="215" t="str">
        <f t="shared" si="62"/>
        <v>elec reduce plant downtime</v>
      </c>
      <c r="O294" s="199"/>
      <c r="P294" s="194"/>
      <c r="Q294" s="199"/>
      <c r="R294" s="199"/>
      <c r="S294" s="220"/>
      <c r="T294" s="199"/>
    </row>
    <row r="295" spans="1:20" s="190" customFormat="1">
      <c r="A295" s="215" t="str">
        <f t="shared" si="61"/>
        <v>Electricity Supply</v>
      </c>
      <c r="B295" s="215" t="str">
        <f t="shared" si="61"/>
        <v>Reduce Plant Downtime</v>
      </c>
      <c r="C295" s="215" t="str">
        <f t="shared" si="61"/>
        <v>Percentage Reduction in Plant Downtime</v>
      </c>
      <c r="D295" s="199" t="s">
        <v>599</v>
      </c>
      <c r="E295" s="199" t="s">
        <v>704</v>
      </c>
      <c r="F295" s="199"/>
      <c r="G295" s="199"/>
      <c r="H295" s="191">
        <v>666</v>
      </c>
      <c r="I295" s="199" t="s">
        <v>333</v>
      </c>
      <c r="J295" s="215" t="str">
        <f t="shared" si="62"/>
        <v>Reduce Plant Downtime</v>
      </c>
      <c r="K295" s="215" t="str">
        <f t="shared" si="62"/>
        <v>elec reduce plant downtime</v>
      </c>
      <c r="O295" s="199"/>
      <c r="P295" s="194"/>
      <c r="Q295" s="199"/>
      <c r="R295" s="199"/>
      <c r="S295" s="220"/>
      <c r="T295" s="199"/>
    </row>
    <row r="296" spans="1:20" s="190" customFormat="1">
      <c r="A296" s="215" t="str">
        <f t="shared" si="61"/>
        <v>Electricity Supply</v>
      </c>
      <c r="B296" s="215" t="str">
        <f t="shared" si="61"/>
        <v>Reduce Plant Downtime</v>
      </c>
      <c r="C296" s="215" t="str">
        <f t="shared" si="61"/>
        <v>Percentage Reduction in Plant Downtime</v>
      </c>
      <c r="D296" s="199" t="s">
        <v>599</v>
      </c>
      <c r="E296" s="199" t="s">
        <v>705</v>
      </c>
      <c r="F296" s="199"/>
      <c r="G296" s="199"/>
      <c r="H296" s="191">
        <v>667</v>
      </c>
      <c r="I296" s="199" t="s">
        <v>333</v>
      </c>
      <c r="J296" s="215" t="str">
        <f t="shared" si="62"/>
        <v>Reduce Plant Downtime</v>
      </c>
      <c r="K296" s="215" t="str">
        <f t="shared" si="62"/>
        <v>elec reduce plant downtime</v>
      </c>
      <c r="O296" s="199"/>
      <c r="P296" s="194"/>
      <c r="Q296" s="199"/>
      <c r="R296" s="199"/>
      <c r="S296" s="220"/>
      <c r="T296" s="199"/>
    </row>
    <row r="297" spans="1:20" s="190" customFormat="1">
      <c r="A297" s="215" t="str">
        <f t="shared" ref="A297:C320" si="63">A$276</f>
        <v>Electricity Supply</v>
      </c>
      <c r="B297" s="215" t="str">
        <f t="shared" si="63"/>
        <v>Reduce Plant Downtime</v>
      </c>
      <c r="C297" s="215" t="str">
        <f t="shared" si="63"/>
        <v>Percentage Reduction in Plant Downtime</v>
      </c>
      <c r="D297" s="199" t="s">
        <v>601</v>
      </c>
      <c r="E297" s="199" t="s">
        <v>702</v>
      </c>
      <c r="F297" s="199"/>
      <c r="G297" s="199"/>
      <c r="H297" s="191">
        <v>668</v>
      </c>
      <c r="I297" s="199" t="s">
        <v>333</v>
      </c>
      <c r="J297" s="215" t="str">
        <f t="shared" ref="J297:K312" si="64">J$276</f>
        <v>Reduce Plant Downtime</v>
      </c>
      <c r="K297" s="215" t="str">
        <f t="shared" si="64"/>
        <v>elec reduce plant downtime</v>
      </c>
      <c r="O297" s="199"/>
      <c r="P297" s="194"/>
      <c r="Q297" s="199"/>
      <c r="R297" s="199"/>
      <c r="S297" s="220"/>
      <c r="T297" s="199"/>
    </row>
    <row r="298" spans="1:20" s="190" customFormat="1">
      <c r="A298" s="215" t="str">
        <f t="shared" si="63"/>
        <v>Electricity Supply</v>
      </c>
      <c r="B298" s="215" t="str">
        <f t="shared" si="63"/>
        <v>Reduce Plant Downtime</v>
      </c>
      <c r="C298" s="215" t="str">
        <f t="shared" si="63"/>
        <v>Percentage Reduction in Plant Downtime</v>
      </c>
      <c r="D298" s="199" t="s">
        <v>601</v>
      </c>
      <c r="E298" s="199" t="s">
        <v>704</v>
      </c>
      <c r="F298" s="199"/>
      <c r="G298" s="199"/>
      <c r="H298" s="191">
        <v>669</v>
      </c>
      <c r="I298" s="199" t="s">
        <v>333</v>
      </c>
      <c r="J298" s="215" t="str">
        <f t="shared" si="64"/>
        <v>Reduce Plant Downtime</v>
      </c>
      <c r="K298" s="215" t="str">
        <f t="shared" si="64"/>
        <v>elec reduce plant downtime</v>
      </c>
      <c r="O298" s="199"/>
      <c r="P298" s="194"/>
      <c r="Q298" s="199"/>
      <c r="R298" s="199"/>
      <c r="S298" s="220"/>
      <c r="T298" s="199"/>
    </row>
    <row r="299" spans="1:20" s="190" customFormat="1">
      <c r="A299" s="215" t="str">
        <f t="shared" si="63"/>
        <v>Electricity Supply</v>
      </c>
      <c r="B299" s="215" t="str">
        <f t="shared" si="63"/>
        <v>Reduce Plant Downtime</v>
      </c>
      <c r="C299" s="215" t="str">
        <f t="shared" si="63"/>
        <v>Percentage Reduction in Plant Downtime</v>
      </c>
      <c r="D299" s="199" t="s">
        <v>601</v>
      </c>
      <c r="E299" s="199" t="s">
        <v>705</v>
      </c>
      <c r="F299" s="199"/>
      <c r="G299" s="199"/>
      <c r="H299" s="191">
        <v>670</v>
      </c>
      <c r="I299" s="199" t="s">
        <v>333</v>
      </c>
      <c r="J299" s="215" t="str">
        <f t="shared" si="64"/>
        <v>Reduce Plant Downtime</v>
      </c>
      <c r="K299" s="215" t="str">
        <f t="shared" si="64"/>
        <v>elec reduce plant downtime</v>
      </c>
      <c r="O299" s="199"/>
      <c r="P299" s="194"/>
      <c r="Q299" s="199"/>
      <c r="R299" s="199"/>
      <c r="S299" s="220"/>
      <c r="T299" s="199"/>
    </row>
    <row r="300" spans="1:20" s="190" customFormat="1">
      <c r="A300" s="215" t="str">
        <f t="shared" si="63"/>
        <v>Electricity Supply</v>
      </c>
      <c r="B300" s="215" t="str">
        <f t="shared" si="63"/>
        <v>Reduce Plant Downtime</v>
      </c>
      <c r="C300" s="215" t="str">
        <f t="shared" si="63"/>
        <v>Percentage Reduction in Plant Downtime</v>
      </c>
      <c r="D300" s="199" t="s">
        <v>605</v>
      </c>
      <c r="E300" s="199" t="s">
        <v>702</v>
      </c>
      <c r="F300" s="199"/>
      <c r="G300" s="199"/>
      <c r="H300" s="191">
        <v>671</v>
      </c>
      <c r="I300" s="199" t="s">
        <v>333</v>
      </c>
      <c r="J300" s="215" t="str">
        <f t="shared" si="64"/>
        <v>Reduce Plant Downtime</v>
      </c>
      <c r="K300" s="215" t="str">
        <f t="shared" si="64"/>
        <v>elec reduce plant downtime</v>
      </c>
      <c r="O300" s="199"/>
      <c r="P300" s="194"/>
      <c r="Q300" s="199"/>
      <c r="R300" s="199"/>
      <c r="S300" s="220"/>
      <c r="T300" s="199"/>
    </row>
    <row r="301" spans="1:20" s="190" customFormat="1">
      <c r="A301" s="215" t="str">
        <f t="shared" si="63"/>
        <v>Electricity Supply</v>
      </c>
      <c r="B301" s="215" t="str">
        <f t="shared" si="63"/>
        <v>Reduce Plant Downtime</v>
      </c>
      <c r="C301" s="215" t="str">
        <f t="shared" si="63"/>
        <v>Percentage Reduction in Plant Downtime</v>
      </c>
      <c r="D301" s="199" t="s">
        <v>605</v>
      </c>
      <c r="E301" s="199" t="s">
        <v>704</v>
      </c>
      <c r="F301" s="199"/>
      <c r="G301" s="199"/>
      <c r="H301" s="191">
        <v>672</v>
      </c>
      <c r="I301" s="199" t="s">
        <v>333</v>
      </c>
      <c r="J301" s="215" t="str">
        <f t="shared" si="64"/>
        <v>Reduce Plant Downtime</v>
      </c>
      <c r="K301" s="215" t="str">
        <f t="shared" si="64"/>
        <v>elec reduce plant downtime</v>
      </c>
      <c r="O301" s="199"/>
      <c r="P301" s="194"/>
      <c r="Q301" s="199"/>
      <c r="R301" s="199"/>
      <c r="S301" s="220"/>
      <c r="T301" s="199"/>
    </row>
    <row r="302" spans="1:20" s="190" customFormat="1">
      <c r="A302" s="215" t="str">
        <f t="shared" si="63"/>
        <v>Electricity Supply</v>
      </c>
      <c r="B302" s="215" t="str">
        <f t="shared" si="63"/>
        <v>Reduce Plant Downtime</v>
      </c>
      <c r="C302" s="215" t="str">
        <f t="shared" si="63"/>
        <v>Percentage Reduction in Plant Downtime</v>
      </c>
      <c r="D302" s="199" t="s">
        <v>605</v>
      </c>
      <c r="E302" s="199" t="s">
        <v>705</v>
      </c>
      <c r="F302" s="199"/>
      <c r="G302" s="199"/>
      <c r="H302" s="191">
        <v>673</v>
      </c>
      <c r="I302" s="199" t="s">
        <v>333</v>
      </c>
      <c r="J302" s="215" t="str">
        <f t="shared" si="64"/>
        <v>Reduce Plant Downtime</v>
      </c>
      <c r="K302" s="215" t="str">
        <f t="shared" si="64"/>
        <v>elec reduce plant downtime</v>
      </c>
      <c r="O302" s="199"/>
      <c r="P302" s="194"/>
      <c r="Q302" s="199"/>
      <c r="R302" s="199"/>
      <c r="S302" s="220"/>
      <c r="T302" s="199"/>
    </row>
    <row r="303" spans="1:20" s="190" customFormat="1">
      <c r="A303" s="215" t="str">
        <f t="shared" si="63"/>
        <v>Electricity Supply</v>
      </c>
      <c r="B303" s="215" t="str">
        <f t="shared" si="63"/>
        <v>Reduce Plant Downtime</v>
      </c>
      <c r="C303" s="215" t="str">
        <f t="shared" si="63"/>
        <v>Percentage Reduction in Plant Downtime</v>
      </c>
      <c r="D303" s="199" t="s">
        <v>607</v>
      </c>
      <c r="E303" s="199" t="s">
        <v>702</v>
      </c>
      <c r="F303" s="199"/>
      <c r="G303" s="199"/>
      <c r="H303" s="191">
        <v>674</v>
      </c>
      <c r="I303" s="199" t="s">
        <v>333</v>
      </c>
      <c r="J303" s="215" t="str">
        <f t="shared" si="64"/>
        <v>Reduce Plant Downtime</v>
      </c>
      <c r="K303" s="215" t="str">
        <f t="shared" si="64"/>
        <v>elec reduce plant downtime</v>
      </c>
      <c r="O303" s="199"/>
      <c r="P303" s="194"/>
      <c r="Q303" s="199"/>
      <c r="R303" s="199"/>
      <c r="S303" s="220"/>
      <c r="T303" s="199"/>
    </row>
    <row r="304" spans="1:20" s="190" customFormat="1">
      <c r="A304" s="215" t="str">
        <f t="shared" si="63"/>
        <v>Electricity Supply</v>
      </c>
      <c r="B304" s="215" t="str">
        <f t="shared" si="63"/>
        <v>Reduce Plant Downtime</v>
      </c>
      <c r="C304" s="215" t="str">
        <f t="shared" si="63"/>
        <v>Percentage Reduction in Plant Downtime</v>
      </c>
      <c r="D304" s="199" t="s">
        <v>607</v>
      </c>
      <c r="E304" s="199" t="s">
        <v>704</v>
      </c>
      <c r="F304" s="199"/>
      <c r="G304" s="199"/>
      <c r="H304" s="191">
        <v>675</v>
      </c>
      <c r="I304" s="199" t="s">
        <v>333</v>
      </c>
      <c r="J304" s="215" t="str">
        <f t="shared" si="64"/>
        <v>Reduce Plant Downtime</v>
      </c>
      <c r="K304" s="215" t="str">
        <f t="shared" si="64"/>
        <v>elec reduce plant downtime</v>
      </c>
      <c r="O304" s="199"/>
      <c r="P304" s="194"/>
      <c r="Q304" s="199"/>
      <c r="R304" s="199"/>
      <c r="S304" s="220"/>
      <c r="T304" s="199"/>
    </row>
    <row r="305" spans="1:20" s="190" customFormat="1">
      <c r="A305" s="215" t="str">
        <f t="shared" si="63"/>
        <v>Electricity Supply</v>
      </c>
      <c r="B305" s="215" t="str">
        <f t="shared" si="63"/>
        <v>Reduce Plant Downtime</v>
      </c>
      <c r="C305" s="215" t="str">
        <f t="shared" si="63"/>
        <v>Percentage Reduction in Plant Downtime</v>
      </c>
      <c r="D305" s="199" t="s">
        <v>607</v>
      </c>
      <c r="E305" s="199" t="s">
        <v>705</v>
      </c>
      <c r="F305" s="199"/>
      <c r="G305" s="199"/>
      <c r="H305" s="191">
        <v>676</v>
      </c>
      <c r="I305" s="199" t="s">
        <v>333</v>
      </c>
      <c r="J305" s="215" t="str">
        <f t="shared" si="64"/>
        <v>Reduce Plant Downtime</v>
      </c>
      <c r="K305" s="215" t="str">
        <f t="shared" si="64"/>
        <v>elec reduce plant downtime</v>
      </c>
      <c r="O305" s="199"/>
      <c r="P305" s="194"/>
      <c r="Q305" s="199"/>
      <c r="R305" s="199"/>
      <c r="S305" s="220"/>
      <c r="T305" s="199"/>
    </row>
    <row r="306" spans="1:20" s="190" customFormat="1">
      <c r="A306" s="215" t="str">
        <f t="shared" si="63"/>
        <v>Electricity Supply</v>
      </c>
      <c r="B306" s="215" t="str">
        <f t="shared" si="63"/>
        <v>Reduce Plant Downtime</v>
      </c>
      <c r="C306" s="215" t="str">
        <f t="shared" si="63"/>
        <v>Percentage Reduction in Plant Downtime</v>
      </c>
      <c r="D306" s="199" t="s">
        <v>609</v>
      </c>
      <c r="E306" s="199" t="s">
        <v>702</v>
      </c>
      <c r="F306" s="199"/>
      <c r="G306" s="199"/>
      <c r="H306" s="191">
        <v>677</v>
      </c>
      <c r="I306" s="199" t="s">
        <v>333</v>
      </c>
      <c r="J306" s="215" t="str">
        <f t="shared" si="64"/>
        <v>Reduce Plant Downtime</v>
      </c>
      <c r="K306" s="215" t="str">
        <f t="shared" si="64"/>
        <v>elec reduce plant downtime</v>
      </c>
      <c r="L306" s="198"/>
      <c r="M306" s="198"/>
      <c r="N306" s="198"/>
      <c r="O306" s="207"/>
      <c r="P306" s="194"/>
      <c r="Q306" s="199"/>
      <c r="R306" s="199"/>
      <c r="S306" s="220"/>
      <c r="T306" s="199"/>
    </row>
    <row r="307" spans="1:20" s="190" customFormat="1">
      <c r="A307" s="215" t="str">
        <f t="shared" si="63"/>
        <v>Electricity Supply</v>
      </c>
      <c r="B307" s="215" t="str">
        <f t="shared" si="63"/>
        <v>Reduce Plant Downtime</v>
      </c>
      <c r="C307" s="215" t="str">
        <f t="shared" si="63"/>
        <v>Percentage Reduction in Plant Downtime</v>
      </c>
      <c r="D307" s="199" t="s">
        <v>609</v>
      </c>
      <c r="E307" s="199" t="s">
        <v>704</v>
      </c>
      <c r="F307" s="199"/>
      <c r="G307" s="199"/>
      <c r="H307" s="191">
        <v>678</v>
      </c>
      <c r="I307" s="199" t="s">
        <v>333</v>
      </c>
      <c r="J307" s="215" t="str">
        <f t="shared" si="64"/>
        <v>Reduce Plant Downtime</v>
      </c>
      <c r="K307" s="215" t="str">
        <f t="shared" si="64"/>
        <v>elec reduce plant downtime</v>
      </c>
      <c r="L307" s="198"/>
      <c r="M307" s="198"/>
      <c r="N307" s="198"/>
      <c r="O307" s="207"/>
      <c r="P307" s="194"/>
      <c r="Q307" s="199"/>
      <c r="R307" s="199"/>
      <c r="S307" s="220"/>
      <c r="T307" s="199"/>
    </row>
    <row r="308" spans="1:20" s="190" customFormat="1">
      <c r="A308" s="215" t="str">
        <f t="shared" si="63"/>
        <v>Electricity Supply</v>
      </c>
      <c r="B308" s="215" t="str">
        <f t="shared" si="63"/>
        <v>Reduce Plant Downtime</v>
      </c>
      <c r="C308" s="215" t="str">
        <f t="shared" si="63"/>
        <v>Percentage Reduction in Plant Downtime</v>
      </c>
      <c r="D308" s="199" t="s">
        <v>609</v>
      </c>
      <c r="E308" s="199" t="s">
        <v>705</v>
      </c>
      <c r="F308" s="199"/>
      <c r="G308" s="199"/>
      <c r="H308" s="191">
        <v>679</v>
      </c>
      <c r="I308" s="199" t="s">
        <v>333</v>
      </c>
      <c r="J308" s="215" t="str">
        <f t="shared" si="64"/>
        <v>Reduce Plant Downtime</v>
      </c>
      <c r="K308" s="215" t="str">
        <f t="shared" si="64"/>
        <v>elec reduce plant downtime</v>
      </c>
      <c r="L308" s="198"/>
      <c r="M308" s="198"/>
      <c r="N308" s="198"/>
      <c r="O308" s="207"/>
      <c r="P308" s="194"/>
      <c r="Q308" s="199"/>
      <c r="R308" s="199"/>
      <c r="S308" s="220"/>
      <c r="T308" s="199"/>
    </row>
    <row r="309" spans="1:20" s="190" customFormat="1">
      <c r="A309" s="215" t="str">
        <f t="shared" si="63"/>
        <v>Electricity Supply</v>
      </c>
      <c r="B309" s="215" t="str">
        <f t="shared" si="63"/>
        <v>Reduce Plant Downtime</v>
      </c>
      <c r="C309" s="215" t="str">
        <f t="shared" si="63"/>
        <v>Percentage Reduction in Plant Downtime</v>
      </c>
      <c r="D309" s="199" t="s">
        <v>612</v>
      </c>
      <c r="E309" s="199" t="s">
        <v>702</v>
      </c>
      <c r="F309" s="199"/>
      <c r="G309" s="199"/>
      <c r="H309" s="191">
        <v>680</v>
      </c>
      <c r="I309" s="199" t="s">
        <v>333</v>
      </c>
      <c r="J309" s="215" t="str">
        <f t="shared" si="64"/>
        <v>Reduce Plant Downtime</v>
      </c>
      <c r="K309" s="215" t="str">
        <f t="shared" si="64"/>
        <v>elec reduce plant downtime</v>
      </c>
      <c r="L309" s="198"/>
      <c r="M309" s="198"/>
      <c r="N309" s="198"/>
      <c r="O309" s="207"/>
      <c r="P309" s="194"/>
      <c r="Q309" s="199"/>
      <c r="R309" s="199"/>
      <c r="S309" s="220"/>
      <c r="T309" s="199"/>
    </row>
    <row r="310" spans="1:20" s="190" customFormat="1">
      <c r="A310" s="215" t="str">
        <f t="shared" si="63"/>
        <v>Electricity Supply</v>
      </c>
      <c r="B310" s="215" t="str">
        <f t="shared" si="63"/>
        <v>Reduce Plant Downtime</v>
      </c>
      <c r="C310" s="215" t="str">
        <f t="shared" si="63"/>
        <v>Percentage Reduction in Plant Downtime</v>
      </c>
      <c r="D310" s="199" t="s">
        <v>612</v>
      </c>
      <c r="E310" s="199" t="s">
        <v>704</v>
      </c>
      <c r="F310" s="199"/>
      <c r="G310" s="199"/>
      <c r="H310" s="191">
        <v>681</v>
      </c>
      <c r="I310" s="199" t="s">
        <v>333</v>
      </c>
      <c r="J310" s="215" t="str">
        <f t="shared" si="64"/>
        <v>Reduce Plant Downtime</v>
      </c>
      <c r="K310" s="215" t="str">
        <f t="shared" si="64"/>
        <v>elec reduce plant downtime</v>
      </c>
      <c r="L310" s="198"/>
      <c r="M310" s="198"/>
      <c r="N310" s="198"/>
      <c r="O310" s="207"/>
      <c r="P310" s="194"/>
      <c r="Q310" s="199"/>
      <c r="R310" s="199"/>
      <c r="S310" s="220"/>
      <c r="T310" s="199"/>
    </row>
    <row r="311" spans="1:20" s="190" customFormat="1">
      <c r="A311" s="215" t="str">
        <f t="shared" si="63"/>
        <v>Electricity Supply</v>
      </c>
      <c r="B311" s="215" t="str">
        <f t="shared" si="63"/>
        <v>Reduce Plant Downtime</v>
      </c>
      <c r="C311" s="215" t="str">
        <f t="shared" si="63"/>
        <v>Percentage Reduction in Plant Downtime</v>
      </c>
      <c r="D311" s="199" t="s">
        <v>612</v>
      </c>
      <c r="E311" s="199" t="s">
        <v>705</v>
      </c>
      <c r="F311" s="199" t="s">
        <v>712</v>
      </c>
      <c r="G311" s="199" t="s">
        <v>613</v>
      </c>
      <c r="H311" s="191">
        <v>182</v>
      </c>
      <c r="I311" s="199" t="s">
        <v>311</v>
      </c>
      <c r="J311" s="215" t="str">
        <f t="shared" si="64"/>
        <v>Reduce Plant Downtime</v>
      </c>
      <c r="K311" s="197" t="str">
        <f t="shared" ref="K311:K320" si="65">K$279</f>
        <v>elec reduce plant downtime</v>
      </c>
      <c r="L311" s="193">
        <v>0</v>
      </c>
      <c r="M311" s="193">
        <v>0.25</v>
      </c>
      <c r="N311" s="193">
        <v>0.01</v>
      </c>
      <c r="O311" s="199" t="s">
        <v>707</v>
      </c>
      <c r="P311" s="194" t="s">
        <v>717</v>
      </c>
      <c r="Q311" s="199" t="s">
        <v>709</v>
      </c>
      <c r="R311" s="199" t="s">
        <v>710</v>
      </c>
      <c r="S311" s="220" t="s">
        <v>714</v>
      </c>
      <c r="T311" s="199"/>
    </row>
    <row r="312" spans="1:20" s="190" customFormat="1">
      <c r="A312" s="215" t="str">
        <f t="shared" si="63"/>
        <v>Electricity Supply</v>
      </c>
      <c r="B312" s="215" t="str">
        <f t="shared" si="63"/>
        <v>Reduce Plant Downtime</v>
      </c>
      <c r="C312" s="215" t="str">
        <f t="shared" si="63"/>
        <v>Percentage Reduction in Plant Downtime</v>
      </c>
      <c r="D312" s="199" t="s">
        <v>614</v>
      </c>
      <c r="E312" s="199" t="s">
        <v>702</v>
      </c>
      <c r="G312" s="199"/>
      <c r="H312" s="191">
        <v>682</v>
      </c>
      <c r="I312" s="199" t="s">
        <v>333</v>
      </c>
      <c r="J312" s="215" t="str">
        <f t="shared" si="64"/>
        <v>Reduce Plant Downtime</v>
      </c>
      <c r="K312" s="197" t="str">
        <f t="shared" si="65"/>
        <v>elec reduce plant downtime</v>
      </c>
      <c r="L312" s="193"/>
      <c r="M312" s="193"/>
      <c r="N312" s="193"/>
      <c r="O312" s="199"/>
      <c r="P312" s="194"/>
      <c r="Q312" s="199"/>
      <c r="R312" s="199"/>
      <c r="S312" s="220"/>
      <c r="T312" s="199"/>
    </row>
    <row r="313" spans="1:20" s="190" customFormat="1">
      <c r="A313" s="215" t="str">
        <f t="shared" si="63"/>
        <v>Electricity Supply</v>
      </c>
      <c r="B313" s="215" t="str">
        <f t="shared" si="63"/>
        <v>Reduce Plant Downtime</v>
      </c>
      <c r="C313" s="215" t="str">
        <f t="shared" si="63"/>
        <v>Percentage Reduction in Plant Downtime</v>
      </c>
      <c r="D313" s="199" t="s">
        <v>614</v>
      </c>
      <c r="E313" s="199" t="s">
        <v>704</v>
      </c>
      <c r="H313" s="191">
        <v>683</v>
      </c>
      <c r="I313" s="199" t="s">
        <v>333</v>
      </c>
      <c r="J313" s="215" t="str">
        <f t="shared" ref="J313:J320" si="66">J$276</f>
        <v>Reduce Plant Downtime</v>
      </c>
      <c r="K313" s="197" t="str">
        <f t="shared" si="65"/>
        <v>elec reduce plant downtime</v>
      </c>
      <c r="L313" s="193"/>
      <c r="M313" s="193"/>
      <c r="N313" s="193"/>
      <c r="O313" s="199"/>
      <c r="P313" s="194"/>
      <c r="Q313" s="199"/>
      <c r="R313" s="199"/>
      <c r="S313" s="220"/>
      <c r="T313" s="199"/>
    </row>
    <row r="314" spans="1:20" s="190" customFormat="1">
      <c r="A314" s="215" t="str">
        <f t="shared" si="63"/>
        <v>Electricity Supply</v>
      </c>
      <c r="B314" s="215" t="str">
        <f t="shared" si="63"/>
        <v>Reduce Plant Downtime</v>
      </c>
      <c r="C314" s="215" t="str">
        <f t="shared" si="63"/>
        <v>Percentage Reduction in Plant Downtime</v>
      </c>
      <c r="D314" s="199" t="s">
        <v>614</v>
      </c>
      <c r="E314" s="199" t="s">
        <v>705</v>
      </c>
      <c r="H314" s="191">
        <v>684</v>
      </c>
      <c r="I314" s="199" t="s">
        <v>333</v>
      </c>
      <c r="J314" s="215" t="str">
        <f t="shared" si="66"/>
        <v>Reduce Plant Downtime</v>
      </c>
      <c r="K314" s="197" t="str">
        <f t="shared" si="65"/>
        <v>elec reduce plant downtime</v>
      </c>
      <c r="L314" s="193"/>
      <c r="M314" s="193"/>
      <c r="N314" s="193"/>
      <c r="O314" s="199"/>
      <c r="P314" s="194"/>
      <c r="Q314" s="199"/>
      <c r="R314" s="199"/>
      <c r="S314" s="220"/>
      <c r="T314" s="199"/>
    </row>
    <row r="315" spans="1:20" s="190" customFormat="1">
      <c r="A315" s="215" t="str">
        <f t="shared" si="63"/>
        <v>Electricity Supply</v>
      </c>
      <c r="B315" s="215" t="str">
        <f t="shared" si="63"/>
        <v>Reduce Plant Downtime</v>
      </c>
      <c r="C315" s="215" t="str">
        <f t="shared" si="63"/>
        <v>Percentage Reduction in Plant Downtime</v>
      </c>
      <c r="D315" s="199" t="s">
        <v>616</v>
      </c>
      <c r="E315" s="199" t="s">
        <v>702</v>
      </c>
      <c r="G315" s="199"/>
      <c r="H315" s="191">
        <v>685</v>
      </c>
      <c r="I315" s="199" t="s">
        <v>333</v>
      </c>
      <c r="J315" s="215" t="str">
        <f t="shared" si="66"/>
        <v>Reduce Plant Downtime</v>
      </c>
      <c r="K315" s="197" t="str">
        <f t="shared" si="65"/>
        <v>elec reduce plant downtime</v>
      </c>
      <c r="L315" s="193"/>
      <c r="M315" s="193"/>
      <c r="N315" s="193"/>
      <c r="O315" s="199"/>
      <c r="P315" s="194"/>
      <c r="Q315" s="199"/>
      <c r="R315" s="199"/>
      <c r="S315" s="220"/>
      <c r="T315" s="199"/>
    </row>
    <row r="316" spans="1:20" s="190" customFormat="1">
      <c r="A316" s="215" t="str">
        <f t="shared" si="63"/>
        <v>Electricity Supply</v>
      </c>
      <c r="B316" s="215" t="str">
        <f t="shared" si="63"/>
        <v>Reduce Plant Downtime</v>
      </c>
      <c r="C316" s="215" t="str">
        <f t="shared" si="63"/>
        <v>Percentage Reduction in Plant Downtime</v>
      </c>
      <c r="D316" s="199" t="s">
        <v>616</v>
      </c>
      <c r="E316" s="199" t="s">
        <v>704</v>
      </c>
      <c r="H316" s="191">
        <v>686</v>
      </c>
      <c r="I316" s="199" t="s">
        <v>333</v>
      </c>
      <c r="J316" s="215" t="str">
        <f t="shared" si="66"/>
        <v>Reduce Plant Downtime</v>
      </c>
      <c r="K316" s="197" t="str">
        <f t="shared" si="65"/>
        <v>elec reduce plant downtime</v>
      </c>
      <c r="L316" s="193"/>
      <c r="M316" s="193"/>
      <c r="N316" s="193"/>
      <c r="O316" s="199"/>
      <c r="P316" s="194"/>
      <c r="Q316" s="199"/>
      <c r="R316" s="199"/>
      <c r="S316" s="220"/>
      <c r="T316" s="199"/>
    </row>
    <row r="317" spans="1:20" s="190" customFormat="1">
      <c r="A317" s="215" t="str">
        <f t="shared" si="63"/>
        <v>Electricity Supply</v>
      </c>
      <c r="B317" s="215" t="str">
        <f t="shared" si="63"/>
        <v>Reduce Plant Downtime</v>
      </c>
      <c r="C317" s="215" t="str">
        <f t="shared" si="63"/>
        <v>Percentage Reduction in Plant Downtime</v>
      </c>
      <c r="D317" s="199" t="s">
        <v>616</v>
      </c>
      <c r="E317" s="199" t="s">
        <v>705</v>
      </c>
      <c r="G317" s="199"/>
      <c r="H317" s="191">
        <v>687</v>
      </c>
      <c r="I317" s="199" t="s">
        <v>333</v>
      </c>
      <c r="J317" s="215" t="str">
        <f t="shared" si="66"/>
        <v>Reduce Plant Downtime</v>
      </c>
      <c r="K317" s="197" t="str">
        <f t="shared" si="65"/>
        <v>elec reduce plant downtime</v>
      </c>
      <c r="L317" s="193"/>
      <c r="M317" s="193"/>
      <c r="N317" s="193"/>
      <c r="O317" s="199"/>
      <c r="P317" s="194"/>
      <c r="Q317" s="199"/>
      <c r="R317" s="199"/>
      <c r="S317" s="220"/>
      <c r="T317" s="199"/>
    </row>
    <row r="318" spans="1:20" s="190" customFormat="1">
      <c r="A318" s="215" t="str">
        <f t="shared" si="63"/>
        <v>Electricity Supply</v>
      </c>
      <c r="B318" s="215" t="str">
        <f t="shared" si="63"/>
        <v>Reduce Plant Downtime</v>
      </c>
      <c r="C318" s="215" t="str">
        <f t="shared" si="63"/>
        <v>Percentage Reduction in Plant Downtime</v>
      </c>
      <c r="D318" s="199" t="s">
        <v>618</v>
      </c>
      <c r="E318" s="199" t="s">
        <v>702</v>
      </c>
      <c r="G318" s="199"/>
      <c r="H318" s="191">
        <v>688</v>
      </c>
      <c r="I318" s="199" t="s">
        <v>333</v>
      </c>
      <c r="J318" s="215" t="str">
        <f t="shared" si="66"/>
        <v>Reduce Plant Downtime</v>
      </c>
      <c r="K318" s="197" t="str">
        <f t="shared" si="65"/>
        <v>elec reduce plant downtime</v>
      </c>
      <c r="L318" s="193"/>
      <c r="M318" s="193"/>
      <c r="N318" s="193"/>
      <c r="O318" s="199"/>
      <c r="P318" s="194"/>
      <c r="Q318" s="199"/>
      <c r="R318" s="199"/>
      <c r="S318" s="220"/>
      <c r="T318" s="199"/>
    </row>
    <row r="319" spans="1:20" s="190" customFormat="1">
      <c r="A319" s="215" t="str">
        <f t="shared" si="63"/>
        <v>Electricity Supply</v>
      </c>
      <c r="B319" s="215" t="str">
        <f t="shared" si="63"/>
        <v>Reduce Plant Downtime</v>
      </c>
      <c r="C319" s="215" t="str">
        <f t="shared" si="63"/>
        <v>Percentage Reduction in Plant Downtime</v>
      </c>
      <c r="D319" s="199" t="s">
        <v>618</v>
      </c>
      <c r="E319" s="199" t="s">
        <v>704</v>
      </c>
      <c r="F319" s="199"/>
      <c r="G319" s="199"/>
      <c r="H319" s="191">
        <v>689</v>
      </c>
      <c r="I319" s="199" t="s">
        <v>333</v>
      </c>
      <c r="J319" s="215" t="str">
        <f t="shared" si="66"/>
        <v>Reduce Plant Downtime</v>
      </c>
      <c r="K319" s="197" t="str">
        <f t="shared" si="65"/>
        <v>elec reduce plant downtime</v>
      </c>
      <c r="L319" s="193"/>
      <c r="M319" s="193"/>
      <c r="N319" s="193"/>
      <c r="O319" s="199"/>
      <c r="P319" s="194"/>
      <c r="Q319" s="199"/>
      <c r="R319" s="199"/>
      <c r="S319" s="220"/>
      <c r="T319" s="199"/>
    </row>
    <row r="320" spans="1:20" s="190" customFormat="1">
      <c r="A320" s="215" t="str">
        <f t="shared" si="63"/>
        <v>Electricity Supply</v>
      </c>
      <c r="B320" s="215" t="str">
        <f t="shared" si="63"/>
        <v>Reduce Plant Downtime</v>
      </c>
      <c r="C320" s="215" t="str">
        <f t="shared" si="63"/>
        <v>Percentage Reduction in Plant Downtime</v>
      </c>
      <c r="D320" s="199" t="s">
        <v>618</v>
      </c>
      <c r="E320" s="199" t="s">
        <v>705</v>
      </c>
      <c r="F320" s="199"/>
      <c r="G320" s="199"/>
      <c r="H320" s="191">
        <v>690</v>
      </c>
      <c r="I320" s="199" t="s">
        <v>333</v>
      </c>
      <c r="J320" s="215" t="str">
        <f t="shared" si="66"/>
        <v>Reduce Plant Downtime</v>
      </c>
      <c r="K320" s="197" t="str">
        <f t="shared" si="65"/>
        <v>elec reduce plant downtime</v>
      </c>
      <c r="L320" s="193"/>
      <c r="M320" s="193"/>
      <c r="N320" s="193"/>
      <c r="O320" s="199"/>
      <c r="P320" s="194"/>
      <c r="Q320" s="199"/>
      <c r="R320" s="199"/>
      <c r="S320" s="220"/>
      <c r="T320" s="199"/>
    </row>
    <row r="321" spans="1:20" s="190" customFormat="1">
      <c r="A321" s="190" t="s">
        <v>576</v>
      </c>
      <c r="B321" s="191" t="s">
        <v>718</v>
      </c>
      <c r="C321" s="191" t="s">
        <v>719</v>
      </c>
      <c r="D321" s="199" t="s">
        <v>595</v>
      </c>
      <c r="E321" s="199"/>
      <c r="F321" s="199" t="s">
        <v>596</v>
      </c>
      <c r="G321" s="199"/>
      <c r="H321" s="191">
        <v>194</v>
      </c>
      <c r="I321" s="199" t="s">
        <v>311</v>
      </c>
      <c r="J321" s="191" t="s">
        <v>718</v>
      </c>
      <c r="K321" s="190" t="s">
        <v>720</v>
      </c>
      <c r="L321" s="193">
        <v>0</v>
      </c>
      <c r="M321" s="193">
        <v>0.9</v>
      </c>
      <c r="N321" s="193">
        <v>0.01</v>
      </c>
      <c r="O321" s="199" t="s">
        <v>721</v>
      </c>
      <c r="P321" s="194" t="s">
        <v>722</v>
      </c>
      <c r="Q321" s="199" t="s">
        <v>723</v>
      </c>
      <c r="R321" s="199" t="s">
        <v>724</v>
      </c>
      <c r="S321" s="220"/>
      <c r="T321" s="199"/>
    </row>
    <row r="322" spans="1:20" s="190" customFormat="1">
      <c r="A322" s="215" t="str">
        <f t="shared" ref="A322:C323" si="67">A$321</f>
        <v>Electricity Supply</v>
      </c>
      <c r="B322" s="215" t="str">
        <f t="shared" si="67"/>
        <v>Reduce Soft Costs</v>
      </c>
      <c r="C322" s="215" t="str">
        <f t="shared" si="67"/>
        <v>Percent Reduction in Soft Costs of Capacity Construction</v>
      </c>
      <c r="D322" s="199" t="s">
        <v>597</v>
      </c>
      <c r="E322" s="199"/>
      <c r="F322" s="199" t="s">
        <v>598</v>
      </c>
      <c r="G322" s="199"/>
      <c r="H322" s="191">
        <v>195</v>
      </c>
      <c r="I322" s="199" t="s">
        <v>311</v>
      </c>
      <c r="J322" s="237" t="str">
        <f t="shared" ref="J322:O323" si="68">J$321</f>
        <v>Reduce Soft Costs</v>
      </c>
      <c r="K322" s="237" t="str">
        <f t="shared" si="68"/>
        <v>elec reduce soft costs</v>
      </c>
      <c r="L322" s="238">
        <f t="shared" si="68"/>
        <v>0</v>
      </c>
      <c r="M322" s="238">
        <f t="shared" si="68"/>
        <v>0.9</v>
      </c>
      <c r="N322" s="238">
        <f t="shared" si="68"/>
        <v>0.01</v>
      </c>
      <c r="O322" s="237" t="str">
        <f t="shared" si="68"/>
        <v>% reduction in soft costs</v>
      </c>
      <c r="P322" s="194" t="s">
        <v>725</v>
      </c>
      <c r="Q322" s="237" t="str">
        <f>Q$321</f>
        <v>endogenous-learning.html#red-soft-costs</v>
      </c>
      <c r="R322" s="237" t="str">
        <f>R$321</f>
        <v>reduce-soft-costs.html</v>
      </c>
      <c r="S322" s="220"/>
      <c r="T322" s="199"/>
    </row>
    <row r="323" spans="1:20" s="190" customFormat="1">
      <c r="A323" s="215" t="str">
        <f t="shared" si="67"/>
        <v>Electricity Supply</v>
      </c>
      <c r="B323" s="215" t="str">
        <f t="shared" si="67"/>
        <v>Reduce Soft Costs</v>
      </c>
      <c r="C323" s="215" t="str">
        <f t="shared" si="67"/>
        <v>Percent Reduction in Soft Costs of Capacity Construction</v>
      </c>
      <c r="D323" s="199" t="s">
        <v>612</v>
      </c>
      <c r="E323" s="199"/>
      <c r="F323" s="199" t="s">
        <v>613</v>
      </c>
      <c r="G323" s="199"/>
      <c r="H323" s="191">
        <v>196</v>
      </c>
      <c r="I323" s="199" t="s">
        <v>311</v>
      </c>
      <c r="J323" s="237" t="str">
        <f t="shared" si="68"/>
        <v>Reduce Soft Costs</v>
      </c>
      <c r="K323" s="237" t="str">
        <f t="shared" si="68"/>
        <v>elec reduce soft costs</v>
      </c>
      <c r="L323" s="238">
        <f t="shared" si="68"/>
        <v>0</v>
      </c>
      <c r="M323" s="238">
        <f t="shared" si="68"/>
        <v>0.9</v>
      </c>
      <c r="N323" s="238">
        <f t="shared" si="68"/>
        <v>0.01</v>
      </c>
      <c r="O323" s="237" t="str">
        <f t="shared" si="68"/>
        <v>% reduction in soft costs</v>
      </c>
      <c r="P323" s="194" t="s">
        <v>726</v>
      </c>
      <c r="Q323" s="237" t="str">
        <f>Q$321</f>
        <v>endogenous-learning.html#red-soft-costs</v>
      </c>
      <c r="R323" s="237" t="str">
        <f>R$321</f>
        <v>reduce-soft-costs.html</v>
      </c>
      <c r="S323" s="220"/>
      <c r="T323" s="199"/>
    </row>
    <row r="324" spans="1:20" s="190" customFormat="1">
      <c r="A324" s="190" t="s">
        <v>576</v>
      </c>
      <c r="B324" s="190" t="s">
        <v>727</v>
      </c>
      <c r="C324" s="190" t="s">
        <v>728</v>
      </c>
      <c r="D324" s="199"/>
      <c r="E324" s="199"/>
      <c r="F324" s="199"/>
      <c r="G324" s="199"/>
      <c r="H324" s="191">
        <v>145</v>
      </c>
      <c r="I324" s="199" t="s">
        <v>311</v>
      </c>
      <c r="J324" s="190" t="s">
        <v>729</v>
      </c>
      <c r="K324" s="189" t="s">
        <v>730</v>
      </c>
      <c r="L324" s="193">
        <v>0</v>
      </c>
      <c r="M324" s="193">
        <v>0.4</v>
      </c>
      <c r="N324" s="193">
        <v>0.01</v>
      </c>
      <c r="O324" s="199" t="s">
        <v>731</v>
      </c>
      <c r="P324" s="194" t="s">
        <v>732</v>
      </c>
      <c r="Q324" s="199" t="s">
        <v>733</v>
      </c>
      <c r="R324" s="199" t="s">
        <v>734</v>
      </c>
      <c r="S324" s="220" t="s">
        <v>735</v>
      </c>
      <c r="T324" s="199"/>
    </row>
    <row r="325" spans="1:20" s="190" customFormat="1">
      <c r="A325" s="190" t="s">
        <v>576</v>
      </c>
      <c r="B325" s="189" t="s">
        <v>736</v>
      </c>
      <c r="C325" s="190" t="s">
        <v>737</v>
      </c>
      <c r="D325" s="192" t="s">
        <v>579</v>
      </c>
      <c r="E325" s="192"/>
      <c r="F325" s="199" t="s">
        <v>580</v>
      </c>
      <c r="G325" s="199"/>
      <c r="H325" s="191">
        <v>691</v>
      </c>
      <c r="I325" s="199" t="s">
        <v>333</v>
      </c>
      <c r="J325" s="189" t="s">
        <v>736</v>
      </c>
      <c r="K325" s="189" t="s">
        <v>738</v>
      </c>
      <c r="L325" s="193">
        <v>0</v>
      </c>
      <c r="M325" s="193">
        <v>0.95</v>
      </c>
      <c r="N325" s="193">
        <v>0.01</v>
      </c>
      <c r="O325" s="199" t="s">
        <v>739</v>
      </c>
      <c r="P325" s="194"/>
      <c r="Q325" s="192" t="s">
        <v>740</v>
      </c>
      <c r="R325" s="199"/>
      <c r="S325" s="220"/>
      <c r="T325" s="199"/>
    </row>
    <row r="326" spans="1:20" s="190" customFormat="1">
      <c r="A326" s="215" t="str">
        <f t="shared" ref="A326:C337" si="69">A$325</f>
        <v>Electricity Supply</v>
      </c>
      <c r="B326" s="215" t="str">
        <f t="shared" si="69"/>
        <v>Subsidy for Capacity Construction</v>
      </c>
      <c r="C326" s="215" t="str">
        <f t="shared" si="69"/>
        <v>Perc Subsidy for Elec Capacity Construction</v>
      </c>
      <c r="D326" s="199" t="s">
        <v>741</v>
      </c>
      <c r="E326" s="207"/>
      <c r="F326" s="199" t="s">
        <v>742</v>
      </c>
      <c r="G326" s="199"/>
      <c r="H326" s="191">
        <v>692</v>
      </c>
      <c r="I326" s="199" t="s">
        <v>333</v>
      </c>
      <c r="J326" s="215" t="str">
        <f t="shared" ref="J326:O337" si="70">J$325</f>
        <v>Subsidy for Capacity Construction</v>
      </c>
      <c r="K326" s="215" t="str">
        <f t="shared" si="70"/>
        <v>elec capacity construction subsidy</v>
      </c>
      <c r="L326" s="198">
        <f t="shared" si="70"/>
        <v>0</v>
      </c>
      <c r="M326" s="198">
        <f t="shared" si="70"/>
        <v>0.95</v>
      </c>
      <c r="N326" s="198">
        <f t="shared" si="70"/>
        <v>0.01</v>
      </c>
      <c r="O326" s="215" t="str">
        <f t="shared" si="70"/>
        <v>% of construction cost</v>
      </c>
      <c r="P326" s="194"/>
      <c r="Q326" s="215" t="str">
        <f t="shared" ref="Q326:Q337" si="71">Q$325</f>
        <v>electricity-sector-main.html#subsidies</v>
      </c>
      <c r="R326" s="199"/>
      <c r="S326" s="220"/>
      <c r="T326" s="199"/>
    </row>
    <row r="327" spans="1:20" s="190" customFormat="1">
      <c r="A327" s="215" t="str">
        <f t="shared" si="69"/>
        <v>Electricity Supply</v>
      </c>
      <c r="B327" s="215" t="str">
        <f t="shared" si="69"/>
        <v>Subsidy for Capacity Construction</v>
      </c>
      <c r="C327" s="215" t="str">
        <f t="shared" si="69"/>
        <v>Perc Subsidy for Elec Capacity Construction</v>
      </c>
      <c r="D327" s="199" t="s">
        <v>589</v>
      </c>
      <c r="E327" s="207"/>
      <c r="F327" s="199" t="s">
        <v>590</v>
      </c>
      <c r="G327" s="199"/>
      <c r="H327" s="191">
        <v>517</v>
      </c>
      <c r="I327" s="199" t="s">
        <v>311</v>
      </c>
      <c r="J327" s="215" t="str">
        <f t="shared" si="70"/>
        <v>Subsidy for Capacity Construction</v>
      </c>
      <c r="K327" s="215" t="str">
        <f t="shared" si="70"/>
        <v>elec capacity construction subsidy</v>
      </c>
      <c r="L327" s="198">
        <f t="shared" si="70"/>
        <v>0</v>
      </c>
      <c r="M327" s="198">
        <f t="shared" si="70"/>
        <v>0.95</v>
      </c>
      <c r="N327" s="198">
        <f t="shared" si="70"/>
        <v>0.01</v>
      </c>
      <c r="O327" s="215" t="str">
        <f t="shared" si="70"/>
        <v>% of construction cost</v>
      </c>
      <c r="P327" s="194" t="s">
        <v>743</v>
      </c>
      <c r="Q327" s="215" t="str">
        <f t="shared" si="71"/>
        <v>electricity-sector-main.html#subsidies</v>
      </c>
      <c r="R327" s="199"/>
      <c r="S327" s="219" t="s">
        <v>744</v>
      </c>
      <c r="T327" s="199"/>
    </row>
    <row r="328" spans="1:20" s="190" customFormat="1">
      <c r="A328" s="215" t="str">
        <f t="shared" si="69"/>
        <v>Electricity Supply</v>
      </c>
      <c r="B328" s="215" t="str">
        <f t="shared" si="69"/>
        <v>Subsidy for Capacity Construction</v>
      </c>
      <c r="C328" s="215" t="str">
        <f t="shared" si="69"/>
        <v>Perc Subsidy for Elec Capacity Construction</v>
      </c>
      <c r="D328" s="199" t="s">
        <v>592</v>
      </c>
      <c r="E328" s="207"/>
      <c r="F328" s="199" t="s">
        <v>593</v>
      </c>
      <c r="G328" s="199"/>
      <c r="H328" s="191">
        <v>693</v>
      </c>
      <c r="I328" s="199" t="s">
        <v>333</v>
      </c>
      <c r="J328" s="215" t="str">
        <f t="shared" si="70"/>
        <v>Subsidy for Capacity Construction</v>
      </c>
      <c r="K328" s="215" t="str">
        <f t="shared" si="70"/>
        <v>elec capacity construction subsidy</v>
      </c>
      <c r="L328" s="198">
        <f t="shared" si="70"/>
        <v>0</v>
      </c>
      <c r="M328" s="198">
        <f t="shared" si="70"/>
        <v>0.95</v>
      </c>
      <c r="N328" s="198">
        <f t="shared" si="70"/>
        <v>0.01</v>
      </c>
      <c r="O328" s="215" t="str">
        <f t="shared" si="70"/>
        <v>% of construction cost</v>
      </c>
      <c r="P328" s="194"/>
      <c r="Q328" s="215" t="str">
        <f t="shared" si="71"/>
        <v>electricity-sector-main.html#subsidies</v>
      </c>
      <c r="R328" s="199"/>
      <c r="S328" s="220"/>
      <c r="T328" s="199"/>
    </row>
    <row r="329" spans="1:20" s="190" customFormat="1">
      <c r="A329" s="215" t="str">
        <f t="shared" si="69"/>
        <v>Electricity Supply</v>
      </c>
      <c r="B329" s="215" t="str">
        <f t="shared" si="69"/>
        <v>Subsidy for Capacity Construction</v>
      </c>
      <c r="C329" s="215" t="str">
        <f t="shared" si="69"/>
        <v>Perc Subsidy for Elec Capacity Construction</v>
      </c>
      <c r="D329" s="199" t="s">
        <v>595</v>
      </c>
      <c r="E329" s="207"/>
      <c r="F329" s="199" t="s">
        <v>596</v>
      </c>
      <c r="G329" s="199"/>
      <c r="H329" s="191">
        <v>518</v>
      </c>
      <c r="I329" s="199" t="s">
        <v>311</v>
      </c>
      <c r="J329" s="215" t="str">
        <f t="shared" si="70"/>
        <v>Subsidy for Capacity Construction</v>
      </c>
      <c r="K329" s="215" t="str">
        <f t="shared" si="70"/>
        <v>elec capacity construction subsidy</v>
      </c>
      <c r="L329" s="198">
        <f t="shared" si="70"/>
        <v>0</v>
      </c>
      <c r="M329" s="198">
        <f t="shared" si="70"/>
        <v>0.95</v>
      </c>
      <c r="N329" s="198">
        <f t="shared" si="70"/>
        <v>0.01</v>
      </c>
      <c r="O329" s="215" t="str">
        <f t="shared" si="70"/>
        <v>% of construction cost</v>
      </c>
      <c r="P329" s="201"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",LOWER(F329),". ",'Repeating Values'!$D$8)</f>
        <v>**Description:** This policy is a subsidy paid by the government to electricity suppliers per unit of new capacity constructed.  This only applies to utilities, not distributed systems (such as rooftop solar). // **Guidance for setting values:** New Mexico does not have a capacity construction subsidy for onshore wind. However, the Investment Tax Credit, a similar program for solar power, covers 30% of system costs through 2019, with declining amounts thereafter.</v>
      </c>
      <c r="Q329" s="215" t="str">
        <f t="shared" si="71"/>
        <v>electricity-sector-main.html#subsidies</v>
      </c>
      <c r="R329" s="199"/>
      <c r="S329" s="219" t="s">
        <v>745</v>
      </c>
      <c r="T329" s="199"/>
    </row>
    <row r="330" spans="1:20" s="190" customFormat="1">
      <c r="A330" s="215" t="str">
        <f t="shared" si="69"/>
        <v>Electricity Supply</v>
      </c>
      <c r="B330" s="215" t="str">
        <f t="shared" si="69"/>
        <v>Subsidy for Capacity Construction</v>
      </c>
      <c r="C330" s="215" t="str">
        <f t="shared" si="69"/>
        <v>Perc Subsidy for Elec Capacity Construction</v>
      </c>
      <c r="D330" s="199" t="s">
        <v>597</v>
      </c>
      <c r="E330" s="207"/>
      <c r="F330" s="199" t="s">
        <v>598</v>
      </c>
      <c r="G330" s="199"/>
      <c r="H330" s="191">
        <v>519</v>
      </c>
      <c r="I330" s="199" t="s">
        <v>311</v>
      </c>
      <c r="J330" s="215" t="str">
        <f t="shared" si="70"/>
        <v>Subsidy for Capacity Construction</v>
      </c>
      <c r="K330" s="215" t="str">
        <f t="shared" si="70"/>
        <v>elec capacity construction subsidy</v>
      </c>
      <c r="L330" s="198">
        <f t="shared" si="70"/>
        <v>0</v>
      </c>
      <c r="M330" s="198">
        <f t="shared" si="70"/>
        <v>0.95</v>
      </c>
      <c r="N330" s="198">
        <f t="shared" si="70"/>
        <v>0.01</v>
      </c>
      <c r="O330" s="215" t="str">
        <f t="shared" si="70"/>
        <v>% of construction cost</v>
      </c>
      <c r="P330" s="201"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",LOWER(F330),". ",'Repeating Values'!$D$8)</f>
        <v>**Description:** This policy is a subsidy paid by the government to electricity suppliers per unit of new capacity constructed.  This only applies to utilities, not distributed systems (such as rooftop solar). // **Guidance for setting values:** New Mexico does not have a capacity construction subsidy for solar pv. However, the Investment Tax Credit, a similar program for solar power, covers 30% of system costs through 2019, with declining amounts thereafter.</v>
      </c>
      <c r="Q330" s="215" t="str">
        <f t="shared" si="71"/>
        <v>electricity-sector-main.html#subsidies</v>
      </c>
      <c r="R330" s="199"/>
      <c r="S330" s="219" t="s">
        <v>745</v>
      </c>
      <c r="T330" s="199"/>
    </row>
    <row r="331" spans="1:20" s="190" customFormat="1">
      <c r="A331" s="215" t="str">
        <f t="shared" si="69"/>
        <v>Electricity Supply</v>
      </c>
      <c r="B331" s="215" t="str">
        <f t="shared" si="69"/>
        <v>Subsidy for Capacity Construction</v>
      </c>
      <c r="C331" s="215" t="str">
        <f t="shared" si="69"/>
        <v>Perc Subsidy for Elec Capacity Construction</v>
      </c>
      <c r="D331" s="199" t="s">
        <v>599</v>
      </c>
      <c r="E331" s="207"/>
      <c r="F331" s="199" t="s">
        <v>600</v>
      </c>
      <c r="G331" s="199"/>
      <c r="H331" s="191">
        <v>520</v>
      </c>
      <c r="I331" s="199" t="s">
        <v>311</v>
      </c>
      <c r="J331" s="215" t="str">
        <f t="shared" si="70"/>
        <v>Subsidy for Capacity Construction</v>
      </c>
      <c r="K331" s="215" t="str">
        <f t="shared" si="70"/>
        <v>elec capacity construction subsidy</v>
      </c>
      <c r="L331" s="198">
        <f t="shared" si="70"/>
        <v>0</v>
      </c>
      <c r="M331" s="198">
        <f t="shared" si="70"/>
        <v>0.95</v>
      </c>
      <c r="N331" s="198">
        <f t="shared" si="70"/>
        <v>0.01</v>
      </c>
      <c r="O331" s="215" t="str">
        <f t="shared" si="70"/>
        <v>% of construction cost</v>
      </c>
      <c r="Q331" s="215" t="str">
        <f t="shared" si="71"/>
        <v>electricity-sector-main.html#subsidies</v>
      </c>
      <c r="R331" s="199"/>
      <c r="S331" s="219" t="s">
        <v>745</v>
      </c>
      <c r="T331" s="199"/>
    </row>
    <row r="332" spans="1:20" s="190" customFormat="1">
      <c r="A332" s="215" t="str">
        <f t="shared" si="69"/>
        <v>Electricity Supply</v>
      </c>
      <c r="B332" s="215" t="str">
        <f t="shared" si="69"/>
        <v>Subsidy for Capacity Construction</v>
      </c>
      <c r="C332" s="215" t="str">
        <f t="shared" si="69"/>
        <v>Perc Subsidy for Elec Capacity Construction</v>
      </c>
      <c r="D332" s="199" t="s">
        <v>601</v>
      </c>
      <c r="E332" s="207"/>
      <c r="F332" s="199" t="s">
        <v>602</v>
      </c>
      <c r="G332" s="199"/>
      <c r="H332" s="191">
        <v>521</v>
      </c>
      <c r="I332" s="199" t="s">
        <v>311</v>
      </c>
      <c r="J332" s="215" t="str">
        <f t="shared" si="70"/>
        <v>Subsidy for Capacity Construction</v>
      </c>
      <c r="K332" s="215" t="str">
        <f t="shared" si="70"/>
        <v>elec capacity construction subsidy</v>
      </c>
      <c r="L332" s="198">
        <f t="shared" si="70"/>
        <v>0</v>
      </c>
      <c r="M332" s="198">
        <f t="shared" si="70"/>
        <v>0.95</v>
      </c>
      <c r="N332" s="198">
        <f t="shared" si="70"/>
        <v>0.01</v>
      </c>
      <c r="O332" s="215" t="str">
        <f t="shared" si="70"/>
        <v>% of construction cost</v>
      </c>
      <c r="P332" s="194" t="s">
        <v>746</v>
      </c>
      <c r="Q332" s="215" t="str">
        <f t="shared" si="71"/>
        <v>electricity-sector-main.html#subsidies</v>
      </c>
      <c r="R332" s="199"/>
      <c r="S332" s="219" t="s">
        <v>747</v>
      </c>
      <c r="T332" s="199"/>
    </row>
    <row r="333" spans="1:20" s="190" customFormat="1">
      <c r="A333" s="215" t="str">
        <f t="shared" si="69"/>
        <v>Electricity Supply</v>
      </c>
      <c r="B333" s="215" t="str">
        <f t="shared" si="69"/>
        <v>Subsidy for Capacity Construction</v>
      </c>
      <c r="C333" s="215" t="str">
        <f t="shared" si="69"/>
        <v>Perc Subsidy for Elec Capacity Construction</v>
      </c>
      <c r="D333" s="199" t="s">
        <v>609</v>
      </c>
      <c r="E333" s="207"/>
      <c r="F333" s="199" t="s">
        <v>610</v>
      </c>
      <c r="G333" s="199"/>
      <c r="H333" s="191">
        <v>694</v>
      </c>
      <c r="I333" s="199" t="s">
        <v>333</v>
      </c>
      <c r="J333" s="215" t="str">
        <f t="shared" si="70"/>
        <v>Subsidy for Capacity Construction</v>
      </c>
      <c r="K333" s="215" t="str">
        <f t="shared" si="70"/>
        <v>elec capacity construction subsidy</v>
      </c>
      <c r="L333" s="198">
        <f t="shared" si="70"/>
        <v>0</v>
      </c>
      <c r="M333" s="198">
        <f t="shared" si="70"/>
        <v>0.95</v>
      </c>
      <c r="N333" s="198">
        <f t="shared" si="70"/>
        <v>0.01</v>
      </c>
      <c r="O333" s="215" t="str">
        <f t="shared" si="70"/>
        <v>% of construction cost</v>
      </c>
      <c r="P333" s="194"/>
      <c r="Q333" s="215" t="str">
        <f t="shared" si="71"/>
        <v>electricity-sector-main.html#subsidies</v>
      </c>
      <c r="R333" s="199"/>
      <c r="S333" s="220"/>
      <c r="T333" s="199"/>
    </row>
    <row r="334" spans="1:20" s="190" customFormat="1">
      <c r="A334" s="215" t="str">
        <f t="shared" si="69"/>
        <v>Electricity Supply</v>
      </c>
      <c r="B334" s="215" t="str">
        <f t="shared" si="69"/>
        <v>Subsidy for Capacity Construction</v>
      </c>
      <c r="C334" s="215" t="str">
        <f t="shared" si="69"/>
        <v>Perc Subsidy for Elec Capacity Construction</v>
      </c>
      <c r="D334" s="199" t="s">
        <v>612</v>
      </c>
      <c r="E334" s="207"/>
      <c r="F334" s="199" t="s">
        <v>613</v>
      </c>
      <c r="G334" s="199"/>
      <c r="H334" s="191">
        <v>522</v>
      </c>
      <c r="I334" s="199" t="s">
        <v>311</v>
      </c>
      <c r="J334" s="215" t="str">
        <f t="shared" si="70"/>
        <v>Subsidy for Capacity Construction</v>
      </c>
      <c r="K334" s="215" t="str">
        <f t="shared" si="70"/>
        <v>elec capacity construction subsidy</v>
      </c>
      <c r="L334" s="198">
        <f t="shared" si="70"/>
        <v>0</v>
      </c>
      <c r="M334" s="198">
        <f t="shared" si="70"/>
        <v>0.95</v>
      </c>
      <c r="N334" s="198">
        <f t="shared" si="70"/>
        <v>0.01</v>
      </c>
      <c r="O334" s="215" t="str">
        <f t="shared" si="70"/>
        <v>% of construction cost</v>
      </c>
      <c r="P334" s="201"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",LOWER(F334),". ",'Repeating Values'!$D$8)</f>
        <v>**Description:** This policy is a subsidy paid by the government to electricity suppliers per unit of new capacity constructed.  This only applies to utilities, not distributed systems (such as rooftop solar). // **Guidance for setting values:** New Mexico does not have a capacity construction subsidy for offshore wind. However, the Investment Tax Credit, a similar program for solar power, covers 30% of system costs through 2019, with declining amounts thereafter.</v>
      </c>
      <c r="Q334" s="215" t="str">
        <f t="shared" si="71"/>
        <v>electricity-sector-main.html#subsidies</v>
      </c>
      <c r="R334" s="199"/>
      <c r="S334" s="219" t="s">
        <v>745</v>
      </c>
      <c r="T334" s="199"/>
    </row>
    <row r="335" spans="1:20" s="190" customFormat="1">
      <c r="A335" s="215" t="str">
        <f t="shared" si="69"/>
        <v>Electricity Supply</v>
      </c>
      <c r="B335" s="215" t="str">
        <f t="shared" si="69"/>
        <v>Subsidy for Capacity Construction</v>
      </c>
      <c r="C335" s="215" t="str">
        <f t="shared" si="69"/>
        <v>Perc Subsidy for Elec Capacity Construction</v>
      </c>
      <c r="D335" s="199" t="s">
        <v>614</v>
      </c>
      <c r="E335" s="192"/>
      <c r="F335" s="199" t="s">
        <v>615</v>
      </c>
      <c r="G335" s="199"/>
      <c r="H335" s="191">
        <v>695</v>
      </c>
      <c r="I335" s="199" t="s">
        <v>333</v>
      </c>
      <c r="J335" s="215" t="str">
        <f t="shared" si="70"/>
        <v>Subsidy for Capacity Construction</v>
      </c>
      <c r="K335" s="215" t="str">
        <f t="shared" si="70"/>
        <v>elec capacity construction subsidy</v>
      </c>
      <c r="L335" s="198">
        <f t="shared" si="70"/>
        <v>0</v>
      </c>
      <c r="M335" s="198">
        <f t="shared" si="70"/>
        <v>0.95</v>
      </c>
      <c r="N335" s="198">
        <f t="shared" si="70"/>
        <v>0.01</v>
      </c>
      <c r="O335" s="215" t="str">
        <f t="shared" si="70"/>
        <v>% of construction cost</v>
      </c>
      <c r="P335" s="194"/>
      <c r="Q335" s="215" t="str">
        <f t="shared" si="71"/>
        <v>electricity-sector-main.html#subsidies</v>
      </c>
      <c r="R335" s="199"/>
      <c r="S335" s="220"/>
      <c r="T335" s="199"/>
    </row>
    <row r="336" spans="1:20" s="190" customFormat="1">
      <c r="A336" s="215" t="str">
        <f t="shared" si="69"/>
        <v>Electricity Supply</v>
      </c>
      <c r="B336" s="215" t="str">
        <f t="shared" si="69"/>
        <v>Subsidy for Capacity Construction</v>
      </c>
      <c r="C336" s="215" t="str">
        <f t="shared" si="69"/>
        <v>Perc Subsidy for Elec Capacity Construction</v>
      </c>
      <c r="D336" s="199" t="s">
        <v>616</v>
      </c>
      <c r="E336" s="192"/>
      <c r="F336" s="199" t="s">
        <v>617</v>
      </c>
      <c r="G336" s="199"/>
      <c r="H336" s="191">
        <v>696</v>
      </c>
      <c r="I336" s="199" t="s">
        <v>333</v>
      </c>
      <c r="J336" s="215" t="str">
        <f t="shared" si="70"/>
        <v>Subsidy for Capacity Construction</v>
      </c>
      <c r="K336" s="215" t="str">
        <f t="shared" si="70"/>
        <v>elec capacity construction subsidy</v>
      </c>
      <c r="L336" s="198">
        <f t="shared" si="70"/>
        <v>0</v>
      </c>
      <c r="M336" s="198">
        <f t="shared" si="70"/>
        <v>0.95</v>
      </c>
      <c r="N336" s="198">
        <f t="shared" si="70"/>
        <v>0.01</v>
      </c>
      <c r="O336" s="215" t="str">
        <f t="shared" si="70"/>
        <v>% of construction cost</v>
      </c>
      <c r="P336" s="194"/>
      <c r="Q336" s="215" t="str">
        <f t="shared" si="71"/>
        <v>electricity-sector-main.html#subsidies</v>
      </c>
      <c r="R336" s="199"/>
      <c r="S336" s="220"/>
      <c r="T336" s="199"/>
    </row>
    <row r="337" spans="1:21" s="190" customFormat="1">
      <c r="A337" s="215" t="str">
        <f t="shared" si="69"/>
        <v>Electricity Supply</v>
      </c>
      <c r="B337" s="215" t="str">
        <f t="shared" si="69"/>
        <v>Subsidy for Capacity Construction</v>
      </c>
      <c r="C337" s="215" t="str">
        <f t="shared" si="69"/>
        <v>Perc Subsidy for Elec Capacity Construction</v>
      </c>
      <c r="D337" s="199" t="s">
        <v>618</v>
      </c>
      <c r="E337" s="192"/>
      <c r="F337" s="199" t="s">
        <v>619</v>
      </c>
      <c r="G337" s="199"/>
      <c r="H337" s="191">
        <v>697</v>
      </c>
      <c r="I337" s="199" t="s">
        <v>333</v>
      </c>
      <c r="J337" s="215" t="str">
        <f t="shared" si="70"/>
        <v>Subsidy for Capacity Construction</v>
      </c>
      <c r="K337" s="215" t="str">
        <f t="shared" si="70"/>
        <v>elec capacity construction subsidy</v>
      </c>
      <c r="L337" s="198">
        <f t="shared" si="70"/>
        <v>0</v>
      </c>
      <c r="M337" s="198">
        <f t="shared" si="70"/>
        <v>0.95</v>
      </c>
      <c r="N337" s="198">
        <f t="shared" si="70"/>
        <v>0.01</v>
      </c>
      <c r="O337" s="215" t="str">
        <f t="shared" si="70"/>
        <v>% of construction cost</v>
      </c>
      <c r="P337" s="194"/>
      <c r="Q337" s="215" t="str">
        <f t="shared" si="71"/>
        <v>electricity-sector-main.html#subsidies</v>
      </c>
      <c r="R337" s="199"/>
      <c r="S337" s="220"/>
      <c r="T337" s="199"/>
    </row>
    <row r="338" spans="1:21" s="197" customFormat="1">
      <c r="A338" s="189" t="s">
        <v>576</v>
      </c>
      <c r="B338" s="189" t="s">
        <v>748</v>
      </c>
      <c r="C338" s="189" t="s">
        <v>749</v>
      </c>
      <c r="D338" s="192" t="s">
        <v>579</v>
      </c>
      <c r="E338" s="192"/>
      <c r="F338" s="199" t="s">
        <v>580</v>
      </c>
      <c r="G338" s="192"/>
      <c r="H338" s="191">
        <v>698</v>
      </c>
      <c r="I338" s="199" t="s">
        <v>333</v>
      </c>
      <c r="J338" s="189" t="s">
        <v>748</v>
      </c>
      <c r="K338" s="189" t="s">
        <v>750</v>
      </c>
      <c r="L338" s="189"/>
      <c r="M338" s="189"/>
      <c r="N338" s="189"/>
      <c r="O338" s="192"/>
      <c r="P338" s="194"/>
      <c r="Q338" s="207"/>
      <c r="R338" s="199"/>
      <c r="S338" s="220"/>
      <c r="T338" s="207"/>
    </row>
    <row r="339" spans="1:21" s="197" customFormat="1">
      <c r="A339" s="197" t="str">
        <f t="shared" ref="A339:C350" si="72">A$338</f>
        <v>Electricity Supply</v>
      </c>
      <c r="B339" s="197" t="str">
        <f t="shared" si="72"/>
        <v>Subsidy for Electricity Production</v>
      </c>
      <c r="C339" s="197" t="str">
        <f t="shared" si="72"/>
        <v>Subsidy for Elec Production by Fuel</v>
      </c>
      <c r="D339" s="199" t="s">
        <v>741</v>
      </c>
      <c r="E339" s="207"/>
      <c r="F339" s="199" t="s">
        <v>742</v>
      </c>
      <c r="G339" s="207"/>
      <c r="H339" s="191">
        <v>699</v>
      </c>
      <c r="I339" s="199" t="s">
        <v>333</v>
      </c>
      <c r="J339" s="197" t="str">
        <f t="shared" ref="J339:K350" si="73">J$338</f>
        <v>Subsidy for Electricity Production</v>
      </c>
      <c r="K339" s="197" t="str">
        <f t="shared" si="73"/>
        <v>elec generation subsidy</v>
      </c>
      <c r="O339" s="207"/>
      <c r="P339" s="194"/>
      <c r="Q339" s="207"/>
      <c r="R339" s="199"/>
      <c r="S339" s="220"/>
      <c r="T339" s="207"/>
    </row>
    <row r="340" spans="1:21" s="197" customFormat="1">
      <c r="A340" s="197" t="str">
        <f t="shared" si="72"/>
        <v>Electricity Supply</v>
      </c>
      <c r="B340" s="197" t="str">
        <f t="shared" si="72"/>
        <v>Subsidy for Electricity Production</v>
      </c>
      <c r="C340" s="197" t="str">
        <f t="shared" si="72"/>
        <v>Subsidy for Elec Production by Fuel</v>
      </c>
      <c r="D340" s="199" t="s">
        <v>589</v>
      </c>
      <c r="E340" s="207"/>
      <c r="F340" s="199" t="s">
        <v>590</v>
      </c>
      <c r="G340" s="207"/>
      <c r="H340" s="43">
        <v>37</v>
      </c>
      <c r="I340" s="199" t="s">
        <v>311</v>
      </c>
      <c r="J340" s="197" t="str">
        <f t="shared" si="73"/>
        <v>Subsidy for Electricity Production</v>
      </c>
      <c r="K340" s="197" t="str">
        <f t="shared" si="73"/>
        <v>elec generation subsidy</v>
      </c>
      <c r="L340" s="190">
        <v>0</v>
      </c>
      <c r="M340" s="190">
        <v>60</v>
      </c>
      <c r="N340" s="190">
        <v>1</v>
      </c>
      <c r="O340" s="239" t="str">
        <f>UnitControlCenter!B45</f>
        <v>$/MWh</v>
      </c>
      <c r="P340" s="226" t="str">
        <f>_xlfn.CONCAT("**Description:** This policy is a subsidy paid by the government to suppliers of electricity per unit of electricity generated from ",LOWER($F340),". //  ", 'Repeating Values'!$D$7)</f>
        <v>**Description:** This policy is a subsidy paid by the government to suppliers of electricity per unit of electricity generated from nuclear.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0" s="192" t="s">
        <v>740</v>
      </c>
      <c r="R340" s="199" t="s">
        <v>751</v>
      </c>
      <c r="S340" s="213" t="s">
        <v>752</v>
      </c>
      <c r="T340" s="192"/>
      <c r="U340" s="197" t="s">
        <v>753</v>
      </c>
    </row>
    <row r="341" spans="1:21" s="197" customFormat="1">
      <c r="A341" s="197" t="str">
        <f t="shared" si="72"/>
        <v>Electricity Supply</v>
      </c>
      <c r="B341" s="197" t="str">
        <f t="shared" si="72"/>
        <v>Subsidy for Electricity Production</v>
      </c>
      <c r="C341" s="197" t="str">
        <f t="shared" si="72"/>
        <v>Subsidy for Elec Production by Fuel</v>
      </c>
      <c r="D341" s="199" t="s">
        <v>592</v>
      </c>
      <c r="E341" s="207"/>
      <c r="F341" s="199" t="s">
        <v>593</v>
      </c>
      <c r="G341" s="207"/>
      <c r="H341" s="43">
        <v>700</v>
      </c>
      <c r="I341" s="199" t="s">
        <v>333</v>
      </c>
      <c r="J341" s="197" t="str">
        <f t="shared" si="73"/>
        <v>Subsidy for Electricity Production</v>
      </c>
      <c r="K341" s="197" t="str">
        <f t="shared" si="73"/>
        <v>elec generation subsidy</v>
      </c>
      <c r="O341" s="207"/>
      <c r="P341" s="226" t="str">
        <f>_xlfn.CONCAT("**Description:** This policy is a subsidy paid by the government to suppliers of electricity per unit of electricity generated from ",LOWER($F341),". //  ", 'Repeating Values'!$D$7)</f>
        <v>**Description:** This policy is a subsidy paid by the government to suppliers of electricity per unit of electricity generated from hydro.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1" s="207"/>
      <c r="R341" s="199"/>
      <c r="S341" s="227"/>
      <c r="T341" s="207"/>
    </row>
    <row r="342" spans="1:21">
      <c r="A342" s="197" t="str">
        <f t="shared" si="72"/>
        <v>Electricity Supply</v>
      </c>
      <c r="B342" s="197" t="str">
        <f t="shared" si="72"/>
        <v>Subsidy for Electricity Production</v>
      </c>
      <c r="C342" s="197" t="str">
        <f t="shared" si="72"/>
        <v>Subsidy for Elec Production by Fuel</v>
      </c>
      <c r="D342" s="199" t="s">
        <v>595</v>
      </c>
      <c r="E342" s="207"/>
      <c r="F342" s="199" t="s">
        <v>596</v>
      </c>
      <c r="G342" s="207"/>
      <c r="H342" s="43">
        <v>39</v>
      </c>
      <c r="I342" s="199" t="s">
        <v>311</v>
      </c>
      <c r="J342" s="197" t="str">
        <f t="shared" si="73"/>
        <v>Subsidy for Electricity Production</v>
      </c>
      <c r="K342" s="197" t="str">
        <f t="shared" si="73"/>
        <v>elec generation subsidy</v>
      </c>
      <c r="L342" s="197">
        <f t="shared" ref="L342:O345" si="74">L$340</f>
        <v>0</v>
      </c>
      <c r="M342" s="197">
        <f t="shared" si="74"/>
        <v>60</v>
      </c>
      <c r="N342" s="197">
        <f t="shared" si="74"/>
        <v>1</v>
      </c>
      <c r="O342" s="207" t="str">
        <f t="shared" si="74"/>
        <v>$/MWh</v>
      </c>
      <c r="P342" s="226" t="str">
        <f>_xlfn.CONCAT("**Description:** This policy is a subsidy paid by the government to suppliers of electricity per unit of electricity generated from ",LOWER($F342),". //  ", 'Repeating Values'!$D$7)</f>
        <v>**Description:** This policy is a subsidy paid by the government to suppliers of electricity per unit of electricity generated from onshore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2" s="192" t="s">
        <v>740</v>
      </c>
      <c r="R342" s="199" t="s">
        <v>751</v>
      </c>
      <c r="S342" s="2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2" s="192"/>
    </row>
    <row r="343" spans="1:21">
      <c r="A343" s="197" t="str">
        <f t="shared" si="72"/>
        <v>Electricity Supply</v>
      </c>
      <c r="B343" s="197" t="str">
        <f t="shared" si="72"/>
        <v>Subsidy for Electricity Production</v>
      </c>
      <c r="C343" s="197" t="str">
        <f t="shared" si="72"/>
        <v>Subsidy for Elec Production by Fuel</v>
      </c>
      <c r="D343" s="199" t="s">
        <v>597</v>
      </c>
      <c r="E343" s="207"/>
      <c r="F343" s="199" t="s">
        <v>598</v>
      </c>
      <c r="G343" s="207"/>
      <c r="H343" s="43">
        <v>40</v>
      </c>
      <c r="I343" s="199" t="s">
        <v>311</v>
      </c>
      <c r="J343" s="197" t="str">
        <f t="shared" si="73"/>
        <v>Subsidy for Electricity Production</v>
      </c>
      <c r="K343" s="197" t="str">
        <f t="shared" si="73"/>
        <v>elec generation subsidy</v>
      </c>
      <c r="L343" s="197">
        <f t="shared" si="74"/>
        <v>0</v>
      </c>
      <c r="M343" s="197">
        <f t="shared" si="74"/>
        <v>60</v>
      </c>
      <c r="N343" s="197">
        <f t="shared" si="74"/>
        <v>1</v>
      </c>
      <c r="O343" s="207" t="str">
        <f t="shared" si="74"/>
        <v>$/MWh</v>
      </c>
      <c r="P343" s="226" t="str">
        <f>_xlfn.CONCAT("**Description:** This policy is a subsidy paid by the government to suppliers of electricity per unit of electricity generated from ",LOWER($F343),". //  ", 'Repeating Values'!$D$7)</f>
        <v>**Description:** This policy is a subsidy paid by the government to suppliers of electricity per unit of electricity generated from solar pv.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3" s="192" t="s">
        <v>740</v>
      </c>
      <c r="R343" s="199" t="s">
        <v>751</v>
      </c>
      <c r="S343" s="2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3" s="192"/>
    </row>
    <row r="344" spans="1:21">
      <c r="A344" s="197" t="str">
        <f t="shared" si="72"/>
        <v>Electricity Supply</v>
      </c>
      <c r="B344" s="197" t="str">
        <f t="shared" si="72"/>
        <v>Subsidy for Electricity Production</v>
      </c>
      <c r="C344" s="197" t="str">
        <f t="shared" si="72"/>
        <v>Subsidy for Elec Production by Fuel</v>
      </c>
      <c r="D344" s="199" t="s">
        <v>599</v>
      </c>
      <c r="E344" s="207"/>
      <c r="F344" s="199" t="s">
        <v>600</v>
      </c>
      <c r="G344" s="207"/>
      <c r="H344" s="43">
        <v>41</v>
      </c>
      <c r="I344" s="199" t="s">
        <v>311</v>
      </c>
      <c r="J344" s="197" t="str">
        <f t="shared" si="73"/>
        <v>Subsidy for Electricity Production</v>
      </c>
      <c r="K344" s="197" t="str">
        <f t="shared" si="73"/>
        <v>elec generation subsidy</v>
      </c>
      <c r="L344" s="197">
        <f t="shared" si="74"/>
        <v>0</v>
      </c>
      <c r="M344" s="197">
        <f t="shared" si="74"/>
        <v>60</v>
      </c>
      <c r="N344" s="197">
        <f t="shared" si="74"/>
        <v>1</v>
      </c>
      <c r="O344" s="207" t="str">
        <f t="shared" si="74"/>
        <v>$/MWh</v>
      </c>
      <c r="P344" s="226" t="str">
        <f>_xlfn.CONCAT("**Description:** This policy is a subsidy paid by the government to suppliers of electricity per unit of electricity generated from ",LOWER($F344),". //  ", 'Repeating Values'!$D$7)</f>
        <v>**Description:** This policy is a subsidy paid by the government to suppliers of electricity per unit of electricity generated from solar thermal.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4" s="192" t="s">
        <v>740</v>
      </c>
      <c r="R344" s="199" t="s">
        <v>751</v>
      </c>
      <c r="S344" s="2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4" s="192"/>
    </row>
    <row r="345" spans="1:21">
      <c r="A345" s="197" t="str">
        <f t="shared" si="72"/>
        <v>Electricity Supply</v>
      </c>
      <c r="B345" s="197" t="str">
        <f t="shared" si="72"/>
        <v>Subsidy for Electricity Production</v>
      </c>
      <c r="C345" s="197" t="str">
        <f t="shared" si="72"/>
        <v>Subsidy for Elec Production by Fuel</v>
      </c>
      <c r="D345" s="199" t="s">
        <v>601</v>
      </c>
      <c r="E345" s="207"/>
      <c r="F345" s="199" t="s">
        <v>602</v>
      </c>
      <c r="G345" s="207"/>
      <c r="H345" s="43">
        <v>42</v>
      </c>
      <c r="I345" s="199" t="s">
        <v>311</v>
      </c>
      <c r="J345" s="197" t="str">
        <f t="shared" si="73"/>
        <v>Subsidy for Electricity Production</v>
      </c>
      <c r="K345" s="197" t="str">
        <f t="shared" si="73"/>
        <v>elec generation subsidy</v>
      </c>
      <c r="L345" s="197">
        <f t="shared" si="74"/>
        <v>0</v>
      </c>
      <c r="M345" s="197">
        <f t="shared" si="74"/>
        <v>60</v>
      </c>
      <c r="N345" s="197">
        <f t="shared" si="74"/>
        <v>1</v>
      </c>
      <c r="O345" s="207" t="str">
        <f t="shared" si="74"/>
        <v>$/MWh</v>
      </c>
      <c r="P345" s="226" t="str">
        <f>_xlfn.CONCAT("**Description:** This policy is a subsidy paid by the government to suppliers of electricity per unit of electricity generated from ",LOWER($F345),". //  ", 'Repeating Values'!$D$7)</f>
        <v>**Description:** This policy is a subsidy paid by the government to suppliers of electricity per unit of electricity generated from biomass.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5" s="192" t="s">
        <v>740</v>
      </c>
      <c r="R345" s="199" t="s">
        <v>751</v>
      </c>
      <c r="S345" s="2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5" s="192"/>
    </row>
    <row r="346" spans="1:21">
      <c r="A346" s="197" t="str">
        <f t="shared" si="72"/>
        <v>Electricity Supply</v>
      </c>
      <c r="B346" s="197" t="str">
        <f t="shared" si="72"/>
        <v>Subsidy for Electricity Production</v>
      </c>
      <c r="C346" s="197" t="str">
        <f t="shared" si="72"/>
        <v>Subsidy for Elec Production by Fuel</v>
      </c>
      <c r="D346" s="199" t="s">
        <v>609</v>
      </c>
      <c r="E346" s="207"/>
      <c r="F346" s="199" t="s">
        <v>610</v>
      </c>
      <c r="G346" s="207"/>
      <c r="H346" s="43">
        <v>701</v>
      </c>
      <c r="I346" s="199" t="s">
        <v>333</v>
      </c>
      <c r="J346" s="197" t="str">
        <f t="shared" si="73"/>
        <v>Subsidy for Electricity Production</v>
      </c>
      <c r="K346" s="197" t="str">
        <f t="shared" si="73"/>
        <v>elec generation subsidy</v>
      </c>
      <c r="L346" s="198"/>
      <c r="M346" s="198"/>
      <c r="N346" s="198"/>
      <c r="O346" s="207"/>
      <c r="Q346" s="192"/>
      <c r="R346" s="199"/>
      <c r="S346" s="227"/>
      <c r="T346" s="192"/>
    </row>
    <row r="347" spans="1:21">
      <c r="A347" s="197" t="str">
        <f t="shared" si="72"/>
        <v>Electricity Supply</v>
      </c>
      <c r="B347" s="197" t="str">
        <f t="shared" si="72"/>
        <v>Subsidy for Electricity Production</v>
      </c>
      <c r="C347" s="197" t="str">
        <f t="shared" si="72"/>
        <v>Subsidy for Elec Production by Fuel</v>
      </c>
      <c r="D347" s="199" t="s">
        <v>612</v>
      </c>
      <c r="E347" s="207"/>
      <c r="F347" s="199" t="s">
        <v>613</v>
      </c>
      <c r="G347" s="207"/>
      <c r="H347" s="43">
        <v>184</v>
      </c>
      <c r="I347" s="199" t="s">
        <v>311</v>
      </c>
      <c r="J347" s="197" t="str">
        <f t="shared" si="73"/>
        <v>Subsidy for Electricity Production</v>
      </c>
      <c r="K347" s="197" t="str">
        <f t="shared" si="73"/>
        <v>elec generation subsidy</v>
      </c>
      <c r="L347" s="197">
        <f>L$340</f>
        <v>0</v>
      </c>
      <c r="M347" s="197">
        <f>M$340</f>
        <v>60</v>
      </c>
      <c r="N347" s="197">
        <f>N$340</f>
        <v>1</v>
      </c>
      <c r="O347" s="207" t="str">
        <f>O$340</f>
        <v>$/MWh</v>
      </c>
      <c r="P347" s="226" t="str">
        <f>_xlfn.CONCAT("**Description:** This policy is a subsidy paid by the government to suppliers of electricity per unit of electricity generated from ",LOWER($F347),". //  ", 'Repeating Values'!$D$7)</f>
        <v>**Description:** This policy is a subsidy paid by the government to suppliers of electricity per unit of electricity generated from offshore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7" s="192" t="s">
        <v>740</v>
      </c>
      <c r="R347" s="199" t="s">
        <v>751</v>
      </c>
      <c r="S347" s="2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7" s="192"/>
    </row>
    <row r="348" spans="1:21">
      <c r="A348" s="197" t="str">
        <f t="shared" si="72"/>
        <v>Electricity Supply</v>
      </c>
      <c r="B348" s="197" t="str">
        <f t="shared" si="72"/>
        <v>Subsidy for Electricity Production</v>
      </c>
      <c r="C348" s="197" t="str">
        <f t="shared" si="72"/>
        <v>Subsidy for Elec Production by Fuel</v>
      </c>
      <c r="D348" s="199" t="s">
        <v>614</v>
      </c>
      <c r="E348" s="192"/>
      <c r="F348" s="199" t="s">
        <v>615</v>
      </c>
      <c r="G348" s="207"/>
      <c r="H348" s="43">
        <v>702</v>
      </c>
      <c r="I348" s="199" t="s">
        <v>333</v>
      </c>
      <c r="J348" s="197" t="str">
        <f t="shared" si="73"/>
        <v>Subsidy for Electricity Production</v>
      </c>
      <c r="K348" s="197" t="str">
        <f t="shared" si="73"/>
        <v>elec generation subsidy</v>
      </c>
      <c r="L348" s="197"/>
      <c r="M348" s="197"/>
      <c r="N348" s="197"/>
      <c r="O348" s="207"/>
      <c r="P348" s="194"/>
      <c r="Q348" s="192"/>
      <c r="R348" s="199"/>
      <c r="S348" s="227"/>
      <c r="T348" s="192"/>
    </row>
    <row r="349" spans="1:21">
      <c r="A349" s="197" t="str">
        <f t="shared" si="72"/>
        <v>Electricity Supply</v>
      </c>
      <c r="B349" s="197" t="str">
        <f t="shared" si="72"/>
        <v>Subsidy for Electricity Production</v>
      </c>
      <c r="C349" s="197" t="str">
        <f t="shared" si="72"/>
        <v>Subsidy for Elec Production by Fuel</v>
      </c>
      <c r="D349" s="199" t="s">
        <v>616</v>
      </c>
      <c r="E349" s="192"/>
      <c r="F349" s="199" t="s">
        <v>617</v>
      </c>
      <c r="G349" s="207"/>
      <c r="H349" s="43">
        <v>703</v>
      </c>
      <c r="I349" s="199" t="s">
        <v>333</v>
      </c>
      <c r="J349" s="197" t="str">
        <f t="shared" si="73"/>
        <v>Subsidy for Electricity Production</v>
      </c>
      <c r="K349" s="197" t="str">
        <f t="shared" si="73"/>
        <v>elec generation subsidy</v>
      </c>
      <c r="L349" s="197"/>
      <c r="M349" s="197"/>
      <c r="N349" s="197"/>
      <c r="O349" s="207"/>
      <c r="P349" s="194"/>
      <c r="Q349" s="192"/>
      <c r="R349" s="199"/>
      <c r="S349" s="227"/>
      <c r="T349" s="192"/>
    </row>
    <row r="350" spans="1:21">
      <c r="A350" s="197" t="str">
        <f t="shared" si="72"/>
        <v>Electricity Supply</v>
      </c>
      <c r="B350" s="197" t="str">
        <f t="shared" si="72"/>
        <v>Subsidy for Electricity Production</v>
      </c>
      <c r="C350" s="197" t="str">
        <f t="shared" si="72"/>
        <v>Subsidy for Elec Production by Fuel</v>
      </c>
      <c r="D350" s="199" t="s">
        <v>618</v>
      </c>
      <c r="E350" s="192"/>
      <c r="F350" s="199" t="s">
        <v>619</v>
      </c>
      <c r="G350" s="207"/>
      <c r="H350" s="43">
        <v>704</v>
      </c>
      <c r="I350" s="199" t="s">
        <v>333</v>
      </c>
      <c r="J350" s="197" t="str">
        <f t="shared" si="73"/>
        <v>Subsidy for Electricity Production</v>
      </c>
      <c r="K350" s="197" t="str">
        <f t="shared" si="73"/>
        <v>elec generation subsidy</v>
      </c>
      <c r="L350" s="197"/>
      <c r="M350" s="197"/>
      <c r="N350" s="197"/>
      <c r="O350" s="207"/>
      <c r="P350" s="194"/>
      <c r="Q350" s="192"/>
      <c r="R350" s="199"/>
      <c r="S350" s="227"/>
      <c r="T350" s="192"/>
    </row>
    <row r="351" spans="1:21">
      <c r="A351" s="189" t="s">
        <v>754</v>
      </c>
      <c r="B351" s="189" t="s">
        <v>779</v>
      </c>
      <c r="C351" s="189" t="s">
        <v>780</v>
      </c>
      <c r="D351" s="192"/>
      <c r="E351" s="192"/>
      <c r="F351" s="192"/>
      <c r="G351" s="192"/>
      <c r="H351" s="43">
        <v>43</v>
      </c>
      <c r="I351" s="192" t="s">
        <v>311</v>
      </c>
      <c r="J351" s="189" t="s">
        <v>779</v>
      </c>
      <c r="K351" s="189" t="s">
        <v>781</v>
      </c>
      <c r="L351" s="211">
        <v>0</v>
      </c>
      <c r="M351" s="212">
        <v>1</v>
      </c>
      <c r="N351" s="212">
        <v>0.01</v>
      </c>
      <c r="O351" s="192" t="s">
        <v>654</v>
      </c>
      <c r="P351" s="194" t="s">
        <v>782</v>
      </c>
      <c r="Q351" s="192" t="s">
        <v>783</v>
      </c>
      <c r="R351" s="199" t="s">
        <v>784</v>
      </c>
      <c r="S351" s="213" t="s">
        <v>785</v>
      </c>
      <c r="T351" s="192"/>
    </row>
    <row r="352" spans="1:21" s="197" customFormat="1">
      <c r="A352" s="189" t="s">
        <v>754</v>
      </c>
      <c r="B352" s="189" t="s">
        <v>786</v>
      </c>
      <c r="C352" s="189" t="s">
        <v>787</v>
      </c>
      <c r="D352" s="192"/>
      <c r="E352" s="192"/>
      <c r="F352" s="192"/>
      <c r="G352" s="192"/>
      <c r="H352" s="43">
        <v>44</v>
      </c>
      <c r="I352" s="192" t="s">
        <v>311</v>
      </c>
      <c r="J352" s="189" t="s">
        <v>786</v>
      </c>
      <c r="K352" s="189" t="s">
        <v>788</v>
      </c>
      <c r="L352" s="211">
        <v>0</v>
      </c>
      <c r="M352" s="212">
        <v>1</v>
      </c>
      <c r="N352" s="212">
        <v>0.01</v>
      </c>
      <c r="O352" s="192" t="s">
        <v>654</v>
      </c>
      <c r="P352" s="194" t="s">
        <v>789</v>
      </c>
      <c r="Q352" s="192" t="s">
        <v>790</v>
      </c>
      <c r="R352" s="199" t="s">
        <v>791</v>
      </c>
      <c r="S352" s="213" t="s">
        <v>446</v>
      </c>
      <c r="T352" s="207"/>
    </row>
    <row r="353" spans="1:25" s="197" customFormat="1">
      <c r="A353" s="189" t="s">
        <v>754</v>
      </c>
      <c r="B353" s="189" t="s">
        <v>792</v>
      </c>
      <c r="C353" s="189" t="s">
        <v>793</v>
      </c>
      <c r="D353" s="192"/>
      <c r="E353" s="192"/>
      <c r="F353" s="192"/>
      <c r="G353" s="192"/>
      <c r="H353" s="43">
        <v>45</v>
      </c>
      <c r="I353" s="192" t="s">
        <v>311</v>
      </c>
      <c r="J353" s="189" t="s">
        <v>792</v>
      </c>
      <c r="K353" s="189" t="s">
        <v>794</v>
      </c>
      <c r="L353" s="211">
        <v>0</v>
      </c>
      <c r="M353" s="212">
        <v>1</v>
      </c>
      <c r="N353" s="212">
        <v>0.01</v>
      </c>
      <c r="O353" s="192" t="s">
        <v>654</v>
      </c>
      <c r="P353" s="194" t="s">
        <v>795</v>
      </c>
      <c r="Q353" s="192" t="s">
        <v>796</v>
      </c>
      <c r="R353" s="199" t="s">
        <v>797</v>
      </c>
      <c r="S353" s="213" t="s">
        <v>446</v>
      </c>
      <c r="T353" s="207"/>
    </row>
    <row r="354" spans="1:25" s="197" customFormat="1">
      <c r="A354" s="189" t="s">
        <v>754</v>
      </c>
      <c r="B354" s="189" t="s">
        <v>825</v>
      </c>
      <c r="C354" s="189" t="s">
        <v>826</v>
      </c>
      <c r="D354" s="192"/>
      <c r="E354" s="192"/>
      <c r="F354" s="192"/>
      <c r="G354" s="192"/>
      <c r="H354" s="43">
        <v>54</v>
      </c>
      <c r="I354" s="192" t="s">
        <v>311</v>
      </c>
      <c r="J354" s="189" t="s">
        <v>825</v>
      </c>
      <c r="K354" s="189" t="s">
        <v>827</v>
      </c>
      <c r="L354" s="211">
        <v>0</v>
      </c>
      <c r="M354" s="212">
        <v>1</v>
      </c>
      <c r="N354" s="212">
        <v>0.01</v>
      </c>
      <c r="O354" s="192" t="s">
        <v>654</v>
      </c>
      <c r="P354" s="194" t="s">
        <v>828</v>
      </c>
      <c r="Q354" s="192" t="s">
        <v>829</v>
      </c>
      <c r="R354" s="199" t="s">
        <v>830</v>
      </c>
      <c r="S354" s="213" t="s">
        <v>446</v>
      </c>
      <c r="T354" s="207"/>
    </row>
    <row r="355" spans="1:25" s="190" customFormat="1">
      <c r="A355" s="190" t="s">
        <v>754</v>
      </c>
      <c r="B355" s="190" t="s">
        <v>870</v>
      </c>
      <c r="C355" s="190" t="s">
        <v>871</v>
      </c>
      <c r="D355" s="199"/>
      <c r="E355" s="199"/>
      <c r="F355" s="199"/>
      <c r="G355" s="199"/>
      <c r="H355" s="191">
        <v>58</v>
      </c>
      <c r="I355" s="199" t="s">
        <v>311</v>
      </c>
      <c r="J355" s="190" t="s">
        <v>872</v>
      </c>
      <c r="K355" s="190" t="s">
        <v>873</v>
      </c>
      <c r="L355" s="202">
        <v>0</v>
      </c>
      <c r="M355" s="193">
        <v>1</v>
      </c>
      <c r="N355" s="193">
        <v>0.01</v>
      </c>
      <c r="O355" s="199" t="s">
        <v>654</v>
      </c>
      <c r="P355" s="194" t="s">
        <v>874</v>
      </c>
      <c r="Q355" s="199" t="s">
        <v>875</v>
      </c>
      <c r="R355" s="199" t="s">
        <v>876</v>
      </c>
      <c r="S355" s="220" t="s">
        <v>446</v>
      </c>
      <c r="T355" s="199"/>
    </row>
    <row r="356" spans="1:25" s="190" customFormat="1">
      <c r="A356" s="190" t="s">
        <v>754</v>
      </c>
      <c r="B356" s="190" t="s">
        <v>877</v>
      </c>
      <c r="C356" s="190" t="s">
        <v>878</v>
      </c>
      <c r="D356" s="199"/>
      <c r="E356" s="199"/>
      <c r="F356" s="199"/>
      <c r="G356" s="199"/>
      <c r="H356" s="191">
        <v>510</v>
      </c>
      <c r="I356" s="199" t="s">
        <v>311</v>
      </c>
      <c r="J356" s="190" t="s">
        <v>872</v>
      </c>
      <c r="K356" s="190" t="s">
        <v>879</v>
      </c>
      <c r="L356" s="202">
        <v>0</v>
      </c>
      <c r="M356" s="193">
        <v>1</v>
      </c>
      <c r="N356" s="193">
        <v>0.01</v>
      </c>
      <c r="O356" s="199" t="s">
        <v>654</v>
      </c>
      <c r="P356" s="194" t="s">
        <v>880</v>
      </c>
      <c r="Q356" s="199" t="s">
        <v>875</v>
      </c>
      <c r="R356" s="199" t="s">
        <v>876</v>
      </c>
      <c r="S356" s="220"/>
      <c r="T356" s="199"/>
    </row>
    <row r="357" spans="1:25" s="190" customFormat="1">
      <c r="A357" s="190" t="s">
        <v>754</v>
      </c>
      <c r="B357" s="190" t="s">
        <v>881</v>
      </c>
      <c r="C357" s="190" t="s">
        <v>882</v>
      </c>
      <c r="D357" s="199"/>
      <c r="E357" s="199"/>
      <c r="F357" s="199"/>
      <c r="G357" s="199"/>
      <c r="H357" s="191">
        <v>511</v>
      </c>
      <c r="I357" s="199" t="s">
        <v>311</v>
      </c>
      <c r="J357" s="190" t="s">
        <v>872</v>
      </c>
      <c r="K357" s="190" t="s">
        <v>883</v>
      </c>
      <c r="L357" s="202">
        <v>0</v>
      </c>
      <c r="M357" s="193">
        <v>1</v>
      </c>
      <c r="N357" s="193">
        <v>0.01</v>
      </c>
      <c r="O357" s="199" t="s">
        <v>654</v>
      </c>
      <c r="P357" s="194" t="s">
        <v>884</v>
      </c>
      <c r="Q357" s="199" t="s">
        <v>875</v>
      </c>
      <c r="R357" s="199" t="s">
        <v>876</v>
      </c>
      <c r="S357" s="220"/>
      <c r="T357" s="199"/>
    </row>
    <row r="358" spans="1:25" s="190" customFormat="1">
      <c r="A358" s="190" t="s">
        <v>754</v>
      </c>
      <c r="B358" s="190" t="s">
        <v>885</v>
      </c>
      <c r="C358" s="190" t="s">
        <v>886</v>
      </c>
      <c r="D358" s="199"/>
      <c r="E358" s="199"/>
      <c r="F358" s="199"/>
      <c r="G358" s="199"/>
      <c r="H358" s="191">
        <v>512</v>
      </c>
      <c r="I358" s="199" t="s">
        <v>311</v>
      </c>
      <c r="J358" s="190" t="s">
        <v>872</v>
      </c>
      <c r="K358" s="190" t="s">
        <v>887</v>
      </c>
      <c r="L358" s="202">
        <v>0</v>
      </c>
      <c r="M358" s="193">
        <v>1</v>
      </c>
      <c r="N358" s="193">
        <v>0.01</v>
      </c>
      <c r="O358" s="199" t="s">
        <v>654</v>
      </c>
      <c r="P358" s="194" t="s">
        <v>888</v>
      </c>
      <c r="Q358" s="199" t="s">
        <v>875</v>
      </c>
      <c r="R358" s="199" t="s">
        <v>876</v>
      </c>
      <c r="S358" s="220"/>
      <c r="T358" s="199"/>
    </row>
    <row r="359" spans="1:25" s="197" customFormat="1">
      <c r="A359" s="189" t="s">
        <v>754</v>
      </c>
      <c r="B359" s="189" t="s">
        <v>889</v>
      </c>
      <c r="C359" s="189" t="s">
        <v>890</v>
      </c>
      <c r="D359" s="192" t="s">
        <v>756</v>
      </c>
      <c r="E359" s="192"/>
      <c r="F359" s="199" t="s">
        <v>758</v>
      </c>
      <c r="G359" s="192"/>
      <c r="H359" s="43">
        <v>429</v>
      </c>
      <c r="I359" s="192" t="s">
        <v>311</v>
      </c>
      <c r="J359" s="189" t="s">
        <v>889</v>
      </c>
      <c r="K359" s="189" t="s">
        <v>891</v>
      </c>
      <c r="L359" s="211">
        <v>0</v>
      </c>
      <c r="M359" s="212">
        <v>1</v>
      </c>
      <c r="N359" s="212">
        <v>0.01</v>
      </c>
      <c r="O359" s="192" t="s">
        <v>892</v>
      </c>
      <c r="P359" s="194" t="s">
        <v>893</v>
      </c>
      <c r="Q359" s="192"/>
      <c r="R359" s="199" t="s">
        <v>894</v>
      </c>
      <c r="S359" s="213" t="s">
        <v>895</v>
      </c>
      <c r="T359" s="207"/>
    </row>
    <row r="360" spans="1:25" s="197" customFormat="1">
      <c r="A360" s="197" t="str">
        <f t="shared" ref="A360:C361" si="75">A$359</f>
        <v>Industry</v>
      </c>
      <c r="B360" s="197" t="str">
        <f t="shared" si="75"/>
        <v>Material Efficiency, Longevity, &amp; Re-Use</v>
      </c>
      <c r="C360" s="197" t="str">
        <f t="shared" si="75"/>
        <v>Percent Reduction in Nonenergy Nonagriculture Industry Product Demand</v>
      </c>
      <c r="D360" s="199" t="s">
        <v>767</v>
      </c>
      <c r="E360" s="192"/>
      <c r="F360" s="199" t="s">
        <v>768</v>
      </c>
      <c r="G360" s="192"/>
      <c r="H360" s="43">
        <v>430</v>
      </c>
      <c r="I360" s="192" t="s">
        <v>311</v>
      </c>
      <c r="J360" s="197" t="str">
        <f t="shared" ref="J360:O361" si="76">J$359</f>
        <v>Material Efficiency, Longevity, &amp; Re-Use</v>
      </c>
      <c r="K360" s="197" t="str">
        <f t="shared" si="76"/>
        <v>indst reduce nonenergy product demand</v>
      </c>
      <c r="L360" s="198">
        <f t="shared" si="76"/>
        <v>0</v>
      </c>
      <c r="M360" s="198">
        <f t="shared" si="76"/>
        <v>1</v>
      </c>
      <c r="N360" s="198">
        <f t="shared" si="76"/>
        <v>0.01</v>
      </c>
      <c r="O360" s="198" t="str">
        <f t="shared" si="76"/>
        <v>% demand reduction</v>
      </c>
      <c r="P360" s="194" t="s">
        <v>896</v>
      </c>
      <c r="Q360" s="192"/>
      <c r="R360" s="197" t="str">
        <f>R$359</f>
        <v>material-efficiency-longevity-reuse.html</v>
      </c>
      <c r="S360" s="213" t="s">
        <v>897</v>
      </c>
      <c r="T360" s="207"/>
    </row>
    <row r="361" spans="1:25" s="197" customFormat="1">
      <c r="A361" s="197" t="str">
        <f t="shared" si="75"/>
        <v>Industry</v>
      </c>
      <c r="B361" s="197" t="str">
        <f t="shared" si="75"/>
        <v>Material Efficiency, Longevity, &amp; Re-Use</v>
      </c>
      <c r="C361" s="197" t="str">
        <f t="shared" si="75"/>
        <v>Percent Reduction in Nonenergy Nonagriculture Industry Product Demand</v>
      </c>
      <c r="D361" s="199" t="s">
        <v>773</v>
      </c>
      <c r="E361" s="192"/>
      <c r="F361" s="199" t="s">
        <v>774</v>
      </c>
      <c r="G361" s="192"/>
      <c r="H361" s="43">
        <v>432</v>
      </c>
      <c r="I361" s="192" t="s">
        <v>311</v>
      </c>
      <c r="J361" s="197" t="str">
        <f t="shared" si="76"/>
        <v>Material Efficiency, Longevity, &amp; Re-Use</v>
      </c>
      <c r="K361" s="197" t="str">
        <f t="shared" si="76"/>
        <v>indst reduce nonenergy product demand</v>
      </c>
      <c r="L361" s="198">
        <f t="shared" si="76"/>
        <v>0</v>
      </c>
      <c r="M361" s="198">
        <f t="shared" si="76"/>
        <v>1</v>
      </c>
      <c r="N361" s="198">
        <f t="shared" si="76"/>
        <v>0.01</v>
      </c>
      <c r="O361" s="198" t="str">
        <f t="shared" si="76"/>
        <v>% demand reduction</v>
      </c>
      <c r="P361" s="194" t="s">
        <v>898</v>
      </c>
      <c r="Q361" s="192"/>
      <c r="R361" s="199" t="s">
        <v>899</v>
      </c>
      <c r="S361" s="213" t="s">
        <v>900</v>
      </c>
      <c r="T361" s="207"/>
    </row>
    <row r="362" spans="1:25">
      <c r="A362" s="197" t="e">
        <f>#REF!</f>
        <v>#REF!</v>
      </c>
      <c r="B362" s="197" t="e">
        <f>#REF!</f>
        <v>#REF!</v>
      </c>
      <c r="C362" s="197" t="e">
        <f>#REF!</f>
        <v>#REF!</v>
      </c>
      <c r="D362" s="192" t="s">
        <v>771</v>
      </c>
      <c r="E362" s="192"/>
      <c r="F362" s="192" t="s">
        <v>772</v>
      </c>
      <c r="G362" s="192"/>
      <c r="H362" s="43">
        <v>513</v>
      </c>
      <c r="I362" s="192" t="s">
        <v>311</v>
      </c>
      <c r="J362" s="197" t="e">
        <f>#REF!</f>
        <v>#REF!</v>
      </c>
      <c r="K362" s="197" t="e">
        <f>#REF!</f>
        <v>#REF!</v>
      </c>
      <c r="L362" s="198" t="e">
        <f>#REF!</f>
        <v>#REF!</v>
      </c>
      <c r="M362" s="198" t="e">
        <f>#REF!</f>
        <v>#REF!</v>
      </c>
      <c r="N362" s="198" t="e">
        <f>#REF!</f>
        <v>#REF!</v>
      </c>
      <c r="O362" s="197" t="e">
        <f>#REF!</f>
        <v>#REF!</v>
      </c>
      <c r="P362" s="194" t="s">
        <v>908</v>
      </c>
      <c r="Q362" s="197" t="e">
        <f>#REF!</f>
        <v>#REF!</v>
      </c>
      <c r="R362" s="197" t="e">
        <f>#REF!</f>
        <v>#REF!</v>
      </c>
      <c r="S362" s="232" t="e">
        <f>#REF!</f>
        <v>#REF!</v>
      </c>
      <c r="T362" s="192"/>
    </row>
    <row r="363" spans="1:25">
      <c r="A363" s="197" t="e">
        <f>#REF!</f>
        <v>#REF!</v>
      </c>
      <c r="B363" s="197" t="e">
        <f>#REF!</f>
        <v>#REF!</v>
      </c>
      <c r="C363" s="197" t="e">
        <f>#REF!</f>
        <v>#REF!</v>
      </c>
      <c r="D363" s="192" t="s">
        <v>773</v>
      </c>
      <c r="E363" s="192"/>
      <c r="F363" s="199" t="s">
        <v>774</v>
      </c>
      <c r="G363" s="192"/>
      <c r="H363" s="43">
        <v>514</v>
      </c>
      <c r="I363" s="192" t="s">
        <v>311</v>
      </c>
      <c r="J363" s="197" t="e">
        <f>#REF!</f>
        <v>#REF!</v>
      </c>
      <c r="K363" s="197" t="e">
        <f>#REF!</f>
        <v>#REF!</v>
      </c>
      <c r="L363" s="198" t="e">
        <f>#REF!</f>
        <v>#REF!</v>
      </c>
      <c r="M363" s="198" t="e">
        <f>#REF!</f>
        <v>#REF!</v>
      </c>
      <c r="N363" s="198" t="e">
        <f>#REF!</f>
        <v>#REF!</v>
      </c>
      <c r="O363" s="197" t="e">
        <f>#REF!</f>
        <v>#REF!</v>
      </c>
      <c r="P363" s="194" t="s">
        <v>909</v>
      </c>
      <c r="Q363" s="197" t="e">
        <f>#REF!</f>
        <v>#REF!</v>
      </c>
      <c r="R363" s="197" t="e">
        <f>#REF!</f>
        <v>#REF!</v>
      </c>
      <c r="S363" s="232" t="e">
        <f>#REF!</f>
        <v>#REF!</v>
      </c>
      <c r="T363" s="192"/>
    </row>
    <row r="364" spans="1:25">
      <c r="A364" s="197" t="e">
        <f>#REF!</f>
        <v>#REF!</v>
      </c>
      <c r="B364" s="197" t="e">
        <f>#REF!</f>
        <v>#REF!</v>
      </c>
      <c r="C364" s="197" t="e">
        <f>#REF!</f>
        <v>#REF!</v>
      </c>
      <c r="D364" s="192" t="s">
        <v>771</v>
      </c>
      <c r="E364" s="192"/>
      <c r="F364" s="192" t="s">
        <v>772</v>
      </c>
      <c r="G364" s="192"/>
      <c r="H364" s="43">
        <v>515</v>
      </c>
      <c r="I364" s="192" t="s">
        <v>311</v>
      </c>
      <c r="J364" s="197" t="e">
        <f>#REF!</f>
        <v>#REF!</v>
      </c>
      <c r="K364" s="197" t="e">
        <f>#REF!</f>
        <v>#REF!</v>
      </c>
      <c r="L364" s="198" t="e">
        <f>#REF!</f>
        <v>#REF!</v>
      </c>
      <c r="M364" s="198" t="e">
        <f>#REF!</f>
        <v>#REF!</v>
      </c>
      <c r="N364" s="198" t="e">
        <f>#REF!</f>
        <v>#REF!</v>
      </c>
      <c r="O364" s="197" t="e">
        <f>#REF!</f>
        <v>#REF!</v>
      </c>
      <c r="P364" s="194" t="s">
        <v>916</v>
      </c>
      <c r="Q364" s="197" t="e">
        <f>#REF!</f>
        <v>#REF!</v>
      </c>
      <c r="R364" s="197" t="e">
        <f>#REF!</f>
        <v>#REF!</v>
      </c>
      <c r="S364" s="232" t="e">
        <f>#REF!</f>
        <v>#REF!</v>
      </c>
      <c r="T364" s="192"/>
    </row>
    <row r="365" spans="1:25">
      <c r="A365" s="197" t="e">
        <f>#REF!</f>
        <v>#REF!</v>
      </c>
      <c r="B365" s="197" t="e">
        <f>#REF!</f>
        <v>#REF!</v>
      </c>
      <c r="C365" s="197" t="e">
        <f>#REF!</f>
        <v>#REF!</v>
      </c>
      <c r="D365" s="192" t="s">
        <v>773</v>
      </c>
      <c r="E365" s="192"/>
      <c r="F365" s="199" t="s">
        <v>774</v>
      </c>
      <c r="G365" s="192"/>
      <c r="H365" s="43">
        <v>516</v>
      </c>
      <c r="I365" s="192" t="s">
        <v>311</v>
      </c>
      <c r="J365" s="197" t="e">
        <f>#REF!</f>
        <v>#REF!</v>
      </c>
      <c r="K365" s="197" t="e">
        <f>#REF!</f>
        <v>#REF!</v>
      </c>
      <c r="L365" s="198" t="e">
        <f>#REF!</f>
        <v>#REF!</v>
      </c>
      <c r="M365" s="198" t="e">
        <f>#REF!</f>
        <v>#REF!</v>
      </c>
      <c r="N365" s="198" t="e">
        <f>#REF!</f>
        <v>#REF!</v>
      </c>
      <c r="O365" s="197" t="e">
        <f>#REF!</f>
        <v>#REF!</v>
      </c>
      <c r="P365" s="194" t="s">
        <v>917</v>
      </c>
      <c r="Q365" s="197" t="e">
        <f>#REF!</f>
        <v>#REF!</v>
      </c>
      <c r="R365" s="197" t="e">
        <f>#REF!</f>
        <v>#REF!</v>
      </c>
      <c r="S365" s="232" t="e">
        <f>#REF!</f>
        <v>#REF!</v>
      </c>
      <c r="T365" s="192"/>
    </row>
    <row r="366" spans="1:25">
      <c r="A366" s="189" t="s">
        <v>754</v>
      </c>
      <c r="B366" s="189" t="s">
        <v>918</v>
      </c>
      <c r="C366" s="189" t="s">
        <v>919</v>
      </c>
      <c r="D366" s="199" t="s">
        <v>252</v>
      </c>
      <c r="E366" s="192"/>
      <c r="F366" s="199" t="s">
        <v>580</v>
      </c>
      <c r="G366" s="192"/>
      <c r="H366" s="43">
        <v>451</v>
      </c>
      <c r="I366" s="192" t="s">
        <v>311</v>
      </c>
      <c r="J366" s="189" t="s">
        <v>919</v>
      </c>
      <c r="K366" s="189" t="s">
        <v>920</v>
      </c>
      <c r="L366" s="211">
        <v>0</v>
      </c>
      <c r="M366" s="212">
        <v>1</v>
      </c>
      <c r="N366" s="212">
        <v>0.01</v>
      </c>
      <c r="O366" s="192" t="s">
        <v>921</v>
      </c>
      <c r="P366" s="226" t="str">
        <f ca="1">_xlfn.CONCAT("**Description:** This policy reduces production of ",PolicyLevers!D366,"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",IF(LOOKUP(D366,'Supporting Data'!$R$62:$Y$63,'Supporting Data'!$R$63:$Y$63)=0,"The model assumes zero production. ",_xlfn.CONCAT("The model assumes that exports represent ",'Supporting Data'!L88,"% of ",'Supporting Data'!$A$6,"'s ",PolicyLevers!D366," production.")))</f>
        <v>**Description:**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that exports represent 0% of New Mexico's hard coal production.</v>
      </c>
      <c r="Q366" s="192"/>
      <c r="R366" s="199" t="s">
        <v>922</v>
      </c>
      <c r="S366" s="213" t="s">
        <v>446</v>
      </c>
      <c r="T366" s="192"/>
      <c r="U366" s="189" t="s">
        <v>149</v>
      </c>
      <c r="Y366" s="189" t="s">
        <v>923</v>
      </c>
    </row>
    <row r="367" spans="1:25">
      <c r="A367" s="197" t="str">
        <f t="shared" ref="A367:C374" si="77">A$366</f>
        <v>Industry</v>
      </c>
      <c r="B367" s="197" t="str">
        <f t="shared" si="77"/>
        <v>Reduce Fossil Fuel Exports</v>
      </c>
      <c r="C367" s="197" t="str">
        <f t="shared" si="77"/>
        <v>Percent Reduction in Fossil Fuel Exports</v>
      </c>
      <c r="D367" s="199" t="s">
        <v>256</v>
      </c>
      <c r="E367" s="192"/>
      <c r="F367" s="199" t="s">
        <v>742</v>
      </c>
      <c r="G367" s="192"/>
      <c r="H367" s="43">
        <v>452</v>
      </c>
      <c r="I367" s="192" t="s">
        <v>311</v>
      </c>
      <c r="J367" s="197" t="str">
        <f t="shared" ref="J367:O370" si="78">J$366</f>
        <v>Percent Reduction in Fossil Fuel Exports</v>
      </c>
      <c r="K367" s="197" t="str">
        <f t="shared" si="78"/>
        <v>indst reduce fossil fuel exports</v>
      </c>
      <c r="L367" s="198">
        <f t="shared" si="78"/>
        <v>0</v>
      </c>
      <c r="M367" s="198">
        <f t="shared" si="78"/>
        <v>1</v>
      </c>
      <c r="N367" s="198">
        <f t="shared" si="78"/>
        <v>0.01</v>
      </c>
      <c r="O367" s="197" t="str">
        <f t="shared" si="78"/>
        <v>% reduction in exports</v>
      </c>
      <c r="P367" s="226" t="str">
        <f ca="1">_xlfn.CONCAT("**Description:** This policy reduces production of ",PolicyLevers!D367,"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",IF(LOOKUP(D367,'Supporting Data'!$R$62:$Y$63,'Supporting Data'!$R$63:$Y$63)=0,"The model assumes zero production. ",_xlfn.CONCAT("The model assumes that exports represent ",'Supporting Data'!P88,"% of ",'Supporting Data'!$A$6,"'s ",PolicyLevers!D367," production.")))</f>
        <v>**Description:**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that exports represent 0% of New Mexico's natural gas production.</v>
      </c>
      <c r="Q367" s="192"/>
      <c r="R367" s="197" t="str">
        <f t="shared" ref="R367:S370" si="79">R$366</f>
        <v>reduce-fuel-exports.html</v>
      </c>
      <c r="S367" s="232" t="str">
        <f t="shared" si="79"/>
        <v>Calculated from model data; see the relevant variable(s) in the InputData folder for source information.</v>
      </c>
      <c r="T367" s="192"/>
      <c r="U367" s="189" t="s">
        <v>149</v>
      </c>
    </row>
    <row r="368" spans="1:25">
      <c r="A368" s="197" t="str">
        <f t="shared" si="77"/>
        <v>Industry</v>
      </c>
      <c r="B368" s="197" t="str">
        <f t="shared" si="77"/>
        <v>Reduce Fossil Fuel Exports</v>
      </c>
      <c r="C368" s="197" t="str">
        <f t="shared" si="77"/>
        <v>Percent Reduction in Fossil Fuel Exports</v>
      </c>
      <c r="D368" s="199" t="s">
        <v>258</v>
      </c>
      <c r="E368" s="192"/>
      <c r="F368" s="199" t="s">
        <v>924</v>
      </c>
      <c r="G368" s="192"/>
      <c r="H368" s="43">
        <v>453</v>
      </c>
      <c r="I368" s="192" t="s">
        <v>311</v>
      </c>
      <c r="J368" s="197" t="str">
        <f t="shared" si="78"/>
        <v>Percent Reduction in Fossil Fuel Exports</v>
      </c>
      <c r="K368" s="197" t="str">
        <f t="shared" si="78"/>
        <v>indst reduce fossil fuel exports</v>
      </c>
      <c r="L368" s="198">
        <f t="shared" si="78"/>
        <v>0</v>
      </c>
      <c r="M368" s="198">
        <f t="shared" si="78"/>
        <v>1</v>
      </c>
      <c r="N368" s="198">
        <f t="shared" si="78"/>
        <v>0.01</v>
      </c>
      <c r="O368" s="197" t="str">
        <f t="shared" si="78"/>
        <v>% reduction in exports</v>
      </c>
      <c r="P368" s="226" t="str">
        <f ca="1">_xlfn.CONCAT("**Description:** This policy reduces production of ",PolicyLevers!D368,"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",IF(LOOKUP(D368,'Supporting Data'!$R$62:$Y$63,'Supporting Data'!$R$63:$Y$63)=0,"The model assumes zero production. ",_xlfn.CONCAT("The model assumes that exports represent ",'Supporting Data'!R88,"% of ",'Supporting Data'!$A$6,"'s ",PolicyLevers!D368," production.")))</f>
        <v xml:space="preserve">**Description:**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368" s="192"/>
      <c r="R368" s="197" t="str">
        <f t="shared" si="79"/>
        <v>reduce-fuel-exports.html</v>
      </c>
      <c r="S368" s="232" t="str">
        <f t="shared" si="79"/>
        <v>Calculated from model data; see the relevant variable(s) in the InputData folder for source information.</v>
      </c>
      <c r="T368" s="192"/>
      <c r="U368" s="189" t="s">
        <v>149</v>
      </c>
    </row>
    <row r="369" spans="1:21">
      <c r="A369" s="197" t="str">
        <f t="shared" si="77"/>
        <v>Industry</v>
      </c>
      <c r="B369" s="197" t="str">
        <f t="shared" si="77"/>
        <v>Reduce Fossil Fuel Exports</v>
      </c>
      <c r="C369" s="197" t="str">
        <f t="shared" si="77"/>
        <v>Percent Reduction in Fossil Fuel Exports</v>
      </c>
      <c r="D369" s="199" t="s">
        <v>257</v>
      </c>
      <c r="E369" s="192"/>
      <c r="F369" s="199" t="s">
        <v>925</v>
      </c>
      <c r="G369" s="192"/>
      <c r="H369" s="43">
        <v>454</v>
      </c>
      <c r="I369" s="192" t="s">
        <v>311</v>
      </c>
      <c r="J369" s="197" t="str">
        <f t="shared" si="78"/>
        <v>Percent Reduction in Fossil Fuel Exports</v>
      </c>
      <c r="K369" s="197" t="str">
        <f t="shared" si="78"/>
        <v>indst reduce fossil fuel exports</v>
      </c>
      <c r="L369" s="198">
        <f t="shared" si="78"/>
        <v>0</v>
      </c>
      <c r="M369" s="198">
        <f t="shared" si="78"/>
        <v>1</v>
      </c>
      <c r="N369" s="198">
        <f t="shared" si="78"/>
        <v>0.01</v>
      </c>
      <c r="O369" s="197" t="str">
        <f t="shared" si="78"/>
        <v>% reduction in exports</v>
      </c>
      <c r="P369" s="226" t="str">
        <f ca="1">_xlfn.CONCAT("**Description:** This policy reduces production of ",PolicyLevers!D369,"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",IF(LOOKUP(D369,'Supporting Data'!$R$62:$Y$63,'Supporting Data'!$R$63:$Y$63)=0,"The model assumes zero production. ",_xlfn.CONCAT("The model assumes that exports represent ",'Supporting Data'!Q88,"% of ",'Supporting Data'!$A$6,"'s ",PolicyLevers!D369," production.")))</f>
        <v xml:space="preserve">**Description:**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369" s="192"/>
      <c r="R369" s="197" t="str">
        <f t="shared" si="79"/>
        <v>reduce-fuel-exports.html</v>
      </c>
      <c r="S369" s="232" t="str">
        <f t="shared" si="79"/>
        <v>Calculated from model data; see the relevant variable(s) in the InputData folder for source information.</v>
      </c>
      <c r="T369" s="192"/>
      <c r="U369" s="189" t="s">
        <v>149</v>
      </c>
    </row>
    <row r="370" spans="1:21">
      <c r="A370" s="197" t="str">
        <f t="shared" si="77"/>
        <v>Industry</v>
      </c>
      <c r="B370" s="197" t="str">
        <f t="shared" si="77"/>
        <v>Reduce Fossil Fuel Exports</v>
      </c>
      <c r="C370" s="197" t="str">
        <f t="shared" si="77"/>
        <v>Percent Reduction in Fossil Fuel Exports</v>
      </c>
      <c r="D370" s="199" t="s">
        <v>254</v>
      </c>
      <c r="E370" s="192"/>
      <c r="F370" s="199" t="s">
        <v>926</v>
      </c>
      <c r="G370" s="192"/>
      <c r="H370" s="43">
        <v>455</v>
      </c>
      <c r="I370" s="192" t="s">
        <v>311</v>
      </c>
      <c r="J370" s="197" t="str">
        <f t="shared" si="78"/>
        <v>Percent Reduction in Fossil Fuel Exports</v>
      </c>
      <c r="K370" s="197" t="str">
        <f t="shared" si="78"/>
        <v>indst reduce fossil fuel exports</v>
      </c>
      <c r="L370" s="198">
        <f t="shared" si="78"/>
        <v>0</v>
      </c>
      <c r="M370" s="198">
        <f t="shared" si="78"/>
        <v>1</v>
      </c>
      <c r="N370" s="198">
        <f t="shared" si="78"/>
        <v>0.01</v>
      </c>
      <c r="O370" s="197" t="str">
        <f t="shared" si="78"/>
        <v>% reduction in exports</v>
      </c>
      <c r="P370" s="226" t="str">
        <f ca="1">_xlfn.CONCAT("**Description:** This policy reduces production of ",PolicyLevers!D370,"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",IF(LOOKUP(D370,'Supporting Data'!$R$62:$Y$63,'Supporting Data'!$R$63:$Y$63)=0,"The model assumes zero production. ",_xlfn.CONCAT("The model assumes that exports represent ",'Supporting Data'!N88,"% of ",'Supporting Data'!$A$6,"'s ",PolicyLevers!D370," production.")))</f>
        <v>**Description:** This policy reduces production of jet fuel or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that exports represent 83.346938255698% of New Mexico's jet fuel or kerosene production.</v>
      </c>
      <c r="Q370" s="192"/>
      <c r="R370" s="197" t="str">
        <f t="shared" si="79"/>
        <v>reduce-fuel-exports.html</v>
      </c>
      <c r="S370" s="232" t="str">
        <f t="shared" si="79"/>
        <v>Calculated from model data; see the relevant variable(s) in the InputData folder for source information.</v>
      </c>
      <c r="T370" s="192"/>
      <c r="U370" s="189" t="s">
        <v>149</v>
      </c>
    </row>
    <row r="371" spans="1:21">
      <c r="A371" s="197" t="str">
        <f t="shared" si="77"/>
        <v>Industry</v>
      </c>
      <c r="B371" s="197" t="str">
        <f t="shared" si="77"/>
        <v>Reduce Fossil Fuel Exports</v>
      </c>
      <c r="C371" s="197" t="str">
        <f t="shared" si="77"/>
        <v>Percent Reduction in Fossil Fuel Exports</v>
      </c>
      <c r="D371" s="199" t="s">
        <v>927</v>
      </c>
      <c r="E371" s="192"/>
      <c r="F371" s="199" t="s">
        <v>610</v>
      </c>
      <c r="G371" s="192"/>
      <c r="H371" s="43">
        <v>456</v>
      </c>
      <c r="I371" s="199" t="s">
        <v>333</v>
      </c>
      <c r="J371" s="197"/>
      <c r="K371" s="197"/>
      <c r="L371" s="198"/>
      <c r="M371" s="198"/>
      <c r="N371" s="198"/>
      <c r="O371" s="197"/>
      <c r="P371" s="194"/>
      <c r="Q371" s="192"/>
      <c r="R371" s="199"/>
      <c r="S371" s="232" t="str">
        <f>S$366</f>
        <v>Calculated from model data; see the relevant variable(s) in the InputData folder for source information.</v>
      </c>
      <c r="T371" s="192"/>
    </row>
    <row r="372" spans="1:21">
      <c r="A372" s="197" t="str">
        <f t="shared" si="77"/>
        <v>Industry</v>
      </c>
      <c r="B372" s="197" t="str">
        <f t="shared" si="77"/>
        <v>Reduce Fossil Fuel Exports</v>
      </c>
      <c r="C372" s="197" t="str">
        <f t="shared" si="77"/>
        <v>Percent Reduction in Fossil Fuel Exports</v>
      </c>
      <c r="D372" s="199" t="s">
        <v>251</v>
      </c>
      <c r="E372" s="192"/>
      <c r="F372" s="199" t="s">
        <v>615</v>
      </c>
      <c r="G372" s="192"/>
      <c r="H372" s="43">
        <v>457</v>
      </c>
      <c r="I372" s="192" t="s">
        <v>311</v>
      </c>
      <c r="J372" s="197" t="str">
        <f t="shared" ref="J372:O374" si="80">J$366</f>
        <v>Percent Reduction in Fossil Fuel Exports</v>
      </c>
      <c r="K372" s="197" t="str">
        <f t="shared" si="80"/>
        <v>indst reduce fossil fuel exports</v>
      </c>
      <c r="L372" s="198">
        <f t="shared" si="80"/>
        <v>0</v>
      </c>
      <c r="M372" s="198">
        <f t="shared" si="80"/>
        <v>1</v>
      </c>
      <c r="N372" s="198">
        <f t="shared" si="80"/>
        <v>0.01</v>
      </c>
      <c r="O372" s="197" t="str">
        <f t="shared" si="80"/>
        <v>% reduction in exports</v>
      </c>
      <c r="P372" s="226" t="str">
        <f ca="1">_xlfn.CONCAT("**Description:** This policy reduces production of ",PolicyLevers!D372,"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",IF(LOOKUP(D372,'Supporting Data'!$R$62:$Y$63,'Supporting Data'!$R$63:$Y$63)=0,"The model assumes zero production. ",_xlfn.CONCAT("The model assumes that exports represent ",'Supporting Data'!K88,"% of ",'Supporting Data'!$A$6,"'s ",PolicyLevers!D372," production.")))</f>
        <v>**Description:**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that exports represent 0% of New Mexico's crude oil production.</v>
      </c>
      <c r="Q372" s="192"/>
      <c r="R372" s="197" t="str">
        <f>R$366</f>
        <v>reduce-fuel-exports.html</v>
      </c>
      <c r="S372" s="232" t="str">
        <f>S$366</f>
        <v>Calculated from model data; see the relevant variable(s) in the InputData folder for source information.</v>
      </c>
      <c r="T372" s="192"/>
      <c r="U372" s="189" t="s">
        <v>149</v>
      </c>
    </row>
    <row r="373" spans="1:21">
      <c r="A373" s="197" t="str">
        <f t="shared" si="77"/>
        <v>Industry</v>
      </c>
      <c r="B373" s="197" t="str">
        <f t="shared" si="77"/>
        <v>Reduce Fossil Fuel Exports</v>
      </c>
      <c r="C373" s="197" t="str">
        <f t="shared" si="77"/>
        <v>Percent Reduction in Fossil Fuel Exports</v>
      </c>
      <c r="D373" s="199" t="s">
        <v>928</v>
      </c>
      <c r="E373" s="192"/>
      <c r="F373" s="199" t="s">
        <v>929</v>
      </c>
      <c r="G373" s="192"/>
      <c r="H373" s="43">
        <v>458</v>
      </c>
      <c r="I373" s="192" t="s">
        <v>311</v>
      </c>
      <c r="J373" s="197" t="str">
        <f t="shared" si="80"/>
        <v>Percent Reduction in Fossil Fuel Exports</v>
      </c>
      <c r="K373" s="197" t="str">
        <f t="shared" si="80"/>
        <v>indst reduce fossil fuel exports</v>
      </c>
      <c r="L373" s="198">
        <f t="shared" si="80"/>
        <v>0</v>
      </c>
      <c r="M373" s="198">
        <f t="shared" si="80"/>
        <v>1</v>
      </c>
      <c r="N373" s="198">
        <f t="shared" si="80"/>
        <v>0.01</v>
      </c>
      <c r="O373" s="197" t="str">
        <f t="shared" si="80"/>
        <v>% reduction in exports</v>
      </c>
      <c r="P373" s="226" t="str">
        <f ca="1">_xlfn.CONCAT("**Description:** This policy reduces production of ",PolicyLevers!D373,"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",IF(LOOKUP(D373,'Supporting Data'!$R$62:$Y$63,'Supporting Data'!$R$63:$Y$63)=0,"The model assumes zero production. ",_xlfn.CONCAT("The model assumes that exports represent ",'Supporting Data'!M88,"% of ",'Supporting Data'!$A$6,"'s ",PolicyLevers!D373," production.")))</f>
        <v>**Description:** This policy reduces production of heavy or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that exports represent 100% of New Mexico's heavy or residual fuel oil production.</v>
      </c>
      <c r="Q373" s="192"/>
      <c r="R373" s="197" t="str">
        <f>R$366</f>
        <v>reduce-fuel-exports.html</v>
      </c>
      <c r="S373" s="232" t="str">
        <f>S$366</f>
        <v>Calculated from model data; see the relevant variable(s) in the InputData folder for source information.</v>
      </c>
      <c r="T373" s="192"/>
      <c r="U373" s="189" t="s">
        <v>149</v>
      </c>
    </row>
    <row r="374" spans="1:21">
      <c r="A374" s="197" t="str">
        <f t="shared" si="77"/>
        <v>Industry</v>
      </c>
      <c r="B374" s="197" t="str">
        <f t="shared" si="77"/>
        <v>Reduce Fossil Fuel Exports</v>
      </c>
      <c r="C374" s="197" t="str">
        <f t="shared" si="77"/>
        <v>Percent Reduction in Fossil Fuel Exports</v>
      </c>
      <c r="D374" s="199" t="s">
        <v>255</v>
      </c>
      <c r="E374" s="192"/>
      <c r="F374" s="199" t="s">
        <v>930</v>
      </c>
      <c r="G374" s="192"/>
      <c r="H374" s="43">
        <v>459</v>
      </c>
      <c r="I374" s="192" t="s">
        <v>311</v>
      </c>
      <c r="J374" s="197" t="str">
        <f t="shared" si="80"/>
        <v>Percent Reduction in Fossil Fuel Exports</v>
      </c>
      <c r="K374" s="197" t="str">
        <f t="shared" si="80"/>
        <v>indst reduce fossil fuel exports</v>
      </c>
      <c r="L374" s="198">
        <f t="shared" si="80"/>
        <v>0</v>
      </c>
      <c r="M374" s="198">
        <f t="shared" si="80"/>
        <v>1</v>
      </c>
      <c r="N374" s="198">
        <f t="shared" si="80"/>
        <v>0.01</v>
      </c>
      <c r="O374" s="197" t="str">
        <f t="shared" si="80"/>
        <v>% reduction in exports</v>
      </c>
      <c r="P374" s="226" t="str">
        <f ca="1">_xlfn.CONCAT("**Description:** This policy reduces production of ",PolicyLevers!D374,"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",IF(LOOKUP(D374,'Supporting Data'!$R$62:$Y$63,'Supporting Data'!$R$63:$Y$63)=0,"The model assumes zero production. ",_xlfn.CONCAT("The model assumes that exports represent ",'Supporting Data'!O88,"% of ",'Supporting Data'!$A$6,"'s ",PolicyLevers!D374," production.")))</f>
        <v>**Description:** This policy reduces production of LPG propane or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that exports represent 67.9203956566332% of New Mexico's LPG propane or butane production.</v>
      </c>
      <c r="Q374" s="192"/>
      <c r="R374" s="197" t="str">
        <f>R$366</f>
        <v>reduce-fuel-exports.html</v>
      </c>
      <c r="S374" s="232" t="str">
        <f>S$366</f>
        <v>Calculated from model data; see the relevant variable(s) in the InputData folder for source information.</v>
      </c>
      <c r="T374" s="192"/>
      <c r="U374" s="189" t="s">
        <v>149</v>
      </c>
    </row>
    <row r="375" spans="1:21">
      <c r="A375" s="189" t="s">
        <v>931</v>
      </c>
      <c r="B375" s="189" t="s">
        <v>932</v>
      </c>
      <c r="C375" s="189" t="s">
        <v>933</v>
      </c>
      <c r="D375" s="192"/>
      <c r="E375" s="192"/>
      <c r="F375" s="192"/>
      <c r="G375" s="192"/>
      <c r="H375" s="43">
        <v>60</v>
      </c>
      <c r="I375" s="192" t="s">
        <v>311</v>
      </c>
      <c r="J375" s="189" t="s">
        <v>932</v>
      </c>
      <c r="K375" s="189" t="s">
        <v>934</v>
      </c>
      <c r="L375" s="211">
        <v>0</v>
      </c>
      <c r="M375" s="212">
        <v>1</v>
      </c>
      <c r="N375" s="212">
        <v>0.01</v>
      </c>
      <c r="O375" s="192" t="s">
        <v>654</v>
      </c>
      <c r="P375" s="226" t="str">
        <f>_xlfn.CONCAT("**Description:**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",'Supporting Data'!AQ6," thousand acres per year in 2050"," (roughly equal to 0.1% of the land area of the state).")</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78 thousand acres per year in 2050 (roughly equal to 0.1% of the land area of the state).</v>
      </c>
      <c r="Q375" s="192" t="s">
        <v>935</v>
      </c>
      <c r="R375" s="199" t="s">
        <v>936</v>
      </c>
      <c r="S375" s="213" t="s">
        <v>446</v>
      </c>
      <c r="T375" s="192" t="s">
        <v>937</v>
      </c>
    </row>
    <row r="376" spans="1:21">
      <c r="A376" s="189" t="s">
        <v>931</v>
      </c>
      <c r="B376" s="189" t="s">
        <v>938</v>
      </c>
      <c r="C376" s="189" t="s">
        <v>939</v>
      </c>
      <c r="D376" s="192"/>
      <c r="E376" s="192"/>
      <c r="F376" s="192"/>
      <c r="G376" s="192"/>
      <c r="H376" s="43">
        <v>705</v>
      </c>
      <c r="I376" s="199" t="s">
        <v>333</v>
      </c>
      <c r="J376" s="189" t="s">
        <v>938</v>
      </c>
      <c r="K376" s="189" t="s">
        <v>940</v>
      </c>
      <c r="L376" s="211"/>
      <c r="M376" s="212"/>
      <c r="N376" s="212"/>
      <c r="O376" s="192"/>
      <c r="P376" s="194"/>
      <c r="Q376" s="192" t="s">
        <v>941</v>
      </c>
      <c r="R376" s="199" t="s">
        <v>942</v>
      </c>
      <c r="S376" s="213"/>
      <c r="T376" s="192"/>
    </row>
    <row r="377" spans="1:21">
      <c r="A377" s="189" t="s">
        <v>931</v>
      </c>
      <c r="B377" s="189" t="s">
        <v>943</v>
      </c>
      <c r="C377" s="189" t="s">
        <v>944</v>
      </c>
      <c r="D377" s="192"/>
      <c r="E377" s="192"/>
      <c r="F377" s="192"/>
      <c r="G377" s="192"/>
      <c r="H377" s="43">
        <v>177</v>
      </c>
      <c r="I377" s="199" t="s">
        <v>333</v>
      </c>
      <c r="J377" s="189" t="s">
        <v>943</v>
      </c>
      <c r="K377" s="189" t="s">
        <v>945</v>
      </c>
      <c r="L377" s="211"/>
      <c r="M377" s="212"/>
      <c r="N377" s="212"/>
      <c r="O377" s="192"/>
      <c r="P377" s="194"/>
      <c r="Q377" s="192"/>
      <c r="R377" s="199" t="s">
        <v>946</v>
      </c>
      <c r="S377" s="213"/>
      <c r="T377" s="192"/>
    </row>
    <row r="378" spans="1:21">
      <c r="A378" s="189" t="s">
        <v>931</v>
      </c>
      <c r="B378" s="189" t="s">
        <v>947</v>
      </c>
      <c r="C378" s="189" t="s">
        <v>948</v>
      </c>
      <c r="D378" s="192"/>
      <c r="E378" s="192"/>
      <c r="F378" s="192"/>
      <c r="G378" s="192"/>
      <c r="H378" s="43">
        <v>61</v>
      </c>
      <c r="I378" s="192" t="s">
        <v>311</v>
      </c>
      <c r="J378" s="189" t="s">
        <v>947</v>
      </c>
      <c r="K378" s="189" t="s">
        <v>949</v>
      </c>
      <c r="L378" s="211">
        <v>0</v>
      </c>
      <c r="M378" s="212">
        <v>1</v>
      </c>
      <c r="N378" s="212">
        <v>0.01</v>
      </c>
      <c r="O378" s="192" t="s">
        <v>654</v>
      </c>
      <c r="P378" s="194" t="s">
        <v>950</v>
      </c>
      <c r="Q378" s="192" t="s">
        <v>951</v>
      </c>
      <c r="R378" s="199" t="s">
        <v>952</v>
      </c>
      <c r="S378" s="213" t="s">
        <v>446</v>
      </c>
      <c r="T378" s="192"/>
    </row>
    <row r="379" spans="1:21">
      <c r="A379" s="189" t="s">
        <v>931</v>
      </c>
      <c r="B379" s="189" t="s">
        <v>953</v>
      </c>
      <c r="C379" s="189" t="s">
        <v>954</v>
      </c>
      <c r="D379" s="192"/>
      <c r="E379" s="192"/>
      <c r="F379" s="192"/>
      <c r="G379" s="192"/>
      <c r="H379" s="43">
        <v>62</v>
      </c>
      <c r="I379" s="192" t="s">
        <v>311</v>
      </c>
      <c r="J379" s="189" t="s">
        <v>953</v>
      </c>
      <c r="K379" s="189" t="s">
        <v>955</v>
      </c>
      <c r="L379" s="211">
        <v>0</v>
      </c>
      <c r="M379" s="212">
        <v>1</v>
      </c>
      <c r="N379" s="212">
        <v>0.01</v>
      </c>
      <c r="O379" s="192" t="s">
        <v>654</v>
      </c>
      <c r="P379" s="194" t="s">
        <v>956</v>
      </c>
      <c r="Q379" s="192" t="s">
        <v>957</v>
      </c>
      <c r="R379" s="199" t="s">
        <v>958</v>
      </c>
      <c r="S379" s="213" t="s">
        <v>446</v>
      </c>
      <c r="T379" s="192"/>
    </row>
    <row r="380" spans="1:21">
      <c r="A380" s="189" t="s">
        <v>931</v>
      </c>
      <c r="B380" s="189" t="s">
        <v>959</v>
      </c>
      <c r="C380" s="189" t="s">
        <v>960</v>
      </c>
      <c r="D380" s="192"/>
      <c r="E380" s="192"/>
      <c r="F380" s="192"/>
      <c r="G380" s="192"/>
      <c r="H380" s="43">
        <v>63</v>
      </c>
      <c r="I380" s="192" t="s">
        <v>311</v>
      </c>
      <c r="J380" s="189" t="s">
        <v>959</v>
      </c>
      <c r="K380" s="189" t="s">
        <v>961</v>
      </c>
      <c r="L380" s="211">
        <v>0</v>
      </c>
      <c r="M380" s="212">
        <v>1</v>
      </c>
      <c r="N380" s="212">
        <v>0.01</v>
      </c>
      <c r="O380" s="192" t="s">
        <v>654</v>
      </c>
      <c r="P380" s="194" t="s">
        <v>962</v>
      </c>
      <c r="Q380" s="192" t="s">
        <v>963</v>
      </c>
      <c r="R380" s="199" t="s">
        <v>964</v>
      </c>
      <c r="S380" s="213" t="s">
        <v>446</v>
      </c>
      <c r="T380" s="192"/>
    </row>
    <row r="381" spans="1:21">
      <c r="A381" s="189" t="s">
        <v>931</v>
      </c>
      <c r="B381" s="189" t="s">
        <v>965</v>
      </c>
      <c r="C381" s="189" t="s">
        <v>966</v>
      </c>
      <c r="D381" s="192"/>
      <c r="E381" s="192"/>
      <c r="F381" s="192"/>
      <c r="G381" s="192"/>
      <c r="H381" s="43">
        <v>64</v>
      </c>
      <c r="I381" s="192" t="s">
        <v>311</v>
      </c>
      <c r="J381" s="189" t="s">
        <v>965</v>
      </c>
      <c r="K381" s="189" t="s">
        <v>967</v>
      </c>
      <c r="L381" s="211">
        <v>0</v>
      </c>
      <c r="M381" s="212">
        <v>1</v>
      </c>
      <c r="N381" s="212">
        <v>0.01</v>
      </c>
      <c r="O381" s="192" t="s">
        <v>654</v>
      </c>
      <c r="P381" s="194" t="s">
        <v>968</v>
      </c>
      <c r="Q381" s="192" t="s">
        <v>969</v>
      </c>
      <c r="R381" s="199" t="s">
        <v>970</v>
      </c>
      <c r="S381" s="213" t="s">
        <v>446</v>
      </c>
      <c r="T381" s="192"/>
    </row>
    <row r="382" spans="1:21">
      <c r="A382" s="189" t="s">
        <v>931</v>
      </c>
      <c r="B382" s="189" t="s">
        <v>971</v>
      </c>
      <c r="C382" s="189" t="s">
        <v>972</v>
      </c>
      <c r="D382" s="192"/>
      <c r="E382" s="192"/>
      <c r="F382" s="192"/>
      <c r="G382" s="192"/>
      <c r="H382" s="43">
        <v>178</v>
      </c>
      <c r="I382" s="192" t="s">
        <v>333</v>
      </c>
      <c r="J382" s="189" t="s">
        <v>971</v>
      </c>
      <c r="K382" s="189" t="s">
        <v>973</v>
      </c>
      <c r="L382" s="211"/>
      <c r="M382" s="212"/>
      <c r="N382" s="212"/>
      <c r="O382" s="192"/>
      <c r="P382" s="194"/>
      <c r="Q382" s="192"/>
      <c r="R382" s="199" t="s">
        <v>974</v>
      </c>
      <c r="S382" s="213"/>
      <c r="T382" s="192"/>
    </row>
    <row r="383" spans="1:21">
      <c r="A383" s="189" t="s">
        <v>931</v>
      </c>
      <c r="B383" s="189" t="s">
        <v>975</v>
      </c>
      <c r="C383" s="189" t="s">
        <v>976</v>
      </c>
      <c r="D383" s="192"/>
      <c r="E383" s="192"/>
      <c r="F383" s="192"/>
      <c r="G383" s="192"/>
      <c r="H383" s="43">
        <v>434</v>
      </c>
      <c r="I383" s="192" t="s">
        <v>311</v>
      </c>
      <c r="J383" s="189" t="s">
        <v>975</v>
      </c>
      <c r="K383" s="189" t="s">
        <v>977</v>
      </c>
      <c r="L383" s="211">
        <v>0</v>
      </c>
      <c r="M383" s="212">
        <v>1</v>
      </c>
      <c r="N383" s="212">
        <v>0.01</v>
      </c>
      <c r="O383" s="192" t="s">
        <v>978</v>
      </c>
      <c r="P383" s="194" t="s">
        <v>979</v>
      </c>
      <c r="Q383" s="192"/>
      <c r="R383" s="199" t="s">
        <v>980</v>
      </c>
      <c r="S383" s="206" t="s">
        <v>981</v>
      </c>
      <c r="T383" s="192"/>
    </row>
    <row r="384" spans="1:21" s="190" customFormat="1">
      <c r="A384" s="190" t="s">
        <v>982</v>
      </c>
      <c r="B384" s="190" t="s">
        <v>983</v>
      </c>
      <c r="C384" s="190" t="s">
        <v>984</v>
      </c>
      <c r="D384" s="199"/>
      <c r="E384" s="199"/>
      <c r="F384" s="199"/>
      <c r="G384" s="199"/>
      <c r="H384" s="43">
        <v>68</v>
      </c>
      <c r="I384" s="199" t="s">
        <v>311</v>
      </c>
      <c r="J384" s="190" t="s">
        <v>985</v>
      </c>
      <c r="K384" s="189" t="s">
        <v>986</v>
      </c>
      <c r="L384" s="193">
        <v>0</v>
      </c>
      <c r="M384" s="193">
        <v>1</v>
      </c>
      <c r="N384" s="193">
        <v>0.01</v>
      </c>
      <c r="O384" s="199" t="s">
        <v>987</v>
      </c>
      <c r="P384" s="194" t="s">
        <v>988</v>
      </c>
      <c r="Q384" s="199" t="s">
        <v>989</v>
      </c>
      <c r="R384" s="199" t="s">
        <v>990</v>
      </c>
      <c r="S384" s="213" t="s">
        <v>446</v>
      </c>
      <c r="T384" s="199"/>
    </row>
    <row r="385" spans="1:21" s="190" customFormat="1">
      <c r="A385" s="190" t="s">
        <v>982</v>
      </c>
      <c r="B385" s="190" t="s">
        <v>991</v>
      </c>
      <c r="C385" s="190" t="s">
        <v>992</v>
      </c>
      <c r="D385" s="199"/>
      <c r="E385" s="199"/>
      <c r="F385" s="199"/>
      <c r="G385" s="199"/>
      <c r="H385" s="43">
        <v>176</v>
      </c>
      <c r="I385" s="199" t="s">
        <v>311</v>
      </c>
      <c r="J385" s="190" t="s">
        <v>993</v>
      </c>
      <c r="K385" s="189" t="s">
        <v>994</v>
      </c>
      <c r="L385" s="193">
        <v>0</v>
      </c>
      <c r="M385" s="193">
        <v>1</v>
      </c>
      <c r="N385" s="193">
        <v>0.01</v>
      </c>
      <c r="O385" s="192" t="s">
        <v>995</v>
      </c>
      <c r="P385" s="194" t="s">
        <v>996</v>
      </c>
      <c r="Q385" s="199" t="s">
        <v>997</v>
      </c>
      <c r="R385" s="199" t="s">
        <v>998</v>
      </c>
      <c r="S385" s="213" t="s">
        <v>446</v>
      </c>
      <c r="T385" s="199"/>
      <c r="U385" s="189"/>
    </row>
    <row r="386" spans="1:21" s="190" customFormat="1">
      <c r="A386" s="190" t="s">
        <v>982</v>
      </c>
      <c r="B386" s="190" t="s">
        <v>999</v>
      </c>
      <c r="C386" s="190" t="s">
        <v>1000</v>
      </c>
      <c r="D386" s="199"/>
      <c r="E386" s="199"/>
      <c r="F386" s="199"/>
      <c r="G386" s="199"/>
      <c r="H386" s="43">
        <v>450</v>
      </c>
      <c r="I386" s="199" t="s">
        <v>311</v>
      </c>
      <c r="J386" s="190" t="s">
        <v>1001</v>
      </c>
      <c r="K386" s="189" t="s">
        <v>1002</v>
      </c>
      <c r="L386" s="193">
        <v>0</v>
      </c>
      <c r="M386" s="193">
        <v>1</v>
      </c>
      <c r="N386" s="193">
        <v>0.01</v>
      </c>
      <c r="O386" s="192" t="s">
        <v>1003</v>
      </c>
      <c r="P386" s="194" t="s">
        <v>1004</v>
      </c>
      <c r="Q386" s="199"/>
      <c r="R386" s="199" t="s">
        <v>1005</v>
      </c>
      <c r="S386" s="213"/>
      <c r="T386" s="199"/>
    </row>
    <row r="387" spans="1:21" s="197" customFormat="1">
      <c r="A387" s="189" t="s">
        <v>1006</v>
      </c>
      <c r="B387" s="189" t="s">
        <v>1007</v>
      </c>
      <c r="C387" s="189" t="s">
        <v>1008</v>
      </c>
      <c r="D387" s="192" t="s">
        <v>1009</v>
      </c>
      <c r="E387" s="192"/>
      <c r="F387" s="192" t="s">
        <v>1010</v>
      </c>
      <c r="G387" s="192"/>
      <c r="H387" s="43">
        <v>171</v>
      </c>
      <c r="I387" s="192" t="s">
        <v>311</v>
      </c>
      <c r="J387" s="189" t="s">
        <v>1007</v>
      </c>
      <c r="K387" s="189" t="s">
        <v>1011</v>
      </c>
      <c r="L387" s="189">
        <v>0</v>
      </c>
      <c r="M387" s="189">
        <v>300</v>
      </c>
      <c r="N387" s="189">
        <v>5</v>
      </c>
      <c r="O387" s="231" t="str">
        <f>UnitControlCenter!B44</f>
        <v>$/metric ton CO2e</v>
      </c>
      <c r="P387" s="241" t="str">
        <f>_xlfn.CONCAT("**Description:** This policy applies a tax on fuels used in the ",F387," based on their greenhouse gas emissions.  It also increases the base cost of vehicles according to their embedded carbon content. // **Guidance for setting values:** ",'Repeating Values'!$D$9)</f>
        <v>**Description:** This policy applies a tax on fuels used in the Transportation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387" s="192" t="s">
        <v>1012</v>
      </c>
      <c r="R387" s="199" t="s">
        <v>1013</v>
      </c>
      <c r="S387" s="220" t="s">
        <v>1014</v>
      </c>
      <c r="T387" s="199" t="s">
        <v>1015</v>
      </c>
    </row>
    <row r="388" spans="1:21" s="197" customFormat="1">
      <c r="A388" s="197" t="str">
        <f t="shared" ref="A388:C392" si="81">A$387</f>
        <v>Cross-Sector</v>
      </c>
      <c r="B388" s="197" t="str">
        <f t="shared" si="81"/>
        <v>Carbon Tax</v>
      </c>
      <c r="C388" s="197" t="str">
        <f t="shared" si="81"/>
        <v>Additional Carbon Tax Rate</v>
      </c>
      <c r="D388" s="192" t="s">
        <v>1016</v>
      </c>
      <c r="E388" s="192"/>
      <c r="F388" s="192" t="s">
        <v>1017</v>
      </c>
      <c r="G388" s="192"/>
      <c r="H388" s="43">
        <v>172</v>
      </c>
      <c r="I388" s="192" t="s">
        <v>311</v>
      </c>
      <c r="J388" s="197" t="str">
        <f t="shared" ref="J388:O392" si="82">J$387</f>
        <v>Carbon Tax</v>
      </c>
      <c r="K388" s="197" t="str">
        <f t="shared" si="82"/>
        <v>cross carbon tax</v>
      </c>
      <c r="L388" s="197">
        <f t="shared" si="82"/>
        <v>0</v>
      </c>
      <c r="M388" s="197">
        <f t="shared" si="82"/>
        <v>300</v>
      </c>
      <c r="N388" s="197">
        <f t="shared" si="82"/>
        <v>5</v>
      </c>
      <c r="O388" s="207" t="str">
        <f t="shared" si="82"/>
        <v>$/metric ton CO2e</v>
      </c>
      <c r="P388" s="241" t="str">
        <f>_xlfn.CONCAT("**Description:** This policy applies a tax on fuels used in the ",F388," based on their greenhouse gas emissions.  It also increases the base cost of vehicles according to their embedded carbon content. // **Guidance for setting values:** ",'Repeating Values'!$D$9)</f>
        <v>**Description:** This policy applies a tax on fuels used in the Electricity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388" s="207" t="str">
        <f t="shared" ref="Q388:R392" si="83">Q$387</f>
        <v>fuels.html#carbon-tax</v>
      </c>
      <c r="R388" s="207" t="str">
        <f t="shared" si="83"/>
        <v>carbon-tax.html</v>
      </c>
      <c r="S388" s="220"/>
      <c r="T388" s="207"/>
    </row>
    <row r="389" spans="1:21" s="197" customFormat="1">
      <c r="A389" s="197" t="str">
        <f t="shared" si="81"/>
        <v>Cross-Sector</v>
      </c>
      <c r="B389" s="197" t="str">
        <f t="shared" si="81"/>
        <v>Carbon Tax</v>
      </c>
      <c r="C389" s="197" t="str">
        <f t="shared" si="81"/>
        <v>Additional Carbon Tax Rate</v>
      </c>
      <c r="D389" s="192" t="s">
        <v>1018</v>
      </c>
      <c r="E389" s="192"/>
      <c r="F389" s="192" t="s">
        <v>1019</v>
      </c>
      <c r="G389" s="192"/>
      <c r="H389" s="43">
        <v>173</v>
      </c>
      <c r="I389" s="192" t="s">
        <v>311</v>
      </c>
      <c r="J389" s="197" t="str">
        <f t="shared" si="82"/>
        <v>Carbon Tax</v>
      </c>
      <c r="K389" s="197" t="str">
        <f t="shared" si="82"/>
        <v>cross carbon tax</v>
      </c>
      <c r="L389" s="197">
        <f t="shared" si="82"/>
        <v>0</v>
      </c>
      <c r="M389" s="197">
        <f t="shared" si="82"/>
        <v>300</v>
      </c>
      <c r="N389" s="197">
        <f t="shared" si="82"/>
        <v>5</v>
      </c>
      <c r="O389" s="207" t="str">
        <f t="shared" si="82"/>
        <v>$/metric ton CO2e</v>
      </c>
      <c r="P389" s="241" t="str">
        <f>_xlfn.CONCAT("**Description:** This policy applies a tax on fuels used in the ",F389," based on their greenhouse gas emissions.  It also increases the base cost of vehicles according to their embedded carbon content. // **Guidance for setting values:** ",'Repeating Values'!$D$9)</f>
        <v>**Description:** This policy applies a tax on fuels used in the Residential Bldg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389" s="207" t="str">
        <f t="shared" si="83"/>
        <v>fuels.html#carbon-tax</v>
      </c>
      <c r="R389" s="207" t="str">
        <f t="shared" si="83"/>
        <v>carbon-tax.html</v>
      </c>
      <c r="S389" s="220"/>
      <c r="T389" s="207"/>
    </row>
    <row r="390" spans="1:21" s="197" customFormat="1">
      <c r="A390" s="197" t="str">
        <f t="shared" si="81"/>
        <v>Cross-Sector</v>
      </c>
      <c r="B390" s="197" t="str">
        <f t="shared" si="81"/>
        <v>Carbon Tax</v>
      </c>
      <c r="C390" s="197" t="str">
        <f t="shared" si="81"/>
        <v>Additional Carbon Tax Rate</v>
      </c>
      <c r="D390" s="192" t="s">
        <v>1020</v>
      </c>
      <c r="E390" s="192"/>
      <c r="F390" s="192" t="s">
        <v>1021</v>
      </c>
      <c r="G390" s="192"/>
      <c r="H390" s="43">
        <v>174</v>
      </c>
      <c r="I390" s="192" t="s">
        <v>311</v>
      </c>
      <c r="J390" s="197" t="str">
        <f t="shared" si="82"/>
        <v>Carbon Tax</v>
      </c>
      <c r="K390" s="197" t="str">
        <f t="shared" si="82"/>
        <v>cross carbon tax</v>
      </c>
      <c r="L390" s="197">
        <f t="shared" si="82"/>
        <v>0</v>
      </c>
      <c r="M390" s="197">
        <f t="shared" si="82"/>
        <v>300</v>
      </c>
      <c r="N390" s="197">
        <f t="shared" si="82"/>
        <v>5</v>
      </c>
      <c r="O390" s="207" t="str">
        <f t="shared" si="82"/>
        <v>$/metric ton CO2e</v>
      </c>
      <c r="P390" s="241" t="str">
        <f>_xlfn.CONCAT("**Description:** This policy applies a tax on fuels used in the ",F390," based on their greenhouse gas emissions.  It also increases the base cost of vehicles according to their embedded carbon content. // **Guidance for setting values:** ",'Repeating Values'!$D$9)</f>
        <v>**Description:** This policy applies a tax on fuels used in the Commercial Bldg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390" s="207" t="str">
        <f t="shared" si="83"/>
        <v>fuels.html#carbon-tax</v>
      </c>
      <c r="R390" s="207" t="str">
        <f t="shared" si="83"/>
        <v>carbon-tax.html</v>
      </c>
      <c r="S390" s="220"/>
      <c r="T390" s="207"/>
    </row>
    <row r="391" spans="1:21" s="197" customFormat="1">
      <c r="A391" s="197" t="str">
        <f t="shared" si="81"/>
        <v>Cross-Sector</v>
      </c>
      <c r="B391" s="197" t="str">
        <f t="shared" si="81"/>
        <v>Carbon Tax</v>
      </c>
      <c r="C391" s="197" t="str">
        <f t="shared" si="81"/>
        <v>Additional Carbon Tax Rate</v>
      </c>
      <c r="D391" s="192" t="s">
        <v>1022</v>
      </c>
      <c r="E391" s="192"/>
      <c r="F391" s="192" t="s">
        <v>1023</v>
      </c>
      <c r="G391" s="192"/>
      <c r="H391" s="43">
        <v>175</v>
      </c>
      <c r="I391" s="192" t="s">
        <v>311</v>
      </c>
      <c r="J391" s="197" t="str">
        <f t="shared" si="82"/>
        <v>Carbon Tax</v>
      </c>
      <c r="K391" s="197" t="str">
        <f t="shared" si="82"/>
        <v>cross carbon tax</v>
      </c>
      <c r="L391" s="197">
        <f t="shared" si="82"/>
        <v>0</v>
      </c>
      <c r="M391" s="197">
        <f t="shared" si="82"/>
        <v>300</v>
      </c>
      <c r="N391" s="197">
        <f t="shared" si="82"/>
        <v>5</v>
      </c>
      <c r="O391" s="207" t="str">
        <f t="shared" si="82"/>
        <v>$/metric ton CO2e</v>
      </c>
      <c r="P391" s="242" t="str">
        <f>_xlfn.CONCAT("**Description:**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values:**",'Repeating Values'!D9)</f>
        <v>**Description:**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values:**The U.S. government's revised 2015 Social Cost of Carbon estimates for the year 2050 range from $32 to $115 per ton (in inflation-adjusted 2018 dollars), depending on one's choice of discount rate.</v>
      </c>
      <c r="Q391" s="207" t="str">
        <f t="shared" si="83"/>
        <v>fuels.html#carbon-tax</v>
      </c>
      <c r="R391" s="207" t="str">
        <f t="shared" si="83"/>
        <v>carbon-tax.html</v>
      </c>
      <c r="S391" s="220"/>
      <c r="T391" s="207"/>
    </row>
    <row r="392" spans="1:21" s="197" customFormat="1">
      <c r="A392" s="197" t="str">
        <f t="shared" si="81"/>
        <v>Cross-Sector</v>
      </c>
      <c r="B392" s="197" t="str">
        <f t="shared" si="81"/>
        <v>Carbon Tax</v>
      </c>
      <c r="C392" s="197" t="str">
        <f t="shared" si="81"/>
        <v>Additional Carbon Tax Rate</v>
      </c>
      <c r="D392" s="192" t="s">
        <v>1024</v>
      </c>
      <c r="E392" s="192"/>
      <c r="F392" s="192" t="s">
        <v>1025</v>
      </c>
      <c r="G392" s="192"/>
      <c r="H392" s="43">
        <v>544</v>
      </c>
      <c r="I392" s="192" t="s">
        <v>311</v>
      </c>
      <c r="J392" s="197" t="str">
        <f t="shared" si="82"/>
        <v>Carbon Tax</v>
      </c>
      <c r="K392" s="197" t="str">
        <f t="shared" si="82"/>
        <v>cross carbon tax</v>
      </c>
      <c r="L392" s="197">
        <f t="shared" si="82"/>
        <v>0</v>
      </c>
      <c r="M392" s="197">
        <f t="shared" si="82"/>
        <v>300</v>
      </c>
      <c r="N392" s="197">
        <f t="shared" si="82"/>
        <v>5</v>
      </c>
      <c r="O392" s="207" t="str">
        <f t="shared" si="82"/>
        <v>$/metric ton CO2e</v>
      </c>
      <c r="P392" s="241" t="str">
        <f>_xlfn.CONCAT("**Description:** This policy applies a tax on fuels used in the ",F392," based on their greenhouse gas emissions.  It also increases the base cost of vehicles according to their embedded carbon content. // **Guidance for setting values:** ",'Repeating Values'!$D$9)</f>
        <v>**Description:** This policy applies a tax on fuels used in the District Heat &amp; Hydrogen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392" s="207" t="str">
        <f t="shared" si="83"/>
        <v>fuels.html#carbon-tax</v>
      </c>
      <c r="R392" s="207" t="str">
        <f t="shared" si="83"/>
        <v>carbon-tax.html</v>
      </c>
      <c r="S392" s="220"/>
      <c r="T392" s="207"/>
    </row>
    <row r="393" spans="1:21" s="197" customFormat="1">
      <c r="A393" s="189" t="s">
        <v>1006</v>
      </c>
      <c r="B393" s="189" t="s">
        <v>1026</v>
      </c>
      <c r="C393" s="189" t="s">
        <v>1027</v>
      </c>
      <c r="D393" s="192" t="s">
        <v>1028</v>
      </c>
      <c r="E393" s="192"/>
      <c r="F393" s="192" t="s">
        <v>1029</v>
      </c>
      <c r="G393" s="192"/>
      <c r="H393" s="43">
        <v>706</v>
      </c>
      <c r="I393" s="199" t="s">
        <v>333</v>
      </c>
      <c r="J393" s="189" t="s">
        <v>1026</v>
      </c>
      <c r="K393" s="189" t="s">
        <v>1030</v>
      </c>
      <c r="L393" s="189"/>
      <c r="M393" s="189"/>
      <c r="N393" s="189"/>
      <c r="O393" s="192"/>
      <c r="P393" s="194"/>
      <c r="Q393" s="207"/>
      <c r="R393" s="199"/>
      <c r="S393" s="227"/>
      <c r="T393" s="207"/>
    </row>
    <row r="394" spans="1:21" s="197" customFormat="1">
      <c r="A394" s="197" t="str">
        <f t="shared" ref="A394:C413" si="84">A$393</f>
        <v>Cross-Sector</v>
      </c>
      <c r="B394" s="197" t="str">
        <f t="shared" si="84"/>
        <v>End Existing Subsidies</v>
      </c>
      <c r="C394" s="197" t="str">
        <f t="shared" si="84"/>
        <v>Percent Reduction in BAU Subsidies</v>
      </c>
      <c r="D394" s="199" t="s">
        <v>252</v>
      </c>
      <c r="E394" s="192"/>
      <c r="F394" s="199" t="s">
        <v>580</v>
      </c>
      <c r="G394" s="192"/>
      <c r="H394" s="43">
        <v>69</v>
      </c>
      <c r="I394" s="199" t="s">
        <v>311</v>
      </c>
      <c r="J394" s="197" t="str">
        <f t="shared" ref="J394:K413" si="85">J$393</f>
        <v>End Existing Subsidies</v>
      </c>
      <c r="K394" s="197" t="str">
        <f t="shared" si="85"/>
        <v>cross reduce BAU subsidies</v>
      </c>
      <c r="L394" s="193">
        <v>0</v>
      </c>
      <c r="M394" s="193">
        <v>1</v>
      </c>
      <c r="N394" s="193">
        <v>0.01</v>
      </c>
      <c r="O394" s="192" t="s">
        <v>1031</v>
      </c>
      <c r="P394" s="194" t="s">
        <v>1032</v>
      </c>
      <c r="Q394" s="199" t="s">
        <v>1033</v>
      </c>
      <c r="R394" s="199" t="s">
        <v>1034</v>
      </c>
      <c r="S394" s="213" t="s">
        <v>446</v>
      </c>
      <c r="T394" s="207"/>
    </row>
    <row r="395" spans="1:21" s="197" customFormat="1">
      <c r="A395" s="197" t="str">
        <f t="shared" si="84"/>
        <v>Cross-Sector</v>
      </c>
      <c r="B395" s="197" t="str">
        <f t="shared" si="84"/>
        <v>End Existing Subsidies</v>
      </c>
      <c r="C395" s="197" t="str">
        <f t="shared" si="84"/>
        <v>Percent Reduction in BAU Subsidies</v>
      </c>
      <c r="D395" s="199" t="s">
        <v>256</v>
      </c>
      <c r="E395" s="192"/>
      <c r="F395" s="199" t="s">
        <v>742</v>
      </c>
      <c r="G395" s="192"/>
      <c r="H395" s="43">
        <v>70</v>
      </c>
      <c r="I395" s="199" t="s">
        <v>311</v>
      </c>
      <c r="J395" s="197" t="str">
        <f t="shared" si="85"/>
        <v>End Existing Subsidies</v>
      </c>
      <c r="K395" s="197" t="str">
        <f t="shared" si="85"/>
        <v>cross reduce BAU subsidies</v>
      </c>
      <c r="L395" s="205">
        <f t="shared" ref="L395:O396" si="86">L$394</f>
        <v>0</v>
      </c>
      <c r="M395" s="205">
        <f t="shared" si="86"/>
        <v>1</v>
      </c>
      <c r="N395" s="205">
        <f t="shared" si="86"/>
        <v>0.01</v>
      </c>
      <c r="O395" s="207" t="str">
        <f t="shared" si="86"/>
        <v>% reduction in BAU subsidies</v>
      </c>
      <c r="P395" s="194" t="s">
        <v>1035</v>
      </c>
      <c r="Q395" s="199" t="s">
        <v>1033</v>
      </c>
      <c r="R395" s="199" t="s">
        <v>1034</v>
      </c>
      <c r="S395" s="213" t="s">
        <v>446</v>
      </c>
      <c r="T395" s="207"/>
    </row>
    <row r="396" spans="1:21" s="197" customFormat="1">
      <c r="A396" s="197" t="str">
        <f t="shared" si="84"/>
        <v>Cross-Sector</v>
      </c>
      <c r="B396" s="197" t="str">
        <f t="shared" si="84"/>
        <v>End Existing Subsidies</v>
      </c>
      <c r="C396" s="197" t="str">
        <f t="shared" si="84"/>
        <v>Percent Reduction in BAU Subsidies</v>
      </c>
      <c r="D396" s="199" t="s">
        <v>1036</v>
      </c>
      <c r="E396" s="192"/>
      <c r="F396" s="199" t="s">
        <v>590</v>
      </c>
      <c r="G396" s="192"/>
      <c r="H396" s="43">
        <v>71</v>
      </c>
      <c r="I396" s="199" t="s">
        <v>311</v>
      </c>
      <c r="J396" s="197" t="str">
        <f t="shared" si="85"/>
        <v>End Existing Subsidies</v>
      </c>
      <c r="K396" s="197" t="str">
        <f t="shared" si="85"/>
        <v>cross reduce BAU subsidies</v>
      </c>
      <c r="L396" s="205">
        <f t="shared" si="86"/>
        <v>0</v>
      </c>
      <c r="M396" s="205">
        <f t="shared" si="86"/>
        <v>1</v>
      </c>
      <c r="N396" s="205">
        <f t="shared" si="86"/>
        <v>0.01</v>
      </c>
      <c r="O396" s="207" t="str">
        <f t="shared" si="86"/>
        <v>% reduction in BAU subsidies</v>
      </c>
      <c r="P396" s="194" t="s">
        <v>1037</v>
      </c>
      <c r="Q396" s="199" t="s">
        <v>1033</v>
      </c>
      <c r="R396" s="199" t="s">
        <v>1034</v>
      </c>
      <c r="S396" s="213" t="s">
        <v>446</v>
      </c>
      <c r="T396" s="207"/>
    </row>
    <row r="397" spans="1:21" s="197" customFormat="1">
      <c r="A397" s="197" t="str">
        <f t="shared" si="84"/>
        <v>Cross-Sector</v>
      </c>
      <c r="B397" s="197" t="str">
        <f t="shared" si="84"/>
        <v>End Existing Subsidies</v>
      </c>
      <c r="C397" s="197" t="str">
        <f t="shared" si="84"/>
        <v>Percent Reduction in BAU Subsidies</v>
      </c>
      <c r="D397" s="199" t="s">
        <v>1038</v>
      </c>
      <c r="E397" s="192"/>
      <c r="F397" s="199" t="s">
        <v>593</v>
      </c>
      <c r="G397" s="192"/>
      <c r="H397" s="43">
        <v>72</v>
      </c>
      <c r="I397" s="199" t="s">
        <v>333</v>
      </c>
      <c r="J397" s="197" t="str">
        <f t="shared" si="85"/>
        <v>End Existing Subsidies</v>
      </c>
      <c r="K397" s="197" t="str">
        <f t="shared" si="85"/>
        <v>cross reduce BAU subsidies</v>
      </c>
      <c r="L397" s="205"/>
      <c r="M397" s="205"/>
      <c r="N397" s="205"/>
      <c r="O397" s="207"/>
      <c r="P397" s="194"/>
      <c r="Q397" s="199"/>
      <c r="R397" s="199"/>
      <c r="S397" s="213"/>
      <c r="T397" s="207"/>
    </row>
    <row r="398" spans="1:21" s="197" customFormat="1">
      <c r="A398" s="197" t="str">
        <f t="shared" si="84"/>
        <v>Cross-Sector</v>
      </c>
      <c r="B398" s="197" t="str">
        <f t="shared" si="84"/>
        <v>End Existing Subsidies</v>
      </c>
      <c r="C398" s="197" t="str">
        <f t="shared" si="84"/>
        <v>Percent Reduction in BAU Subsidies</v>
      </c>
      <c r="D398" s="199" t="s">
        <v>1039</v>
      </c>
      <c r="E398" s="192"/>
      <c r="F398" s="199" t="s">
        <v>596</v>
      </c>
      <c r="G398" s="192"/>
      <c r="H398" s="43">
        <v>73</v>
      </c>
      <c r="I398" s="199" t="s">
        <v>333</v>
      </c>
      <c r="J398" s="197" t="str">
        <f t="shared" si="85"/>
        <v>End Existing Subsidies</v>
      </c>
      <c r="K398" s="197" t="str">
        <f t="shared" si="85"/>
        <v>cross reduce BAU subsidies</v>
      </c>
      <c r="L398" s="205"/>
      <c r="M398" s="205"/>
      <c r="N398" s="205"/>
      <c r="O398" s="207"/>
      <c r="P398" s="194"/>
      <c r="Q398" s="199"/>
      <c r="R398" s="199"/>
      <c r="S398" s="213"/>
      <c r="T398" s="207"/>
    </row>
    <row r="399" spans="1:21" s="197" customFormat="1">
      <c r="A399" s="197" t="str">
        <f t="shared" si="84"/>
        <v>Cross-Sector</v>
      </c>
      <c r="B399" s="197" t="str">
        <f t="shared" si="84"/>
        <v>End Existing Subsidies</v>
      </c>
      <c r="C399" s="197" t="str">
        <f t="shared" si="84"/>
        <v>Percent Reduction in BAU Subsidies</v>
      </c>
      <c r="D399" s="199" t="s">
        <v>1040</v>
      </c>
      <c r="E399" s="192"/>
      <c r="F399" s="199" t="s">
        <v>1041</v>
      </c>
      <c r="G399" s="192"/>
      <c r="H399" s="43">
        <v>74</v>
      </c>
      <c r="I399" s="199" t="s">
        <v>311</v>
      </c>
      <c r="J399" s="197" t="str">
        <f t="shared" si="85"/>
        <v>End Existing Subsidies</v>
      </c>
      <c r="K399" s="197" t="str">
        <f t="shared" si="85"/>
        <v>cross reduce BAU subsidies</v>
      </c>
      <c r="L399" s="205">
        <f>L$394</f>
        <v>0</v>
      </c>
      <c r="M399" s="205">
        <f>M$394</f>
        <v>1</v>
      </c>
      <c r="N399" s="205">
        <f>N$394</f>
        <v>0.01</v>
      </c>
      <c r="O399" s="207" t="str">
        <f>O$394</f>
        <v>% reduction in BAU subsidies</v>
      </c>
      <c r="P399" s="194" t="s">
        <v>1042</v>
      </c>
      <c r="Q399" s="199" t="s">
        <v>1033</v>
      </c>
      <c r="R399" s="199" t="s">
        <v>1034</v>
      </c>
      <c r="S399" s="213" t="s">
        <v>446</v>
      </c>
      <c r="T399" s="207"/>
    </row>
    <row r="400" spans="1:21" s="197" customFormat="1">
      <c r="A400" s="197" t="str">
        <f t="shared" si="84"/>
        <v>Cross-Sector</v>
      </c>
      <c r="B400" s="197" t="str">
        <f t="shared" si="84"/>
        <v>End Existing Subsidies</v>
      </c>
      <c r="C400" s="197" t="str">
        <f t="shared" si="84"/>
        <v>Percent Reduction in BAU Subsidies</v>
      </c>
      <c r="D400" s="199" t="s">
        <v>1043</v>
      </c>
      <c r="E400" s="192"/>
      <c r="F400" s="199" t="s">
        <v>602</v>
      </c>
      <c r="G400" s="192"/>
      <c r="H400" s="43">
        <v>707</v>
      </c>
      <c r="I400" s="199" t="s">
        <v>333</v>
      </c>
      <c r="J400" s="197" t="str">
        <f t="shared" si="85"/>
        <v>End Existing Subsidies</v>
      </c>
      <c r="K400" s="197" t="str">
        <f t="shared" si="85"/>
        <v>cross reduce BAU subsidies</v>
      </c>
      <c r="L400" s="189"/>
      <c r="M400" s="189"/>
      <c r="N400" s="189"/>
      <c r="O400" s="192"/>
      <c r="P400" s="194"/>
      <c r="Q400" s="207"/>
      <c r="R400" s="199"/>
      <c r="S400" s="227"/>
      <c r="T400" s="207"/>
    </row>
    <row r="401" spans="1:20" s="197" customFormat="1">
      <c r="A401" s="197" t="str">
        <f t="shared" si="84"/>
        <v>Cross-Sector</v>
      </c>
      <c r="B401" s="197" t="str">
        <f t="shared" si="84"/>
        <v>End Existing Subsidies</v>
      </c>
      <c r="C401" s="197" t="str">
        <f t="shared" si="84"/>
        <v>Percent Reduction in BAU Subsidies</v>
      </c>
      <c r="D401" s="199" t="s">
        <v>258</v>
      </c>
      <c r="E401" s="192"/>
      <c r="F401" s="199" t="s">
        <v>924</v>
      </c>
      <c r="G401" s="192"/>
      <c r="H401" s="43">
        <v>75</v>
      </c>
      <c r="I401" s="199" t="s">
        <v>311</v>
      </c>
      <c r="J401" s="197" t="str">
        <f t="shared" si="85"/>
        <v>End Existing Subsidies</v>
      </c>
      <c r="K401" s="197" t="str">
        <f t="shared" si="85"/>
        <v>cross reduce BAU subsidies</v>
      </c>
      <c r="L401" s="205">
        <f t="shared" ref="L401:O402" si="87">L$394</f>
        <v>0</v>
      </c>
      <c r="M401" s="205">
        <f t="shared" si="87"/>
        <v>1</v>
      </c>
      <c r="N401" s="205">
        <f t="shared" si="87"/>
        <v>0.01</v>
      </c>
      <c r="O401" s="207" t="str">
        <f t="shared" si="87"/>
        <v>% reduction in BAU subsidies</v>
      </c>
      <c r="P401" s="194" t="s">
        <v>1044</v>
      </c>
      <c r="Q401" s="199" t="s">
        <v>1033</v>
      </c>
      <c r="R401" s="199" t="s">
        <v>1034</v>
      </c>
      <c r="S401" s="213" t="s">
        <v>446</v>
      </c>
      <c r="T401" s="207"/>
    </row>
    <row r="402" spans="1:20" s="197" customFormat="1">
      <c r="A402" s="197" t="str">
        <f t="shared" si="84"/>
        <v>Cross-Sector</v>
      </c>
      <c r="B402" s="197" t="str">
        <f t="shared" si="84"/>
        <v>End Existing Subsidies</v>
      </c>
      <c r="C402" s="197" t="str">
        <f t="shared" si="84"/>
        <v>Percent Reduction in BAU Subsidies</v>
      </c>
      <c r="D402" s="199" t="s">
        <v>257</v>
      </c>
      <c r="E402" s="192"/>
      <c r="F402" s="199" t="s">
        <v>925</v>
      </c>
      <c r="G402" s="192"/>
      <c r="H402" s="43">
        <v>76</v>
      </c>
      <c r="I402" s="199" t="s">
        <v>311</v>
      </c>
      <c r="J402" s="197" t="str">
        <f t="shared" si="85"/>
        <v>End Existing Subsidies</v>
      </c>
      <c r="K402" s="197" t="str">
        <f t="shared" si="85"/>
        <v>cross reduce BAU subsidies</v>
      </c>
      <c r="L402" s="205">
        <f t="shared" si="87"/>
        <v>0</v>
      </c>
      <c r="M402" s="205">
        <f t="shared" si="87"/>
        <v>1</v>
      </c>
      <c r="N402" s="205">
        <f t="shared" si="87"/>
        <v>0.01</v>
      </c>
      <c r="O402" s="207" t="str">
        <f t="shared" si="87"/>
        <v>% reduction in BAU subsidies</v>
      </c>
      <c r="P402" s="194" t="s">
        <v>1045</v>
      </c>
      <c r="Q402" s="199" t="s">
        <v>1033</v>
      </c>
      <c r="R402" s="199" t="s">
        <v>1034</v>
      </c>
      <c r="S402" s="213" t="s">
        <v>446</v>
      </c>
      <c r="T402" s="207"/>
    </row>
    <row r="403" spans="1:20" s="197" customFormat="1">
      <c r="A403" s="197" t="str">
        <f t="shared" si="84"/>
        <v>Cross-Sector</v>
      </c>
      <c r="B403" s="197" t="str">
        <f t="shared" si="84"/>
        <v>End Existing Subsidies</v>
      </c>
      <c r="C403" s="197" t="str">
        <f t="shared" si="84"/>
        <v>Percent Reduction in BAU Subsidies</v>
      </c>
      <c r="D403" s="199" t="s">
        <v>1046</v>
      </c>
      <c r="E403" s="192"/>
      <c r="F403" s="199" t="s">
        <v>1047</v>
      </c>
      <c r="G403" s="192"/>
      <c r="H403" s="43">
        <v>708</v>
      </c>
      <c r="I403" s="199" t="s">
        <v>333</v>
      </c>
      <c r="J403" s="197" t="str">
        <f t="shared" si="85"/>
        <v>End Existing Subsidies</v>
      </c>
      <c r="K403" s="197" t="str">
        <f t="shared" si="85"/>
        <v>cross reduce BAU subsidies</v>
      </c>
      <c r="L403" s="189"/>
      <c r="M403" s="189"/>
      <c r="N403" s="189"/>
      <c r="O403" s="192"/>
      <c r="P403" s="194"/>
      <c r="Q403" s="207"/>
      <c r="R403" s="199"/>
      <c r="S403" s="227"/>
      <c r="T403" s="207"/>
    </row>
    <row r="404" spans="1:20" s="197" customFormat="1">
      <c r="A404" s="197" t="str">
        <f t="shared" si="84"/>
        <v>Cross-Sector</v>
      </c>
      <c r="B404" s="197" t="str">
        <f t="shared" si="84"/>
        <v>End Existing Subsidies</v>
      </c>
      <c r="C404" s="197" t="str">
        <f t="shared" si="84"/>
        <v>Percent Reduction in BAU Subsidies</v>
      </c>
      <c r="D404" s="199" t="s">
        <v>1048</v>
      </c>
      <c r="E404" s="192"/>
      <c r="F404" s="199" t="s">
        <v>1049</v>
      </c>
      <c r="G404" s="192"/>
      <c r="H404" s="43">
        <v>709</v>
      </c>
      <c r="I404" s="199" t="s">
        <v>333</v>
      </c>
      <c r="J404" s="197" t="str">
        <f t="shared" si="85"/>
        <v>End Existing Subsidies</v>
      </c>
      <c r="K404" s="197" t="str">
        <f t="shared" si="85"/>
        <v>cross reduce BAU subsidies</v>
      </c>
      <c r="L404" s="189"/>
      <c r="M404" s="189"/>
      <c r="N404" s="189"/>
      <c r="O404" s="192"/>
      <c r="P404" s="194" t="s">
        <v>1050</v>
      </c>
      <c r="Q404" s="207"/>
      <c r="R404" s="199"/>
      <c r="S404" s="227"/>
      <c r="T404" s="207"/>
    </row>
    <row r="405" spans="1:20" s="197" customFormat="1">
      <c r="A405" s="197" t="str">
        <f t="shared" si="84"/>
        <v>Cross-Sector</v>
      </c>
      <c r="B405" s="197" t="str">
        <f t="shared" si="84"/>
        <v>End Existing Subsidies</v>
      </c>
      <c r="C405" s="197" t="str">
        <f t="shared" si="84"/>
        <v>Percent Reduction in BAU Subsidies</v>
      </c>
      <c r="D405" s="199" t="s">
        <v>254</v>
      </c>
      <c r="E405" s="192"/>
      <c r="F405" s="199" t="s">
        <v>926</v>
      </c>
      <c r="G405" s="192"/>
      <c r="H405" s="43">
        <v>710</v>
      </c>
      <c r="I405" s="199" t="s">
        <v>333</v>
      </c>
      <c r="J405" s="197" t="str">
        <f t="shared" si="85"/>
        <v>End Existing Subsidies</v>
      </c>
      <c r="K405" s="197" t="str">
        <f t="shared" si="85"/>
        <v>cross reduce BAU subsidies</v>
      </c>
      <c r="L405" s="205"/>
      <c r="M405" s="205"/>
      <c r="N405" s="205"/>
      <c r="O405" s="207"/>
      <c r="P405" s="194"/>
      <c r="Q405" s="199"/>
      <c r="R405" s="199"/>
      <c r="S405" s="213"/>
      <c r="T405" s="207"/>
    </row>
    <row r="406" spans="1:20" s="197" customFormat="1">
      <c r="A406" s="197" t="str">
        <f t="shared" si="84"/>
        <v>Cross-Sector</v>
      </c>
      <c r="B406" s="197" t="str">
        <f t="shared" si="84"/>
        <v>End Existing Subsidies</v>
      </c>
      <c r="C406" s="197" t="str">
        <f t="shared" si="84"/>
        <v>Percent Reduction in BAU Subsidies</v>
      </c>
      <c r="D406" s="199" t="s">
        <v>1051</v>
      </c>
      <c r="E406" s="192"/>
      <c r="F406" s="199" t="s">
        <v>1052</v>
      </c>
      <c r="G406" s="192"/>
      <c r="H406" s="43">
        <v>711</v>
      </c>
      <c r="I406" s="199" t="s">
        <v>333</v>
      </c>
      <c r="J406" s="197" t="str">
        <f t="shared" si="85"/>
        <v>End Existing Subsidies</v>
      </c>
      <c r="K406" s="197" t="str">
        <f t="shared" si="85"/>
        <v>cross reduce BAU subsidies</v>
      </c>
      <c r="L406" s="189"/>
      <c r="M406" s="189"/>
      <c r="N406" s="189"/>
      <c r="O406" s="192"/>
      <c r="P406" s="194"/>
      <c r="Q406" s="207"/>
      <c r="R406" s="199"/>
      <c r="S406" s="227"/>
      <c r="T406" s="207"/>
    </row>
    <row r="407" spans="1:20" s="197" customFormat="1">
      <c r="A407" s="197" t="str">
        <f t="shared" si="84"/>
        <v>Cross-Sector</v>
      </c>
      <c r="B407" s="197" t="str">
        <f t="shared" si="84"/>
        <v>End Existing Subsidies</v>
      </c>
      <c r="C407" s="197" t="str">
        <f t="shared" si="84"/>
        <v>Percent Reduction in BAU Subsidies</v>
      </c>
      <c r="D407" s="199" t="s">
        <v>1053</v>
      </c>
      <c r="E407" s="192"/>
      <c r="F407" s="199" t="s">
        <v>604</v>
      </c>
      <c r="G407" s="192"/>
      <c r="H407" s="43">
        <v>712</v>
      </c>
      <c r="I407" s="199" t="s">
        <v>333</v>
      </c>
      <c r="J407" s="197" t="str">
        <f t="shared" si="85"/>
        <v>End Existing Subsidies</v>
      </c>
      <c r="K407" s="197" t="str">
        <f t="shared" si="85"/>
        <v>cross reduce BAU subsidies</v>
      </c>
      <c r="L407" s="189"/>
      <c r="M407" s="189"/>
      <c r="N407" s="189"/>
      <c r="O407" s="192"/>
      <c r="P407" s="194"/>
      <c r="Q407" s="207"/>
      <c r="R407" s="199"/>
      <c r="S407" s="227"/>
      <c r="T407" s="207"/>
    </row>
    <row r="408" spans="1:20" s="197" customFormat="1">
      <c r="A408" s="197" t="str">
        <f t="shared" si="84"/>
        <v>Cross-Sector</v>
      </c>
      <c r="B408" s="197" t="str">
        <f t="shared" si="84"/>
        <v>End Existing Subsidies</v>
      </c>
      <c r="C408" s="197" t="str">
        <f t="shared" si="84"/>
        <v>Percent Reduction in BAU Subsidies</v>
      </c>
      <c r="D408" s="199" t="s">
        <v>927</v>
      </c>
      <c r="E408" s="192"/>
      <c r="F408" s="199" t="s">
        <v>610</v>
      </c>
      <c r="G408" s="192"/>
      <c r="H408" s="43">
        <v>713</v>
      </c>
      <c r="I408" s="199" t="s">
        <v>333</v>
      </c>
      <c r="J408" s="197" t="str">
        <f t="shared" si="85"/>
        <v>End Existing Subsidies</v>
      </c>
      <c r="K408" s="197" t="str">
        <f t="shared" si="85"/>
        <v>cross reduce BAU subsidies</v>
      </c>
      <c r="L408" s="198"/>
      <c r="M408" s="198"/>
      <c r="N408" s="198"/>
      <c r="O408" s="207"/>
      <c r="P408" s="194"/>
      <c r="Q408" s="207"/>
      <c r="R408" s="199"/>
      <c r="S408" s="227"/>
      <c r="T408" s="207"/>
    </row>
    <row r="409" spans="1:20" s="197" customFormat="1">
      <c r="A409" s="197" t="str">
        <f t="shared" si="84"/>
        <v>Cross-Sector</v>
      </c>
      <c r="B409" s="197" t="str">
        <f t="shared" si="84"/>
        <v>End Existing Subsidies</v>
      </c>
      <c r="C409" s="197" t="str">
        <f t="shared" si="84"/>
        <v>Percent Reduction in BAU Subsidies</v>
      </c>
      <c r="D409" s="199" t="s">
        <v>251</v>
      </c>
      <c r="E409" s="192"/>
      <c r="F409" s="199" t="s">
        <v>615</v>
      </c>
      <c r="G409" s="192"/>
      <c r="H409" s="43">
        <v>714</v>
      </c>
      <c r="I409" s="199" t="s">
        <v>333</v>
      </c>
      <c r="J409" s="197" t="str">
        <f t="shared" si="85"/>
        <v>End Existing Subsidies</v>
      </c>
      <c r="K409" s="197" t="str">
        <f t="shared" si="85"/>
        <v>cross reduce BAU subsidies</v>
      </c>
      <c r="L409" s="198"/>
      <c r="M409" s="198"/>
      <c r="N409" s="198"/>
      <c r="O409" s="207"/>
      <c r="P409" s="194"/>
      <c r="Q409" s="207"/>
      <c r="R409" s="199"/>
      <c r="S409" s="227"/>
      <c r="T409" s="207"/>
    </row>
    <row r="410" spans="1:20" s="197" customFormat="1">
      <c r="A410" s="197" t="str">
        <f t="shared" si="84"/>
        <v>Cross-Sector</v>
      </c>
      <c r="B410" s="197" t="str">
        <f t="shared" si="84"/>
        <v>End Existing Subsidies</v>
      </c>
      <c r="C410" s="197" t="str">
        <f t="shared" si="84"/>
        <v>Percent Reduction in BAU Subsidies</v>
      </c>
      <c r="D410" s="199" t="s">
        <v>928</v>
      </c>
      <c r="E410" s="192"/>
      <c r="F410" s="199" t="s">
        <v>929</v>
      </c>
      <c r="G410" s="192"/>
      <c r="H410" s="43">
        <v>715</v>
      </c>
      <c r="I410" s="199" t="s">
        <v>333</v>
      </c>
      <c r="J410" s="197" t="str">
        <f t="shared" si="85"/>
        <v>End Existing Subsidies</v>
      </c>
      <c r="K410" s="197" t="str">
        <f t="shared" si="85"/>
        <v>cross reduce BAU subsidies</v>
      </c>
      <c r="L410" s="198"/>
      <c r="M410" s="198"/>
      <c r="N410" s="198"/>
      <c r="O410" s="207"/>
      <c r="P410" s="194"/>
      <c r="Q410" s="207"/>
      <c r="R410" s="199"/>
      <c r="S410" s="227"/>
      <c r="T410" s="207"/>
    </row>
    <row r="411" spans="1:20" s="197" customFormat="1">
      <c r="A411" s="197" t="str">
        <f t="shared" si="84"/>
        <v>Cross-Sector</v>
      </c>
      <c r="B411" s="197" t="str">
        <f t="shared" si="84"/>
        <v>End Existing Subsidies</v>
      </c>
      <c r="C411" s="197" t="str">
        <f t="shared" si="84"/>
        <v>Percent Reduction in BAU Subsidies</v>
      </c>
      <c r="D411" s="199" t="s">
        <v>255</v>
      </c>
      <c r="E411" s="192"/>
      <c r="F411" s="199" t="s">
        <v>930</v>
      </c>
      <c r="G411" s="192"/>
      <c r="H411" s="43">
        <v>716</v>
      </c>
      <c r="I411" s="199" t="s">
        <v>333</v>
      </c>
      <c r="J411" s="197" t="str">
        <f t="shared" si="85"/>
        <v>End Existing Subsidies</v>
      </c>
      <c r="K411" s="197" t="str">
        <f t="shared" si="85"/>
        <v>cross reduce BAU subsidies</v>
      </c>
      <c r="L411" s="198"/>
      <c r="M411" s="198"/>
      <c r="N411" s="198"/>
      <c r="O411" s="207"/>
      <c r="P411" s="194"/>
      <c r="Q411" s="207"/>
      <c r="R411" s="199"/>
      <c r="S411" s="227"/>
      <c r="T411" s="207"/>
    </row>
    <row r="412" spans="1:20" s="197" customFormat="1">
      <c r="A412" s="197" t="str">
        <f t="shared" si="84"/>
        <v>Cross-Sector</v>
      </c>
      <c r="B412" s="197" t="str">
        <f t="shared" si="84"/>
        <v>End Existing Subsidies</v>
      </c>
      <c r="C412" s="197" t="str">
        <f t="shared" si="84"/>
        <v>Percent Reduction in BAU Subsidies</v>
      </c>
      <c r="D412" s="199" t="s">
        <v>1054</v>
      </c>
      <c r="E412" s="192"/>
      <c r="F412" s="199" t="s">
        <v>619</v>
      </c>
      <c r="G412" s="192"/>
      <c r="H412" s="43">
        <v>717</v>
      </c>
      <c r="I412" s="199" t="s">
        <v>333</v>
      </c>
      <c r="J412" s="197" t="str">
        <f t="shared" si="85"/>
        <v>End Existing Subsidies</v>
      </c>
      <c r="K412" s="197" t="str">
        <f t="shared" si="85"/>
        <v>cross reduce BAU subsidies</v>
      </c>
      <c r="L412" s="198"/>
      <c r="M412" s="198"/>
      <c r="N412" s="198"/>
      <c r="O412" s="207"/>
      <c r="P412" s="194"/>
      <c r="Q412" s="207"/>
      <c r="R412" s="199"/>
      <c r="S412" s="227"/>
      <c r="T412" s="207"/>
    </row>
    <row r="413" spans="1:20" s="197" customFormat="1">
      <c r="A413" s="197" t="str">
        <f t="shared" si="84"/>
        <v>Cross-Sector</v>
      </c>
      <c r="B413" s="197" t="str">
        <f t="shared" si="84"/>
        <v>End Existing Subsidies</v>
      </c>
      <c r="C413" s="197" t="str">
        <f t="shared" si="84"/>
        <v>Percent Reduction in BAU Subsidies</v>
      </c>
      <c r="D413" s="199" t="s">
        <v>1055</v>
      </c>
      <c r="E413" s="192"/>
      <c r="F413" s="199" t="s">
        <v>1056</v>
      </c>
      <c r="G413" s="192"/>
      <c r="H413" s="43">
        <v>718</v>
      </c>
      <c r="I413" s="199" t="s">
        <v>333</v>
      </c>
      <c r="J413" s="197" t="str">
        <f t="shared" si="85"/>
        <v>End Existing Subsidies</v>
      </c>
      <c r="K413" s="197" t="str">
        <f t="shared" si="85"/>
        <v>cross reduce BAU subsidies</v>
      </c>
      <c r="L413" s="198"/>
      <c r="M413" s="198"/>
      <c r="N413" s="198"/>
      <c r="O413" s="207"/>
      <c r="P413" s="194"/>
      <c r="Q413" s="207"/>
      <c r="R413" s="199"/>
      <c r="S413" s="227"/>
      <c r="T413" s="207"/>
    </row>
    <row r="414" spans="1:20" s="190" customFormat="1">
      <c r="A414" s="190" t="s">
        <v>1006</v>
      </c>
      <c r="B414" s="190" t="s">
        <v>1057</v>
      </c>
      <c r="C414" s="190" t="s">
        <v>1058</v>
      </c>
      <c r="D414" s="199"/>
      <c r="E414" s="199"/>
      <c r="F414" s="199"/>
      <c r="G414" s="199"/>
      <c r="H414" s="43">
        <v>719</v>
      </c>
      <c r="I414" s="199" t="s">
        <v>333</v>
      </c>
      <c r="J414" s="190" t="s">
        <v>1059</v>
      </c>
      <c r="K414" s="190" t="s">
        <v>1060</v>
      </c>
      <c r="L414" s="202"/>
      <c r="M414" s="202"/>
      <c r="N414" s="202"/>
      <c r="O414" s="199"/>
      <c r="P414" s="194"/>
      <c r="Q414" s="199"/>
      <c r="R414" s="199"/>
      <c r="S414" s="220"/>
      <c r="T414" s="199"/>
    </row>
    <row r="415" spans="1:20" s="190" customFormat="1">
      <c r="A415" s="190" t="s">
        <v>1006</v>
      </c>
      <c r="B415" s="190" t="s">
        <v>1061</v>
      </c>
      <c r="C415" s="190" t="s">
        <v>1062</v>
      </c>
      <c r="D415" s="199"/>
      <c r="E415" s="199"/>
      <c r="F415" s="199"/>
      <c r="G415" s="199"/>
      <c r="H415" s="191">
        <v>509</v>
      </c>
      <c r="I415" s="199" t="s">
        <v>311</v>
      </c>
      <c r="J415" s="190" t="s">
        <v>1063</v>
      </c>
      <c r="K415" s="190" t="s">
        <v>1064</v>
      </c>
      <c r="L415" s="189">
        <v>0</v>
      </c>
      <c r="M415" s="189">
        <v>1</v>
      </c>
      <c r="N415" s="189">
        <v>1</v>
      </c>
      <c r="O415" s="192" t="s">
        <v>529</v>
      </c>
      <c r="P415" s="221" t="s">
        <v>1065</v>
      </c>
      <c r="Q415" s="192" t="s">
        <v>1012</v>
      </c>
      <c r="R415" s="199" t="s">
        <v>1013</v>
      </c>
      <c r="S415" s="220"/>
      <c r="T415" s="199"/>
    </row>
    <row r="416" spans="1:20" s="190" customFormat="1">
      <c r="A416" s="190" t="s">
        <v>1006</v>
      </c>
      <c r="B416" s="190" t="s">
        <v>1066</v>
      </c>
      <c r="C416" s="190" t="s">
        <v>1067</v>
      </c>
      <c r="D416" s="199" t="s">
        <v>1028</v>
      </c>
      <c r="E416" s="199"/>
      <c r="F416" s="199" t="s">
        <v>1029</v>
      </c>
      <c r="G416" s="199"/>
      <c r="H416" s="43">
        <v>720</v>
      </c>
      <c r="I416" s="199" t="s">
        <v>333</v>
      </c>
      <c r="J416" s="190" t="s">
        <v>1066</v>
      </c>
      <c r="K416" s="189" t="s">
        <v>1068</v>
      </c>
      <c r="L416" s="189"/>
      <c r="M416" s="189"/>
      <c r="N416" s="189"/>
      <c r="O416" s="199"/>
      <c r="P416" s="194"/>
      <c r="Q416" s="199"/>
      <c r="R416" s="199"/>
      <c r="S416" s="213"/>
      <c r="T416" s="199"/>
    </row>
    <row r="417" spans="1:20" s="190" customFormat="1">
      <c r="A417" s="197" t="str">
        <f t="shared" ref="A417:C418" si="88">A$416</f>
        <v>Cross-Sector</v>
      </c>
      <c r="B417" s="197" t="str">
        <f t="shared" si="88"/>
        <v>Fixed Energy Prices</v>
      </c>
      <c r="C417" s="197" t="str">
        <f t="shared" si="88"/>
        <v>Toggle Whether Policies Affect Energy Prices</v>
      </c>
      <c r="D417" s="199" t="s">
        <v>1051</v>
      </c>
      <c r="E417" s="199"/>
      <c r="F417" s="199" t="s">
        <v>1052</v>
      </c>
      <c r="G417" s="199"/>
      <c r="H417" s="43">
        <v>721</v>
      </c>
      <c r="I417" s="199" t="s">
        <v>333</v>
      </c>
      <c r="J417" s="197" t="str">
        <f>J$416</f>
        <v>Fixed Energy Prices</v>
      </c>
      <c r="K417" s="197" t="str">
        <f>K$416</f>
        <v>cross toggle whether policies affect energy prices</v>
      </c>
      <c r="L417" s="189"/>
      <c r="M417" s="189"/>
      <c r="N417" s="189"/>
      <c r="O417" s="199"/>
      <c r="P417" s="194"/>
      <c r="Q417" s="199"/>
      <c r="R417" s="199"/>
      <c r="S417" s="213"/>
      <c r="T417" s="199"/>
    </row>
    <row r="418" spans="1:20" s="190" customFormat="1">
      <c r="A418" s="197" t="str">
        <f t="shared" si="88"/>
        <v>Cross-Sector</v>
      </c>
      <c r="B418" s="197" t="str">
        <f t="shared" si="88"/>
        <v>Fixed Energy Prices</v>
      </c>
      <c r="C418" s="197" t="str">
        <f t="shared" si="88"/>
        <v>Toggle Whether Policies Affect Energy Prices</v>
      </c>
      <c r="D418" s="199" t="s">
        <v>1055</v>
      </c>
      <c r="E418" s="199"/>
      <c r="F418" s="199" t="s">
        <v>1056</v>
      </c>
      <c r="G418" s="199"/>
      <c r="H418" s="43">
        <v>722</v>
      </c>
      <c r="I418" s="199" t="s">
        <v>333</v>
      </c>
      <c r="J418" s="197" t="str">
        <f>J$416</f>
        <v>Fixed Energy Prices</v>
      </c>
      <c r="K418" s="197" t="str">
        <f>K$416</f>
        <v>cross toggle whether policies affect energy prices</v>
      </c>
      <c r="L418" s="189"/>
      <c r="M418" s="189"/>
      <c r="N418" s="189"/>
      <c r="O418" s="199"/>
      <c r="P418" s="194"/>
      <c r="Q418" s="199"/>
      <c r="R418" s="199"/>
      <c r="S418" s="213"/>
      <c r="T418" s="199"/>
    </row>
    <row r="419" spans="1:20" s="190" customFormat="1">
      <c r="A419" s="190" t="s">
        <v>1006</v>
      </c>
      <c r="B419" s="190" t="s">
        <v>1069</v>
      </c>
      <c r="C419" s="190" t="s">
        <v>1067</v>
      </c>
      <c r="D419" s="199" t="s">
        <v>252</v>
      </c>
      <c r="E419" s="192"/>
      <c r="F419" s="199" t="s">
        <v>580</v>
      </c>
      <c r="G419" s="199"/>
      <c r="H419" s="191">
        <v>836</v>
      </c>
      <c r="I419" s="199" t="s">
        <v>333</v>
      </c>
      <c r="J419" s="190" t="s">
        <v>1069</v>
      </c>
      <c r="K419" s="197" t="str">
        <f t="shared" ref="K419:K430" si="89">K$416</f>
        <v>cross toggle whether policies affect energy prices</v>
      </c>
      <c r="L419" s="189"/>
      <c r="M419" s="189"/>
      <c r="N419" s="189"/>
      <c r="O419" s="199"/>
      <c r="P419" s="221"/>
      <c r="Q419" s="199"/>
      <c r="R419" s="199"/>
      <c r="S419" s="213"/>
      <c r="T419" s="199"/>
    </row>
    <row r="420" spans="1:20" s="190" customFormat="1">
      <c r="A420" s="197" t="str">
        <f t="shared" ref="A420:C430" si="90">A$419</f>
        <v>Cross-Sector</v>
      </c>
      <c r="B420" s="197" t="str">
        <f t="shared" si="90"/>
        <v>Variable Energy Prices</v>
      </c>
      <c r="C420" s="197" t="str">
        <f t="shared" si="90"/>
        <v>Toggle Whether Policies Affect Energy Prices</v>
      </c>
      <c r="D420" s="199" t="s">
        <v>256</v>
      </c>
      <c r="E420" s="192"/>
      <c r="F420" s="199" t="s">
        <v>742</v>
      </c>
      <c r="G420" s="199"/>
      <c r="H420" s="43">
        <v>837</v>
      </c>
      <c r="I420" s="199" t="s">
        <v>333</v>
      </c>
      <c r="J420" s="197" t="str">
        <f t="shared" ref="J420:J430" si="91">J$419</f>
        <v>Variable Energy Prices</v>
      </c>
      <c r="K420" s="197" t="str">
        <f t="shared" si="89"/>
        <v>cross toggle whether policies affect energy prices</v>
      </c>
      <c r="L420" s="189"/>
      <c r="M420" s="189"/>
      <c r="N420" s="189"/>
      <c r="O420" s="199"/>
      <c r="P420" s="221"/>
      <c r="Q420" s="199"/>
      <c r="R420" s="199"/>
      <c r="S420" s="213"/>
      <c r="T420" s="199"/>
    </row>
    <row r="421" spans="1:20" s="190" customFormat="1">
      <c r="A421" s="197" t="str">
        <f t="shared" si="90"/>
        <v>Cross-Sector</v>
      </c>
      <c r="B421" s="197" t="str">
        <f t="shared" si="90"/>
        <v>Variable Energy Prices</v>
      </c>
      <c r="C421" s="197" t="str">
        <f t="shared" si="90"/>
        <v>Toggle Whether Policies Affect Energy Prices</v>
      </c>
      <c r="D421" s="199" t="s">
        <v>1043</v>
      </c>
      <c r="E421" s="192"/>
      <c r="F421" s="199" t="s">
        <v>602</v>
      </c>
      <c r="G421" s="199"/>
      <c r="H421" s="191">
        <v>838</v>
      </c>
      <c r="I421" s="199" t="s">
        <v>333</v>
      </c>
      <c r="J421" s="197" t="str">
        <f t="shared" si="91"/>
        <v>Variable Energy Prices</v>
      </c>
      <c r="K421" s="197" t="str">
        <f t="shared" si="89"/>
        <v>cross toggle whether policies affect energy prices</v>
      </c>
      <c r="L421" s="189"/>
      <c r="M421" s="189"/>
      <c r="N421" s="189"/>
      <c r="O421" s="199"/>
      <c r="P421" s="221"/>
      <c r="Q421" s="199"/>
      <c r="R421" s="199"/>
      <c r="S421" s="213"/>
      <c r="T421" s="199"/>
    </row>
    <row r="422" spans="1:20" s="190" customFormat="1">
      <c r="A422" s="197" t="str">
        <f t="shared" si="90"/>
        <v>Cross-Sector</v>
      </c>
      <c r="B422" s="197" t="str">
        <f t="shared" si="90"/>
        <v>Variable Energy Prices</v>
      </c>
      <c r="C422" s="197" t="str">
        <f t="shared" si="90"/>
        <v>Toggle Whether Policies Affect Energy Prices</v>
      </c>
      <c r="D422" s="199" t="s">
        <v>258</v>
      </c>
      <c r="E422" s="192"/>
      <c r="F422" s="199" t="s">
        <v>924</v>
      </c>
      <c r="G422" s="199"/>
      <c r="H422" s="43">
        <v>839</v>
      </c>
      <c r="I422" s="199" t="s">
        <v>333</v>
      </c>
      <c r="J422" s="197" t="str">
        <f t="shared" si="91"/>
        <v>Variable Energy Prices</v>
      </c>
      <c r="K422" s="197" t="str">
        <f t="shared" si="89"/>
        <v>cross toggle whether policies affect energy prices</v>
      </c>
      <c r="L422" s="189"/>
      <c r="M422" s="189"/>
      <c r="N422" s="189"/>
      <c r="O422" s="199"/>
      <c r="P422" s="221"/>
      <c r="Q422" s="199"/>
      <c r="R422" s="199"/>
      <c r="S422" s="213"/>
      <c r="T422" s="199"/>
    </row>
    <row r="423" spans="1:20" s="190" customFormat="1">
      <c r="A423" s="197" t="str">
        <f t="shared" si="90"/>
        <v>Cross-Sector</v>
      </c>
      <c r="B423" s="197" t="str">
        <f t="shared" si="90"/>
        <v>Variable Energy Prices</v>
      </c>
      <c r="C423" s="197" t="str">
        <f t="shared" si="90"/>
        <v>Toggle Whether Policies Affect Energy Prices</v>
      </c>
      <c r="D423" s="199" t="s">
        <v>257</v>
      </c>
      <c r="E423" s="192"/>
      <c r="F423" s="199" t="s">
        <v>925</v>
      </c>
      <c r="G423" s="199"/>
      <c r="H423" s="191">
        <v>840</v>
      </c>
      <c r="I423" s="199" t="s">
        <v>333</v>
      </c>
      <c r="J423" s="197" t="str">
        <f t="shared" si="91"/>
        <v>Variable Energy Prices</v>
      </c>
      <c r="K423" s="197" t="str">
        <f t="shared" si="89"/>
        <v>cross toggle whether policies affect energy prices</v>
      </c>
      <c r="L423" s="189"/>
      <c r="M423" s="189"/>
      <c r="N423" s="189"/>
      <c r="O423" s="199"/>
      <c r="P423" s="221"/>
      <c r="Q423" s="199"/>
      <c r="R423" s="199"/>
      <c r="S423" s="213"/>
      <c r="T423" s="199"/>
    </row>
    <row r="424" spans="1:20" s="190" customFormat="1">
      <c r="A424" s="197" t="str">
        <f t="shared" si="90"/>
        <v>Cross-Sector</v>
      </c>
      <c r="B424" s="197" t="str">
        <f t="shared" si="90"/>
        <v>Variable Energy Prices</v>
      </c>
      <c r="C424" s="197" t="str">
        <f t="shared" si="90"/>
        <v>Toggle Whether Policies Affect Energy Prices</v>
      </c>
      <c r="D424" s="199" t="s">
        <v>1046</v>
      </c>
      <c r="E424" s="192"/>
      <c r="F424" s="199" t="s">
        <v>1047</v>
      </c>
      <c r="G424" s="199"/>
      <c r="H424" s="43">
        <v>841</v>
      </c>
      <c r="I424" s="199" t="s">
        <v>333</v>
      </c>
      <c r="J424" s="197" t="str">
        <f t="shared" si="91"/>
        <v>Variable Energy Prices</v>
      </c>
      <c r="K424" s="197" t="str">
        <f t="shared" si="89"/>
        <v>cross toggle whether policies affect energy prices</v>
      </c>
      <c r="L424" s="189"/>
      <c r="M424" s="189"/>
      <c r="N424" s="189"/>
      <c r="O424" s="199"/>
      <c r="P424" s="221"/>
      <c r="Q424" s="199"/>
      <c r="R424" s="199"/>
      <c r="S424" s="213"/>
      <c r="T424" s="199"/>
    </row>
    <row r="425" spans="1:20" s="190" customFormat="1">
      <c r="A425" s="197" t="str">
        <f t="shared" si="90"/>
        <v>Cross-Sector</v>
      </c>
      <c r="B425" s="197" t="str">
        <f t="shared" si="90"/>
        <v>Variable Energy Prices</v>
      </c>
      <c r="C425" s="197" t="str">
        <f t="shared" si="90"/>
        <v>Toggle Whether Policies Affect Energy Prices</v>
      </c>
      <c r="D425" s="199" t="s">
        <v>1048</v>
      </c>
      <c r="E425" s="192"/>
      <c r="F425" s="199" t="s">
        <v>1049</v>
      </c>
      <c r="G425" s="199"/>
      <c r="H425" s="191">
        <v>842</v>
      </c>
      <c r="I425" s="199" t="s">
        <v>333</v>
      </c>
      <c r="J425" s="197" t="str">
        <f t="shared" si="91"/>
        <v>Variable Energy Prices</v>
      </c>
      <c r="K425" s="197" t="str">
        <f t="shared" si="89"/>
        <v>cross toggle whether policies affect energy prices</v>
      </c>
      <c r="L425" s="189"/>
      <c r="M425" s="189"/>
      <c r="N425" s="189"/>
      <c r="O425" s="199"/>
      <c r="P425" s="221"/>
      <c r="Q425" s="199"/>
      <c r="R425" s="199"/>
      <c r="S425" s="213"/>
      <c r="T425" s="199"/>
    </row>
    <row r="426" spans="1:20" s="190" customFormat="1">
      <c r="A426" s="197" t="str">
        <f t="shared" si="90"/>
        <v>Cross-Sector</v>
      </c>
      <c r="B426" s="197" t="str">
        <f t="shared" si="90"/>
        <v>Variable Energy Prices</v>
      </c>
      <c r="C426" s="197" t="str">
        <f t="shared" si="90"/>
        <v>Toggle Whether Policies Affect Energy Prices</v>
      </c>
      <c r="D426" s="199" t="s">
        <v>254</v>
      </c>
      <c r="E426" s="192"/>
      <c r="F426" s="199" t="s">
        <v>926</v>
      </c>
      <c r="G426" s="199"/>
      <c r="H426" s="43">
        <v>843</v>
      </c>
      <c r="I426" s="199" t="s">
        <v>333</v>
      </c>
      <c r="J426" s="197" t="str">
        <f t="shared" si="91"/>
        <v>Variable Energy Prices</v>
      </c>
      <c r="K426" s="197" t="str">
        <f t="shared" si="89"/>
        <v>cross toggle whether policies affect energy prices</v>
      </c>
      <c r="L426" s="189"/>
      <c r="M426" s="189"/>
      <c r="N426" s="189"/>
      <c r="O426" s="199"/>
      <c r="P426" s="221"/>
      <c r="Q426" s="199"/>
      <c r="R426" s="199"/>
      <c r="S426" s="213"/>
      <c r="T426" s="199"/>
    </row>
    <row r="427" spans="1:20" s="190" customFormat="1">
      <c r="A427" s="197" t="str">
        <f t="shared" si="90"/>
        <v>Cross-Sector</v>
      </c>
      <c r="B427" s="197" t="str">
        <f t="shared" si="90"/>
        <v>Variable Energy Prices</v>
      </c>
      <c r="C427" s="197" t="str">
        <f t="shared" si="90"/>
        <v>Toggle Whether Policies Affect Energy Prices</v>
      </c>
      <c r="D427" s="199" t="s">
        <v>927</v>
      </c>
      <c r="E427" s="192"/>
      <c r="F427" s="199" t="s">
        <v>610</v>
      </c>
      <c r="G427" s="199"/>
      <c r="H427" s="191">
        <v>844</v>
      </c>
      <c r="I427" s="199" t="s">
        <v>333</v>
      </c>
      <c r="J427" s="197" t="str">
        <f t="shared" si="91"/>
        <v>Variable Energy Prices</v>
      </c>
      <c r="K427" s="197" t="str">
        <f t="shared" si="89"/>
        <v>cross toggle whether policies affect energy prices</v>
      </c>
      <c r="L427" s="189"/>
      <c r="M427" s="189"/>
      <c r="N427" s="189"/>
      <c r="O427" s="199"/>
      <c r="P427" s="221"/>
      <c r="Q427" s="199"/>
      <c r="R427" s="199"/>
      <c r="S427" s="213"/>
      <c r="T427" s="199"/>
    </row>
    <row r="428" spans="1:20" s="190" customFormat="1">
      <c r="A428" s="197" t="str">
        <f t="shared" si="90"/>
        <v>Cross-Sector</v>
      </c>
      <c r="B428" s="197" t="str">
        <f t="shared" si="90"/>
        <v>Variable Energy Prices</v>
      </c>
      <c r="C428" s="197" t="str">
        <f t="shared" si="90"/>
        <v>Toggle Whether Policies Affect Energy Prices</v>
      </c>
      <c r="D428" s="199" t="s">
        <v>251</v>
      </c>
      <c r="E428" s="192"/>
      <c r="F428" s="199" t="s">
        <v>615</v>
      </c>
      <c r="G428" s="199"/>
      <c r="H428" s="43">
        <v>845</v>
      </c>
      <c r="I428" s="199" t="s">
        <v>333</v>
      </c>
      <c r="J428" s="197" t="str">
        <f t="shared" si="91"/>
        <v>Variable Energy Prices</v>
      </c>
      <c r="K428" s="197" t="str">
        <f t="shared" si="89"/>
        <v>cross toggle whether policies affect energy prices</v>
      </c>
      <c r="L428" s="189"/>
      <c r="M428" s="189"/>
      <c r="N428" s="189"/>
      <c r="O428" s="199"/>
      <c r="P428" s="221"/>
      <c r="Q428" s="199"/>
      <c r="R428" s="199"/>
      <c r="S428" s="213"/>
      <c r="T428" s="199"/>
    </row>
    <row r="429" spans="1:20" s="190" customFormat="1">
      <c r="A429" s="197" t="str">
        <f t="shared" si="90"/>
        <v>Cross-Sector</v>
      </c>
      <c r="B429" s="197" t="str">
        <f t="shared" si="90"/>
        <v>Variable Energy Prices</v>
      </c>
      <c r="C429" s="197" t="str">
        <f t="shared" si="90"/>
        <v>Toggle Whether Policies Affect Energy Prices</v>
      </c>
      <c r="D429" s="199" t="s">
        <v>928</v>
      </c>
      <c r="E429" s="192"/>
      <c r="F429" s="199" t="s">
        <v>929</v>
      </c>
      <c r="G429" s="199"/>
      <c r="H429" s="191">
        <v>846</v>
      </c>
      <c r="I429" s="199" t="s">
        <v>333</v>
      </c>
      <c r="J429" s="197" t="str">
        <f t="shared" si="91"/>
        <v>Variable Energy Prices</v>
      </c>
      <c r="K429" s="197" t="str">
        <f t="shared" si="89"/>
        <v>cross toggle whether policies affect energy prices</v>
      </c>
      <c r="L429" s="189"/>
      <c r="M429" s="189"/>
      <c r="N429" s="189"/>
      <c r="O429" s="199"/>
      <c r="P429" s="221"/>
      <c r="Q429" s="199"/>
      <c r="R429" s="199"/>
      <c r="S429" s="213"/>
      <c r="T429" s="199"/>
    </row>
    <row r="430" spans="1:20" s="190" customFormat="1">
      <c r="A430" s="197" t="str">
        <f t="shared" si="90"/>
        <v>Cross-Sector</v>
      </c>
      <c r="B430" s="197" t="str">
        <f t="shared" si="90"/>
        <v>Variable Energy Prices</v>
      </c>
      <c r="C430" s="197" t="str">
        <f t="shared" si="90"/>
        <v>Toggle Whether Policies Affect Energy Prices</v>
      </c>
      <c r="D430" s="199" t="s">
        <v>255</v>
      </c>
      <c r="E430" s="192"/>
      <c r="F430" s="199" t="s">
        <v>930</v>
      </c>
      <c r="G430" s="199"/>
      <c r="H430" s="43">
        <v>847</v>
      </c>
      <c r="I430" s="199" t="s">
        <v>333</v>
      </c>
      <c r="J430" s="197" t="str">
        <f t="shared" si="91"/>
        <v>Variable Energy Prices</v>
      </c>
      <c r="K430" s="197" t="str">
        <f t="shared" si="89"/>
        <v>cross toggle whether policies affect energy prices</v>
      </c>
      <c r="L430" s="189"/>
      <c r="M430" s="189"/>
      <c r="N430" s="189"/>
      <c r="O430" s="199"/>
      <c r="P430" s="221"/>
      <c r="Q430" s="199"/>
      <c r="R430" s="199"/>
      <c r="S430" s="213"/>
      <c r="T430" s="199"/>
    </row>
    <row r="431" spans="1:20" s="190" customFormat="1">
      <c r="A431" s="190" t="s">
        <v>1006</v>
      </c>
      <c r="B431" s="190" t="s">
        <v>1070</v>
      </c>
      <c r="C431" s="190" t="s">
        <v>1070</v>
      </c>
      <c r="D431" s="199" t="s">
        <v>252</v>
      </c>
      <c r="E431" s="192"/>
      <c r="F431" s="199" t="s">
        <v>580</v>
      </c>
      <c r="G431" s="199"/>
      <c r="H431" s="43">
        <v>723</v>
      </c>
      <c r="I431" s="199" t="s">
        <v>333</v>
      </c>
      <c r="J431" s="190" t="s">
        <v>1070</v>
      </c>
      <c r="K431" s="190" t="s">
        <v>1071</v>
      </c>
      <c r="L431" s="193">
        <v>0</v>
      </c>
      <c r="M431" s="193">
        <v>1</v>
      </c>
      <c r="N431" s="193">
        <v>0.01</v>
      </c>
      <c r="O431" s="192" t="s">
        <v>1072</v>
      </c>
      <c r="P431" s="194" t="s">
        <v>1073</v>
      </c>
      <c r="Q431" s="199" t="s">
        <v>1074</v>
      </c>
      <c r="R431" s="199"/>
      <c r="S431" s="213"/>
      <c r="T431" s="199"/>
    </row>
    <row r="432" spans="1:20" s="190" customFormat="1">
      <c r="A432" s="197" t="str">
        <f t="shared" ref="A432:C445" si="92">A$431</f>
        <v>Cross-Sector</v>
      </c>
      <c r="B432" s="197" t="str">
        <f t="shared" si="92"/>
        <v>Fuel Price Deregulation</v>
      </c>
      <c r="C432" s="197" t="str">
        <f t="shared" si="92"/>
        <v>Fuel Price Deregulation</v>
      </c>
      <c r="D432" s="199" t="s">
        <v>256</v>
      </c>
      <c r="E432" s="192"/>
      <c r="F432" s="199" t="s">
        <v>742</v>
      </c>
      <c r="G432" s="199"/>
      <c r="H432" s="43">
        <v>724</v>
      </c>
      <c r="I432" s="199" t="s">
        <v>333</v>
      </c>
      <c r="J432" s="197" t="str">
        <f t="shared" ref="J432:K445" si="93">J$431</f>
        <v>Fuel Price Deregulation</v>
      </c>
      <c r="K432" s="197" t="str">
        <f t="shared" si="93"/>
        <v>cross fuel price deregulation</v>
      </c>
      <c r="L432" s="189"/>
      <c r="M432" s="189"/>
      <c r="N432" s="189"/>
      <c r="O432" s="199"/>
      <c r="P432" s="194"/>
      <c r="Q432" s="199"/>
      <c r="R432" s="199"/>
      <c r="S432" s="213"/>
      <c r="T432" s="199"/>
    </row>
    <row r="433" spans="1:20" s="190" customFormat="1">
      <c r="A433" s="197" t="str">
        <f t="shared" si="92"/>
        <v>Cross-Sector</v>
      </c>
      <c r="B433" s="197" t="str">
        <f t="shared" si="92"/>
        <v>Fuel Price Deregulation</v>
      </c>
      <c r="C433" s="197" t="str">
        <f t="shared" si="92"/>
        <v>Fuel Price Deregulation</v>
      </c>
      <c r="D433" s="199" t="s">
        <v>1036</v>
      </c>
      <c r="E433" s="192"/>
      <c r="F433" s="199" t="s">
        <v>590</v>
      </c>
      <c r="G433" s="199"/>
      <c r="H433" s="43">
        <v>725</v>
      </c>
      <c r="I433" s="199" t="s">
        <v>333</v>
      </c>
      <c r="J433" s="197" t="str">
        <f t="shared" si="93"/>
        <v>Fuel Price Deregulation</v>
      </c>
      <c r="K433" s="197" t="str">
        <f t="shared" si="93"/>
        <v>cross fuel price deregulation</v>
      </c>
      <c r="L433" s="189"/>
      <c r="M433" s="189"/>
      <c r="N433" s="189"/>
      <c r="O433" s="199"/>
      <c r="P433" s="194"/>
      <c r="Q433" s="199"/>
      <c r="R433" s="199"/>
      <c r="S433" s="213"/>
      <c r="T433" s="199"/>
    </row>
    <row r="434" spans="1:20" s="190" customFormat="1">
      <c r="A434" s="197" t="str">
        <f t="shared" si="92"/>
        <v>Cross-Sector</v>
      </c>
      <c r="B434" s="197" t="str">
        <f t="shared" si="92"/>
        <v>Fuel Price Deregulation</v>
      </c>
      <c r="C434" s="197" t="str">
        <f t="shared" si="92"/>
        <v>Fuel Price Deregulation</v>
      </c>
      <c r="D434" s="199" t="s">
        <v>1043</v>
      </c>
      <c r="E434" s="192"/>
      <c r="F434" s="199" t="s">
        <v>602</v>
      </c>
      <c r="G434" s="199"/>
      <c r="H434" s="43">
        <v>726</v>
      </c>
      <c r="I434" s="199" t="s">
        <v>333</v>
      </c>
      <c r="J434" s="197" t="str">
        <f t="shared" si="93"/>
        <v>Fuel Price Deregulation</v>
      </c>
      <c r="K434" s="197" t="str">
        <f t="shared" si="93"/>
        <v>cross fuel price deregulation</v>
      </c>
      <c r="L434" s="189"/>
      <c r="M434" s="189"/>
      <c r="N434" s="189"/>
      <c r="O434" s="199"/>
      <c r="P434" s="194"/>
      <c r="Q434" s="199"/>
      <c r="R434" s="199"/>
      <c r="S434" s="213"/>
      <c r="T434" s="199"/>
    </row>
    <row r="435" spans="1:20" s="190" customFormat="1">
      <c r="A435" s="197" t="str">
        <f t="shared" si="92"/>
        <v>Cross-Sector</v>
      </c>
      <c r="B435" s="197" t="str">
        <f t="shared" si="92"/>
        <v>Fuel Price Deregulation</v>
      </c>
      <c r="C435" s="197" t="str">
        <f t="shared" si="92"/>
        <v>Fuel Price Deregulation</v>
      </c>
      <c r="D435" s="199" t="s">
        <v>258</v>
      </c>
      <c r="E435" s="192"/>
      <c r="F435" s="199" t="s">
        <v>924</v>
      </c>
      <c r="G435" s="199"/>
      <c r="H435" s="43">
        <v>727</v>
      </c>
      <c r="I435" s="199" t="s">
        <v>333</v>
      </c>
      <c r="J435" s="197" t="str">
        <f t="shared" si="93"/>
        <v>Fuel Price Deregulation</v>
      </c>
      <c r="K435" s="197" t="str">
        <f t="shared" si="93"/>
        <v>cross fuel price deregulation</v>
      </c>
      <c r="L435" s="189"/>
      <c r="M435" s="189"/>
      <c r="N435" s="189"/>
      <c r="O435" s="199"/>
      <c r="P435" s="194"/>
      <c r="Q435" s="199"/>
      <c r="R435" s="199"/>
      <c r="S435" s="213"/>
      <c r="T435" s="199"/>
    </row>
    <row r="436" spans="1:20" s="190" customFormat="1">
      <c r="A436" s="197" t="str">
        <f t="shared" si="92"/>
        <v>Cross-Sector</v>
      </c>
      <c r="B436" s="197" t="str">
        <f t="shared" si="92"/>
        <v>Fuel Price Deregulation</v>
      </c>
      <c r="C436" s="197" t="str">
        <f t="shared" si="92"/>
        <v>Fuel Price Deregulation</v>
      </c>
      <c r="D436" s="199" t="s">
        <v>257</v>
      </c>
      <c r="E436" s="192"/>
      <c r="F436" s="199" t="s">
        <v>925</v>
      </c>
      <c r="G436" s="199"/>
      <c r="H436" s="43">
        <v>728</v>
      </c>
      <c r="I436" s="199" t="s">
        <v>333</v>
      </c>
      <c r="J436" s="197" t="str">
        <f t="shared" si="93"/>
        <v>Fuel Price Deregulation</v>
      </c>
      <c r="K436" s="197" t="str">
        <f t="shared" si="93"/>
        <v>cross fuel price deregulation</v>
      </c>
      <c r="L436" s="189"/>
      <c r="M436" s="189"/>
      <c r="N436" s="189"/>
      <c r="O436" s="199"/>
      <c r="P436" s="194"/>
      <c r="Q436" s="199"/>
      <c r="R436" s="199"/>
      <c r="S436" s="213"/>
      <c r="T436" s="199"/>
    </row>
    <row r="437" spans="1:20" s="190" customFormat="1">
      <c r="A437" s="197" t="str">
        <f t="shared" si="92"/>
        <v>Cross-Sector</v>
      </c>
      <c r="B437" s="197" t="str">
        <f t="shared" si="92"/>
        <v>Fuel Price Deregulation</v>
      </c>
      <c r="C437" s="197" t="str">
        <f t="shared" si="92"/>
        <v>Fuel Price Deregulation</v>
      </c>
      <c r="D437" s="199" t="s">
        <v>1046</v>
      </c>
      <c r="E437" s="192"/>
      <c r="F437" s="199" t="s">
        <v>1047</v>
      </c>
      <c r="G437" s="199"/>
      <c r="H437" s="43">
        <v>729</v>
      </c>
      <c r="I437" s="199" t="s">
        <v>333</v>
      </c>
      <c r="J437" s="197" t="str">
        <f t="shared" si="93"/>
        <v>Fuel Price Deregulation</v>
      </c>
      <c r="K437" s="197" t="str">
        <f t="shared" si="93"/>
        <v>cross fuel price deregulation</v>
      </c>
      <c r="L437" s="189"/>
      <c r="M437" s="189"/>
      <c r="N437" s="189"/>
      <c r="O437" s="199"/>
      <c r="P437" s="194"/>
      <c r="Q437" s="199"/>
      <c r="R437" s="199"/>
      <c r="S437" s="213"/>
      <c r="T437" s="199"/>
    </row>
    <row r="438" spans="1:20" s="190" customFormat="1">
      <c r="A438" s="197" t="str">
        <f t="shared" si="92"/>
        <v>Cross-Sector</v>
      </c>
      <c r="B438" s="197" t="str">
        <f t="shared" si="92"/>
        <v>Fuel Price Deregulation</v>
      </c>
      <c r="C438" s="197" t="str">
        <f t="shared" si="92"/>
        <v>Fuel Price Deregulation</v>
      </c>
      <c r="D438" s="199" t="s">
        <v>1048</v>
      </c>
      <c r="E438" s="192"/>
      <c r="F438" s="199" t="s">
        <v>1049</v>
      </c>
      <c r="G438" s="199"/>
      <c r="H438" s="43">
        <v>730</v>
      </c>
      <c r="I438" s="199" t="s">
        <v>333</v>
      </c>
      <c r="J438" s="197" t="str">
        <f t="shared" si="93"/>
        <v>Fuel Price Deregulation</v>
      </c>
      <c r="K438" s="197" t="str">
        <f t="shared" si="93"/>
        <v>cross fuel price deregulation</v>
      </c>
      <c r="L438" s="189"/>
      <c r="M438" s="189"/>
      <c r="N438" s="189"/>
      <c r="O438" s="199"/>
      <c r="P438" s="194"/>
      <c r="Q438" s="199"/>
      <c r="R438" s="199"/>
      <c r="S438" s="213"/>
      <c r="T438" s="199"/>
    </row>
    <row r="439" spans="1:20" s="190" customFormat="1">
      <c r="A439" s="197" t="str">
        <f t="shared" si="92"/>
        <v>Cross-Sector</v>
      </c>
      <c r="B439" s="197" t="str">
        <f t="shared" si="92"/>
        <v>Fuel Price Deregulation</v>
      </c>
      <c r="C439" s="197" t="str">
        <f t="shared" si="92"/>
        <v>Fuel Price Deregulation</v>
      </c>
      <c r="D439" s="199" t="s">
        <v>254</v>
      </c>
      <c r="E439" s="192"/>
      <c r="F439" s="199" t="s">
        <v>926</v>
      </c>
      <c r="G439" s="199"/>
      <c r="H439" s="43">
        <v>731</v>
      </c>
      <c r="I439" s="199" t="s">
        <v>333</v>
      </c>
      <c r="J439" s="197" t="str">
        <f t="shared" si="93"/>
        <v>Fuel Price Deregulation</v>
      </c>
      <c r="K439" s="197" t="str">
        <f t="shared" si="93"/>
        <v>cross fuel price deregulation</v>
      </c>
      <c r="L439" s="189"/>
      <c r="M439" s="189"/>
      <c r="N439" s="189"/>
      <c r="O439" s="199"/>
      <c r="P439" s="194"/>
      <c r="Q439" s="199"/>
      <c r="R439" s="199"/>
      <c r="S439" s="213"/>
      <c r="T439" s="199"/>
    </row>
    <row r="440" spans="1:20" s="190" customFormat="1">
      <c r="A440" s="197" t="str">
        <f t="shared" si="92"/>
        <v>Cross-Sector</v>
      </c>
      <c r="B440" s="197" t="str">
        <f t="shared" si="92"/>
        <v>Fuel Price Deregulation</v>
      </c>
      <c r="C440" s="197" t="str">
        <f t="shared" si="92"/>
        <v>Fuel Price Deregulation</v>
      </c>
      <c r="D440" s="199" t="s">
        <v>927</v>
      </c>
      <c r="E440" s="192"/>
      <c r="F440" s="199" t="s">
        <v>610</v>
      </c>
      <c r="G440" s="199"/>
      <c r="H440" s="43">
        <v>732</v>
      </c>
      <c r="I440" s="199" t="s">
        <v>333</v>
      </c>
      <c r="J440" s="197" t="str">
        <f t="shared" si="93"/>
        <v>Fuel Price Deregulation</v>
      </c>
      <c r="K440" s="197" t="str">
        <f t="shared" si="93"/>
        <v>cross fuel price deregulation</v>
      </c>
      <c r="L440" s="189"/>
      <c r="M440" s="189"/>
      <c r="N440" s="189"/>
      <c r="O440" s="199"/>
      <c r="P440" s="194"/>
      <c r="Q440" s="199"/>
      <c r="R440" s="199"/>
      <c r="S440" s="213"/>
      <c r="T440" s="199"/>
    </row>
    <row r="441" spans="1:20" s="190" customFormat="1">
      <c r="A441" s="197" t="str">
        <f t="shared" si="92"/>
        <v>Cross-Sector</v>
      </c>
      <c r="B441" s="197" t="str">
        <f t="shared" si="92"/>
        <v>Fuel Price Deregulation</v>
      </c>
      <c r="C441" s="197" t="str">
        <f t="shared" si="92"/>
        <v>Fuel Price Deregulation</v>
      </c>
      <c r="D441" s="199" t="s">
        <v>251</v>
      </c>
      <c r="E441" s="192"/>
      <c r="F441" s="199" t="s">
        <v>615</v>
      </c>
      <c r="G441" s="199"/>
      <c r="H441" s="43">
        <v>733</v>
      </c>
      <c r="I441" s="199" t="s">
        <v>333</v>
      </c>
      <c r="J441" s="197" t="str">
        <f t="shared" si="93"/>
        <v>Fuel Price Deregulation</v>
      </c>
      <c r="K441" s="197" t="str">
        <f t="shared" si="93"/>
        <v>cross fuel price deregulation</v>
      </c>
      <c r="L441" s="189"/>
      <c r="M441" s="189"/>
      <c r="N441" s="189"/>
      <c r="O441" s="199"/>
      <c r="P441" s="194"/>
      <c r="Q441" s="199"/>
      <c r="R441" s="199"/>
      <c r="S441" s="213"/>
      <c r="T441" s="199"/>
    </row>
    <row r="442" spans="1:20" s="190" customFormat="1">
      <c r="A442" s="197" t="str">
        <f t="shared" si="92"/>
        <v>Cross-Sector</v>
      </c>
      <c r="B442" s="197" t="str">
        <f t="shared" si="92"/>
        <v>Fuel Price Deregulation</v>
      </c>
      <c r="C442" s="197" t="str">
        <f t="shared" si="92"/>
        <v>Fuel Price Deregulation</v>
      </c>
      <c r="D442" s="199" t="s">
        <v>928</v>
      </c>
      <c r="E442" s="192"/>
      <c r="F442" s="199" t="s">
        <v>929</v>
      </c>
      <c r="G442" s="199"/>
      <c r="H442" s="43">
        <v>734</v>
      </c>
      <c r="I442" s="199" t="s">
        <v>333</v>
      </c>
      <c r="J442" s="197" t="str">
        <f t="shared" si="93"/>
        <v>Fuel Price Deregulation</v>
      </c>
      <c r="K442" s="197" t="str">
        <f t="shared" si="93"/>
        <v>cross fuel price deregulation</v>
      </c>
      <c r="L442" s="189"/>
      <c r="M442" s="189"/>
      <c r="N442" s="189"/>
      <c r="O442" s="199"/>
      <c r="P442" s="194"/>
      <c r="Q442" s="199"/>
      <c r="R442" s="199"/>
      <c r="S442" s="213"/>
      <c r="T442" s="199"/>
    </row>
    <row r="443" spans="1:20" s="190" customFormat="1">
      <c r="A443" s="197" t="str">
        <f t="shared" si="92"/>
        <v>Cross-Sector</v>
      </c>
      <c r="B443" s="197" t="str">
        <f t="shared" si="92"/>
        <v>Fuel Price Deregulation</v>
      </c>
      <c r="C443" s="197" t="str">
        <f t="shared" si="92"/>
        <v>Fuel Price Deregulation</v>
      </c>
      <c r="D443" s="199" t="s">
        <v>255</v>
      </c>
      <c r="E443" s="192"/>
      <c r="F443" s="199" t="s">
        <v>930</v>
      </c>
      <c r="G443" s="199"/>
      <c r="H443" s="43">
        <v>735</v>
      </c>
      <c r="I443" s="199" t="s">
        <v>333</v>
      </c>
      <c r="J443" s="197" t="str">
        <f t="shared" si="93"/>
        <v>Fuel Price Deregulation</v>
      </c>
      <c r="K443" s="197" t="str">
        <f t="shared" si="93"/>
        <v>cross fuel price deregulation</v>
      </c>
      <c r="L443" s="189"/>
      <c r="M443" s="189"/>
      <c r="N443" s="189"/>
      <c r="O443" s="199"/>
      <c r="P443" s="194"/>
      <c r="Q443" s="199"/>
      <c r="R443" s="199"/>
      <c r="S443" s="213"/>
      <c r="T443" s="199"/>
    </row>
    <row r="444" spans="1:20" s="190" customFormat="1">
      <c r="A444" s="197" t="str">
        <f t="shared" si="92"/>
        <v>Cross-Sector</v>
      </c>
      <c r="B444" s="197" t="str">
        <f t="shared" si="92"/>
        <v>Fuel Price Deregulation</v>
      </c>
      <c r="C444" s="197" t="str">
        <f t="shared" si="92"/>
        <v>Fuel Price Deregulation</v>
      </c>
      <c r="D444" s="199" t="s">
        <v>1054</v>
      </c>
      <c r="E444" s="192"/>
      <c r="F444" s="199" t="s">
        <v>619</v>
      </c>
      <c r="G444" s="199"/>
      <c r="H444" s="43">
        <v>736</v>
      </c>
      <c r="I444" s="199" t="s">
        <v>333</v>
      </c>
      <c r="J444" s="197" t="str">
        <f t="shared" si="93"/>
        <v>Fuel Price Deregulation</v>
      </c>
      <c r="K444" s="197" t="str">
        <f t="shared" si="93"/>
        <v>cross fuel price deregulation</v>
      </c>
      <c r="L444" s="189"/>
      <c r="M444" s="189"/>
      <c r="N444" s="189"/>
      <c r="O444" s="199"/>
      <c r="P444" s="194"/>
      <c r="Q444" s="199"/>
      <c r="R444" s="199"/>
      <c r="S444" s="213"/>
      <c r="T444" s="199"/>
    </row>
    <row r="445" spans="1:20" s="190" customFormat="1">
      <c r="A445" s="197" t="str">
        <f t="shared" si="92"/>
        <v>Cross-Sector</v>
      </c>
      <c r="B445" s="197" t="str">
        <f t="shared" si="92"/>
        <v>Fuel Price Deregulation</v>
      </c>
      <c r="C445" s="197" t="str">
        <f t="shared" si="92"/>
        <v>Fuel Price Deregulation</v>
      </c>
      <c r="D445" s="199" t="s">
        <v>1055</v>
      </c>
      <c r="E445" s="192"/>
      <c r="F445" s="199" t="s">
        <v>1056</v>
      </c>
      <c r="G445" s="199"/>
      <c r="H445" s="43">
        <v>737</v>
      </c>
      <c r="I445" s="199" t="s">
        <v>333</v>
      </c>
      <c r="J445" s="197" t="str">
        <f t="shared" si="93"/>
        <v>Fuel Price Deregulation</v>
      </c>
      <c r="K445" s="197" t="str">
        <f t="shared" si="93"/>
        <v>cross fuel price deregulation</v>
      </c>
      <c r="L445" s="189"/>
      <c r="M445" s="189"/>
      <c r="N445" s="189"/>
      <c r="O445" s="199"/>
      <c r="P445" s="194"/>
      <c r="Q445" s="199"/>
      <c r="R445" s="199"/>
      <c r="S445" s="213"/>
      <c r="T445" s="199"/>
    </row>
    <row r="446" spans="1:20" s="197" customFormat="1">
      <c r="A446" s="189" t="s">
        <v>1006</v>
      </c>
      <c r="B446" s="189" t="s">
        <v>1075</v>
      </c>
      <c r="C446" s="189" t="s">
        <v>1076</v>
      </c>
      <c r="D446" s="192" t="s">
        <v>1028</v>
      </c>
      <c r="E446" s="192"/>
      <c r="F446" s="192" t="s">
        <v>1029</v>
      </c>
      <c r="G446" s="192"/>
      <c r="H446" s="43">
        <v>78</v>
      </c>
      <c r="I446" s="192" t="s">
        <v>311</v>
      </c>
      <c r="J446" s="189" t="s">
        <v>1075</v>
      </c>
      <c r="K446" s="189" t="s">
        <v>1077</v>
      </c>
      <c r="L446" s="211">
        <v>0</v>
      </c>
      <c r="M446" s="211">
        <v>0.2</v>
      </c>
      <c r="N446" s="243">
        <v>5.0000000000000001E-3</v>
      </c>
      <c r="O446" s="192" t="s">
        <v>1078</v>
      </c>
      <c r="P446" s="244" t="s">
        <v>1079</v>
      </c>
      <c r="Q446" s="199" t="s">
        <v>1080</v>
      </c>
      <c r="R446" s="199" t="s">
        <v>1081</v>
      </c>
      <c r="S446" s="220" t="s">
        <v>1082</v>
      </c>
      <c r="T446" s="207"/>
    </row>
    <row r="447" spans="1:20" s="197" customFormat="1">
      <c r="A447" s="208" t="str">
        <f t="shared" ref="A447:C462" si="94">A$446</f>
        <v>Cross-Sector</v>
      </c>
      <c r="B447" s="208" t="str">
        <f t="shared" si="94"/>
        <v>Fuel Taxes</v>
      </c>
      <c r="C447" s="208" t="str">
        <f t="shared" si="94"/>
        <v>Additional Fuel Tax Rate by Fuel</v>
      </c>
      <c r="D447" s="199" t="s">
        <v>252</v>
      </c>
      <c r="E447" s="199"/>
      <c r="F447" s="199" t="s">
        <v>580</v>
      </c>
      <c r="G447" s="207"/>
      <c r="H447" s="43">
        <v>79</v>
      </c>
      <c r="I447" s="199" t="s">
        <v>311</v>
      </c>
      <c r="J447" s="208" t="str">
        <f t="shared" ref="J447:O462" si="95">J$446</f>
        <v>Fuel Taxes</v>
      </c>
      <c r="K447" s="198" t="str">
        <f t="shared" si="95"/>
        <v>cross fuel tax</v>
      </c>
      <c r="L447" s="198">
        <f t="shared" si="95"/>
        <v>0</v>
      </c>
      <c r="M447" s="198">
        <f t="shared" si="95"/>
        <v>0.2</v>
      </c>
      <c r="N447" s="245">
        <f t="shared" si="95"/>
        <v>5.0000000000000001E-3</v>
      </c>
      <c r="O447" s="223" t="str">
        <f t="shared" si="95"/>
        <v>% of BAU price</v>
      </c>
      <c r="P447" s="246" t="s">
        <v>1083</v>
      </c>
      <c r="Q447" s="199" t="s">
        <v>1080</v>
      </c>
      <c r="R447" s="199" t="s">
        <v>1081</v>
      </c>
      <c r="S447" s="227" t="str">
        <f>S$446</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47" s="207"/>
    </row>
    <row r="448" spans="1:20" s="197" customFormat="1">
      <c r="A448" s="208" t="str">
        <f t="shared" si="94"/>
        <v>Cross-Sector</v>
      </c>
      <c r="B448" s="208" t="str">
        <f t="shared" si="94"/>
        <v>Fuel Taxes</v>
      </c>
      <c r="C448" s="208" t="str">
        <f t="shared" si="94"/>
        <v>Additional Fuel Tax Rate by Fuel</v>
      </c>
      <c r="D448" s="199" t="s">
        <v>256</v>
      </c>
      <c r="E448" s="199"/>
      <c r="F448" s="199" t="s">
        <v>742</v>
      </c>
      <c r="G448" s="207"/>
      <c r="H448" s="43">
        <v>80</v>
      </c>
      <c r="I448" s="199" t="s">
        <v>311</v>
      </c>
      <c r="J448" s="208" t="str">
        <f t="shared" si="95"/>
        <v>Fuel Taxes</v>
      </c>
      <c r="K448" s="198" t="str">
        <f t="shared" si="95"/>
        <v>cross fuel tax</v>
      </c>
      <c r="L448" s="198">
        <f t="shared" si="95"/>
        <v>0</v>
      </c>
      <c r="M448" s="198">
        <f t="shared" si="95"/>
        <v>0.2</v>
      </c>
      <c r="N448" s="245">
        <f t="shared" si="95"/>
        <v>5.0000000000000001E-3</v>
      </c>
      <c r="O448" s="223" t="str">
        <f t="shared" si="95"/>
        <v>% of BAU price</v>
      </c>
      <c r="P448" s="246" t="s">
        <v>1084</v>
      </c>
      <c r="Q448" s="199" t="s">
        <v>1080</v>
      </c>
      <c r="R448" s="199" t="s">
        <v>1081</v>
      </c>
      <c r="S448" s="227" t="str">
        <f>S$446</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48" s="207"/>
    </row>
    <row r="449" spans="1:20" s="197" customFormat="1">
      <c r="A449" s="208" t="str">
        <f t="shared" si="94"/>
        <v>Cross-Sector</v>
      </c>
      <c r="B449" s="208" t="str">
        <f t="shared" si="94"/>
        <v>Fuel Taxes</v>
      </c>
      <c r="C449" s="208" t="str">
        <f t="shared" si="94"/>
        <v>Additional Fuel Tax Rate by Fuel</v>
      </c>
      <c r="D449" s="199" t="s">
        <v>1036</v>
      </c>
      <c r="E449" s="199"/>
      <c r="F449" s="199" t="s">
        <v>590</v>
      </c>
      <c r="G449" s="207"/>
      <c r="H449" s="43">
        <v>738</v>
      </c>
      <c r="I449" s="199" t="s">
        <v>333</v>
      </c>
      <c r="J449" s="208" t="str">
        <f t="shared" si="95"/>
        <v>Fuel Taxes</v>
      </c>
      <c r="K449" s="198" t="str">
        <f t="shared" si="95"/>
        <v>cross fuel tax</v>
      </c>
      <c r="L449" s="198"/>
      <c r="M449" s="198"/>
      <c r="N449" s="245"/>
      <c r="O449" s="223"/>
      <c r="P449" s="194"/>
      <c r="Q449" s="207"/>
      <c r="R449" s="199"/>
      <c r="S449" s="227"/>
      <c r="T449" s="207"/>
    </row>
    <row r="450" spans="1:20" s="197" customFormat="1">
      <c r="A450" s="208" t="str">
        <f t="shared" si="94"/>
        <v>Cross-Sector</v>
      </c>
      <c r="B450" s="208" t="str">
        <f t="shared" si="94"/>
        <v>Fuel Taxes</v>
      </c>
      <c r="C450" s="208" t="str">
        <f t="shared" si="94"/>
        <v>Additional Fuel Tax Rate by Fuel</v>
      </c>
      <c r="D450" s="199" t="s">
        <v>1043</v>
      </c>
      <c r="E450" s="199"/>
      <c r="F450" s="199" t="s">
        <v>602</v>
      </c>
      <c r="G450" s="207"/>
      <c r="H450" s="43">
        <v>739</v>
      </c>
      <c r="I450" s="199" t="s">
        <v>333</v>
      </c>
      <c r="J450" s="208" t="str">
        <f t="shared" si="95"/>
        <v>Fuel Taxes</v>
      </c>
      <c r="K450" s="198" t="str">
        <f t="shared" si="95"/>
        <v>cross fuel tax</v>
      </c>
      <c r="L450" s="198"/>
      <c r="M450" s="198"/>
      <c r="N450" s="245"/>
      <c r="O450" s="223"/>
      <c r="P450" s="194"/>
      <c r="Q450" s="207"/>
      <c r="R450" s="199"/>
      <c r="S450" s="227"/>
      <c r="T450" s="207"/>
    </row>
    <row r="451" spans="1:20" s="197" customFormat="1">
      <c r="A451" s="208" t="str">
        <f t="shared" si="94"/>
        <v>Cross-Sector</v>
      </c>
      <c r="B451" s="208" t="str">
        <f t="shared" si="94"/>
        <v>Fuel Taxes</v>
      </c>
      <c r="C451" s="208" t="str">
        <f t="shared" si="94"/>
        <v>Additional Fuel Tax Rate by Fuel</v>
      </c>
      <c r="D451" s="199" t="s">
        <v>258</v>
      </c>
      <c r="E451" s="199"/>
      <c r="F451" s="199" t="s">
        <v>924</v>
      </c>
      <c r="G451" s="207"/>
      <c r="H451" s="43">
        <v>81</v>
      </c>
      <c r="I451" s="199" t="s">
        <v>311</v>
      </c>
      <c r="J451" s="208" t="str">
        <f t="shared" si="95"/>
        <v>Fuel Taxes</v>
      </c>
      <c r="K451" s="198" t="str">
        <f t="shared" si="95"/>
        <v>cross fuel tax</v>
      </c>
      <c r="L451" s="198">
        <f t="shared" si="95"/>
        <v>0</v>
      </c>
      <c r="M451" s="198">
        <f t="shared" si="95"/>
        <v>0.2</v>
      </c>
      <c r="N451" s="245">
        <f t="shared" si="95"/>
        <v>5.0000000000000001E-3</v>
      </c>
      <c r="O451" s="223" t="str">
        <f t="shared" si="95"/>
        <v>% of BAU price</v>
      </c>
      <c r="P451" s="244" t="s">
        <v>1085</v>
      </c>
      <c r="Q451" s="199" t="s">
        <v>1080</v>
      </c>
      <c r="R451" s="199" t="s">
        <v>1081</v>
      </c>
      <c r="S451" s="227" t="str">
        <f>S$446</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51" s="207"/>
    </row>
    <row r="452" spans="1:20" s="197" customFormat="1">
      <c r="A452" s="208" t="str">
        <f t="shared" si="94"/>
        <v>Cross-Sector</v>
      </c>
      <c r="B452" s="208" t="str">
        <f t="shared" si="94"/>
        <v>Fuel Taxes</v>
      </c>
      <c r="C452" s="208" t="str">
        <f t="shared" si="94"/>
        <v>Additional Fuel Tax Rate by Fuel</v>
      </c>
      <c r="D452" s="199" t="s">
        <v>257</v>
      </c>
      <c r="E452" s="199"/>
      <c r="F452" s="199" t="s">
        <v>925</v>
      </c>
      <c r="G452" s="207"/>
      <c r="H452" s="43">
        <v>82</v>
      </c>
      <c r="I452" s="199" t="s">
        <v>311</v>
      </c>
      <c r="J452" s="208" t="str">
        <f t="shared" si="95"/>
        <v>Fuel Taxes</v>
      </c>
      <c r="K452" s="198" t="str">
        <f t="shared" si="95"/>
        <v>cross fuel tax</v>
      </c>
      <c r="L452" s="198">
        <f t="shared" si="95"/>
        <v>0</v>
      </c>
      <c r="M452" s="198">
        <f t="shared" si="95"/>
        <v>0.2</v>
      </c>
      <c r="N452" s="245">
        <f t="shared" si="95"/>
        <v>5.0000000000000001E-3</v>
      </c>
      <c r="O452" s="223" t="str">
        <f t="shared" si="95"/>
        <v>% of BAU price</v>
      </c>
      <c r="P452" s="246" t="s">
        <v>1086</v>
      </c>
      <c r="Q452" s="199" t="s">
        <v>1080</v>
      </c>
      <c r="R452" s="199" t="s">
        <v>1081</v>
      </c>
      <c r="S452" s="227" t="str">
        <f>S$446</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52" s="207"/>
    </row>
    <row r="453" spans="1:20" s="197" customFormat="1">
      <c r="A453" s="208" t="str">
        <f t="shared" si="94"/>
        <v>Cross-Sector</v>
      </c>
      <c r="B453" s="208" t="str">
        <f t="shared" si="94"/>
        <v>Fuel Taxes</v>
      </c>
      <c r="C453" s="208" t="str">
        <f t="shared" si="94"/>
        <v>Additional Fuel Tax Rate by Fuel</v>
      </c>
      <c r="D453" s="199" t="s">
        <v>1046</v>
      </c>
      <c r="E453" s="199"/>
      <c r="F453" s="199" t="s">
        <v>1047</v>
      </c>
      <c r="G453" s="207"/>
      <c r="H453" s="43">
        <v>740</v>
      </c>
      <c r="I453" s="199" t="s">
        <v>333</v>
      </c>
      <c r="J453" s="208" t="str">
        <f t="shared" si="95"/>
        <v>Fuel Taxes</v>
      </c>
      <c r="K453" s="198" t="str">
        <f t="shared" si="95"/>
        <v>cross fuel tax</v>
      </c>
      <c r="L453" s="198"/>
      <c r="M453" s="198"/>
      <c r="N453" s="245"/>
      <c r="O453" s="223"/>
      <c r="P453" s="194"/>
      <c r="Q453" s="207"/>
      <c r="R453" s="199"/>
      <c r="S453" s="227"/>
      <c r="T453" s="207"/>
    </row>
    <row r="454" spans="1:20" s="197" customFormat="1">
      <c r="A454" s="208" t="str">
        <f t="shared" si="94"/>
        <v>Cross-Sector</v>
      </c>
      <c r="B454" s="208" t="str">
        <f t="shared" si="94"/>
        <v>Fuel Taxes</v>
      </c>
      <c r="C454" s="208" t="str">
        <f t="shared" si="94"/>
        <v>Additional Fuel Tax Rate by Fuel</v>
      </c>
      <c r="D454" s="199" t="s">
        <v>1048</v>
      </c>
      <c r="E454" s="199"/>
      <c r="F454" s="199" t="s">
        <v>1049</v>
      </c>
      <c r="G454" s="207"/>
      <c r="H454" s="43">
        <v>741</v>
      </c>
      <c r="I454" s="199" t="s">
        <v>333</v>
      </c>
      <c r="J454" s="208" t="str">
        <f t="shared" si="95"/>
        <v>Fuel Taxes</v>
      </c>
      <c r="K454" s="198" t="str">
        <f t="shared" si="95"/>
        <v>cross fuel tax</v>
      </c>
      <c r="L454" s="198"/>
      <c r="M454" s="198"/>
      <c r="N454" s="245"/>
      <c r="O454" s="223"/>
      <c r="P454" s="194"/>
      <c r="Q454" s="207"/>
      <c r="R454" s="199"/>
      <c r="S454" s="227"/>
      <c r="T454" s="207"/>
    </row>
    <row r="455" spans="1:20">
      <c r="A455" s="208" t="str">
        <f t="shared" si="94"/>
        <v>Cross-Sector</v>
      </c>
      <c r="B455" s="208" t="str">
        <f t="shared" si="94"/>
        <v>Fuel Taxes</v>
      </c>
      <c r="C455" s="208" t="str">
        <f t="shared" si="94"/>
        <v>Additional Fuel Tax Rate by Fuel</v>
      </c>
      <c r="D455" s="199" t="s">
        <v>254</v>
      </c>
      <c r="E455" s="199"/>
      <c r="F455" s="199" t="s">
        <v>926</v>
      </c>
      <c r="G455" s="207"/>
      <c r="H455" s="43">
        <v>742</v>
      </c>
      <c r="I455" s="199" t="s">
        <v>333</v>
      </c>
      <c r="J455" s="208" t="str">
        <f t="shared" si="95"/>
        <v>Fuel Taxes</v>
      </c>
      <c r="K455" s="198" t="str">
        <f t="shared" si="95"/>
        <v>cross fuel tax</v>
      </c>
      <c r="L455" s="198"/>
      <c r="M455" s="198"/>
      <c r="N455" s="245"/>
      <c r="O455" s="223"/>
      <c r="P455" s="194"/>
      <c r="Q455" s="199"/>
      <c r="R455" s="199"/>
      <c r="S455" s="227"/>
      <c r="T455" s="192"/>
    </row>
    <row r="456" spans="1:20">
      <c r="A456" s="208" t="str">
        <f t="shared" si="94"/>
        <v>Cross-Sector</v>
      </c>
      <c r="B456" s="208" t="str">
        <f t="shared" si="94"/>
        <v>Fuel Taxes</v>
      </c>
      <c r="C456" s="208" t="str">
        <f t="shared" si="94"/>
        <v>Additional Fuel Tax Rate by Fuel</v>
      </c>
      <c r="D456" s="199" t="s">
        <v>1051</v>
      </c>
      <c r="E456" s="199"/>
      <c r="F456" s="199" t="s">
        <v>1052</v>
      </c>
      <c r="G456" s="207"/>
      <c r="H456" s="43">
        <v>743</v>
      </c>
      <c r="I456" s="199" t="s">
        <v>333</v>
      </c>
      <c r="J456" s="208" t="str">
        <f t="shared" si="95"/>
        <v>Fuel Taxes</v>
      </c>
      <c r="K456" s="198" t="str">
        <f t="shared" si="95"/>
        <v>cross fuel tax</v>
      </c>
      <c r="L456" s="198"/>
      <c r="M456" s="198"/>
      <c r="N456" s="245"/>
      <c r="O456" s="223"/>
      <c r="P456" s="194"/>
      <c r="Q456" s="192"/>
      <c r="R456" s="199"/>
      <c r="S456" s="213"/>
      <c r="T456" s="192"/>
    </row>
    <row r="457" spans="1:20">
      <c r="A457" s="208" t="str">
        <f t="shared" si="94"/>
        <v>Cross-Sector</v>
      </c>
      <c r="B457" s="208" t="str">
        <f t="shared" si="94"/>
        <v>Fuel Taxes</v>
      </c>
      <c r="C457" s="208" t="str">
        <f t="shared" si="94"/>
        <v>Additional Fuel Tax Rate by Fuel</v>
      </c>
      <c r="D457" s="199" t="s">
        <v>927</v>
      </c>
      <c r="E457" s="199"/>
      <c r="F457" s="199" t="s">
        <v>610</v>
      </c>
      <c r="G457" s="207"/>
      <c r="H457" s="43">
        <v>744</v>
      </c>
      <c r="I457" s="199" t="s">
        <v>333</v>
      </c>
      <c r="J457" s="208" t="str">
        <f t="shared" si="95"/>
        <v>Fuel Taxes</v>
      </c>
      <c r="K457" s="198" t="str">
        <f t="shared" si="95"/>
        <v>cross fuel tax</v>
      </c>
      <c r="L457" s="198"/>
      <c r="M457" s="198"/>
      <c r="N457" s="198"/>
      <c r="O457" s="223"/>
      <c r="P457" s="194"/>
      <c r="Q457" s="192"/>
      <c r="R457" s="199"/>
      <c r="S457" s="213"/>
      <c r="T457" s="192"/>
    </row>
    <row r="458" spans="1:20">
      <c r="A458" s="208" t="str">
        <f t="shared" si="94"/>
        <v>Cross-Sector</v>
      </c>
      <c r="B458" s="208" t="str">
        <f t="shared" si="94"/>
        <v>Fuel Taxes</v>
      </c>
      <c r="C458" s="208" t="str">
        <f t="shared" si="94"/>
        <v>Additional Fuel Tax Rate by Fuel</v>
      </c>
      <c r="D458" s="199" t="s">
        <v>251</v>
      </c>
      <c r="E458" s="199"/>
      <c r="F458" s="199" t="s">
        <v>615</v>
      </c>
      <c r="G458" s="207"/>
      <c r="H458" s="43">
        <v>745</v>
      </c>
      <c r="I458" s="199" t="s">
        <v>333</v>
      </c>
      <c r="J458" s="208" t="str">
        <f t="shared" si="95"/>
        <v>Fuel Taxes</v>
      </c>
      <c r="K458" s="198" t="str">
        <f t="shared" si="95"/>
        <v>cross fuel tax</v>
      </c>
      <c r="L458" s="198"/>
      <c r="M458" s="198"/>
      <c r="N458" s="198"/>
      <c r="O458" s="223"/>
      <c r="P458" s="194"/>
      <c r="Q458" s="192"/>
      <c r="R458" s="199"/>
      <c r="S458" s="213"/>
      <c r="T458" s="192"/>
    </row>
    <row r="459" spans="1:20">
      <c r="A459" s="208" t="str">
        <f t="shared" si="94"/>
        <v>Cross-Sector</v>
      </c>
      <c r="B459" s="208" t="str">
        <f t="shared" si="94"/>
        <v>Fuel Taxes</v>
      </c>
      <c r="C459" s="208" t="str">
        <f t="shared" si="94"/>
        <v>Additional Fuel Tax Rate by Fuel</v>
      </c>
      <c r="D459" s="199" t="s">
        <v>928</v>
      </c>
      <c r="E459" s="199"/>
      <c r="F459" s="199" t="s">
        <v>929</v>
      </c>
      <c r="G459" s="207"/>
      <c r="H459" s="43">
        <v>746</v>
      </c>
      <c r="I459" s="199" t="s">
        <v>333</v>
      </c>
      <c r="J459" s="208" t="str">
        <f t="shared" si="95"/>
        <v>Fuel Taxes</v>
      </c>
      <c r="K459" s="198" t="str">
        <f t="shared" si="95"/>
        <v>cross fuel tax</v>
      </c>
      <c r="L459" s="198"/>
      <c r="M459" s="198"/>
      <c r="N459" s="198"/>
      <c r="O459" s="223"/>
      <c r="P459" s="194"/>
      <c r="Q459" s="192"/>
      <c r="R459" s="199"/>
      <c r="S459" s="213"/>
      <c r="T459" s="192"/>
    </row>
    <row r="460" spans="1:20">
      <c r="A460" s="208" t="str">
        <f t="shared" si="94"/>
        <v>Cross-Sector</v>
      </c>
      <c r="B460" s="208" t="str">
        <f t="shared" si="94"/>
        <v>Fuel Taxes</v>
      </c>
      <c r="C460" s="208" t="str">
        <f t="shared" si="94"/>
        <v>Additional Fuel Tax Rate by Fuel</v>
      </c>
      <c r="D460" s="199" t="s">
        <v>255</v>
      </c>
      <c r="E460" s="199"/>
      <c r="F460" s="199" t="s">
        <v>930</v>
      </c>
      <c r="G460" s="207"/>
      <c r="H460" s="43">
        <v>747</v>
      </c>
      <c r="I460" s="199" t="s">
        <v>333</v>
      </c>
      <c r="J460" s="208" t="str">
        <f t="shared" si="95"/>
        <v>Fuel Taxes</v>
      </c>
      <c r="K460" s="198" t="str">
        <f t="shared" si="95"/>
        <v>cross fuel tax</v>
      </c>
      <c r="L460" s="198"/>
      <c r="M460" s="198"/>
      <c r="N460" s="198"/>
      <c r="O460" s="223"/>
      <c r="P460" s="194"/>
      <c r="Q460" s="192"/>
      <c r="R460" s="199"/>
      <c r="S460" s="213"/>
      <c r="T460" s="192"/>
    </row>
    <row r="461" spans="1:20">
      <c r="A461" s="208" t="str">
        <f t="shared" si="94"/>
        <v>Cross-Sector</v>
      </c>
      <c r="B461" s="208" t="str">
        <f t="shared" si="94"/>
        <v>Fuel Taxes</v>
      </c>
      <c r="C461" s="208" t="str">
        <f t="shared" si="94"/>
        <v>Additional Fuel Tax Rate by Fuel</v>
      </c>
      <c r="D461" s="199" t="s">
        <v>1054</v>
      </c>
      <c r="E461" s="199"/>
      <c r="F461" s="199" t="s">
        <v>619</v>
      </c>
      <c r="G461" s="207"/>
      <c r="H461" s="43">
        <v>748</v>
      </c>
      <c r="I461" s="199" t="s">
        <v>333</v>
      </c>
      <c r="J461" s="208" t="str">
        <f t="shared" si="95"/>
        <v>Fuel Taxes</v>
      </c>
      <c r="K461" s="198" t="str">
        <f t="shared" si="95"/>
        <v>cross fuel tax</v>
      </c>
      <c r="L461" s="198"/>
      <c r="M461" s="198"/>
      <c r="N461" s="198"/>
      <c r="O461" s="223"/>
      <c r="P461" s="194"/>
      <c r="Q461" s="192"/>
      <c r="R461" s="199"/>
      <c r="S461" s="213"/>
      <c r="T461" s="192"/>
    </row>
    <row r="462" spans="1:20">
      <c r="A462" s="208" t="str">
        <f t="shared" si="94"/>
        <v>Cross-Sector</v>
      </c>
      <c r="B462" s="208" t="str">
        <f t="shared" si="94"/>
        <v>Fuel Taxes</v>
      </c>
      <c r="C462" s="208" t="str">
        <f t="shared" si="94"/>
        <v>Additional Fuel Tax Rate by Fuel</v>
      </c>
      <c r="D462" s="199" t="s">
        <v>1055</v>
      </c>
      <c r="E462" s="199"/>
      <c r="F462" s="199" t="s">
        <v>1056</v>
      </c>
      <c r="G462" s="207"/>
      <c r="H462" s="43">
        <v>749</v>
      </c>
      <c r="I462" s="199" t="s">
        <v>333</v>
      </c>
      <c r="J462" s="208" t="str">
        <f t="shared" si="95"/>
        <v>Fuel Taxes</v>
      </c>
      <c r="K462" s="198" t="str">
        <f t="shared" si="95"/>
        <v>cross fuel tax</v>
      </c>
      <c r="L462" s="198"/>
      <c r="M462" s="198"/>
      <c r="N462" s="198"/>
      <c r="O462" s="223"/>
      <c r="P462" s="194"/>
      <c r="Q462" s="192"/>
      <c r="R462" s="199"/>
      <c r="S462" s="213"/>
      <c r="T462" s="192"/>
    </row>
    <row r="463" spans="1:20">
      <c r="A463" s="189" t="s">
        <v>1087</v>
      </c>
      <c r="B463" s="189" t="s">
        <v>1088</v>
      </c>
      <c r="C463" s="189" t="s">
        <v>1089</v>
      </c>
      <c r="D463" s="192" t="s">
        <v>494</v>
      </c>
      <c r="E463" s="192"/>
      <c r="F463" s="192" t="s">
        <v>1090</v>
      </c>
      <c r="G463" s="192"/>
      <c r="H463" s="43">
        <v>85</v>
      </c>
      <c r="I463" s="192" t="s">
        <v>311</v>
      </c>
      <c r="J463" s="189" t="s">
        <v>1091</v>
      </c>
      <c r="K463" s="189" t="s">
        <v>1092</v>
      </c>
      <c r="L463" s="212">
        <v>0</v>
      </c>
      <c r="M463" s="212">
        <v>0.4</v>
      </c>
      <c r="N463" s="211">
        <v>0.01</v>
      </c>
      <c r="O463" s="192" t="s">
        <v>1093</v>
      </c>
      <c r="P463" s="194" t="s">
        <v>1094</v>
      </c>
      <c r="Q463" s="192" t="s">
        <v>1095</v>
      </c>
      <c r="R463" s="199" t="s">
        <v>1096</v>
      </c>
      <c r="S463" s="213" t="s">
        <v>533</v>
      </c>
      <c r="T463" s="192"/>
    </row>
    <row r="464" spans="1:20">
      <c r="A464" s="197" t="str">
        <f t="shared" ref="A464:C468" si="96">A$463</f>
        <v>Research and Development</v>
      </c>
      <c r="B464" s="197" t="str">
        <f t="shared" si="96"/>
        <v>Capital Cost Reduction</v>
      </c>
      <c r="C464" s="197" t="str">
        <f t="shared" si="96"/>
        <v>RnD Building Capital Cost Perc Reduction</v>
      </c>
      <c r="D464" s="192" t="s">
        <v>502</v>
      </c>
      <c r="E464" s="192"/>
      <c r="F464" s="192" t="s">
        <v>1097</v>
      </c>
      <c r="G464" s="192"/>
      <c r="H464" s="43">
        <v>86</v>
      </c>
      <c r="I464" s="192" t="s">
        <v>311</v>
      </c>
      <c r="J464" s="197" t="str">
        <f t="shared" ref="J464:O479" si="97">J$463</f>
        <v>R&amp;D Capital Cost Reductions</v>
      </c>
      <c r="K464" s="198" t="str">
        <f t="shared" si="97"/>
        <v>RnD building capital cost reduction</v>
      </c>
      <c r="L464" s="198">
        <f t="shared" si="97"/>
        <v>0</v>
      </c>
      <c r="M464" s="198">
        <f t="shared" si="97"/>
        <v>0.4</v>
      </c>
      <c r="N464" s="198">
        <f t="shared" si="97"/>
        <v>0.01</v>
      </c>
      <c r="O464" s="207" t="str">
        <f t="shared" si="97"/>
        <v>% reduction in cost</v>
      </c>
      <c r="P464" s="194" t="s">
        <v>1098</v>
      </c>
      <c r="Q464" s="192" t="s">
        <v>1095</v>
      </c>
      <c r="R464" s="199" t="s">
        <v>1096</v>
      </c>
      <c r="S464" s="213" t="s">
        <v>533</v>
      </c>
      <c r="T464" s="192"/>
    </row>
    <row r="465" spans="1:20">
      <c r="A465" s="197" t="str">
        <f t="shared" si="96"/>
        <v>Research and Development</v>
      </c>
      <c r="B465" s="197" t="str">
        <f t="shared" si="96"/>
        <v>Capital Cost Reduction</v>
      </c>
      <c r="C465" s="197" t="str">
        <f t="shared" si="96"/>
        <v>RnD Building Capital Cost Perc Reduction</v>
      </c>
      <c r="D465" s="192" t="s">
        <v>524</v>
      </c>
      <c r="E465" s="192"/>
      <c r="F465" s="192" t="s">
        <v>1099</v>
      </c>
      <c r="G465" s="192"/>
      <c r="H465" s="43">
        <v>87</v>
      </c>
      <c r="I465" s="192" t="s">
        <v>311</v>
      </c>
      <c r="J465" s="197" t="str">
        <f t="shared" si="97"/>
        <v>R&amp;D Capital Cost Reductions</v>
      </c>
      <c r="K465" s="198" t="str">
        <f t="shared" si="97"/>
        <v>RnD building capital cost reduction</v>
      </c>
      <c r="L465" s="198">
        <f t="shared" si="97"/>
        <v>0</v>
      </c>
      <c r="M465" s="198">
        <f t="shared" si="97"/>
        <v>0.4</v>
      </c>
      <c r="N465" s="198">
        <f t="shared" si="97"/>
        <v>0.01</v>
      </c>
      <c r="O465" s="207" t="str">
        <f t="shared" si="97"/>
        <v>% reduction in cost</v>
      </c>
      <c r="P465" s="194" t="s">
        <v>1100</v>
      </c>
      <c r="Q465" s="192" t="s">
        <v>1095</v>
      </c>
      <c r="R465" s="199" t="s">
        <v>1096</v>
      </c>
      <c r="S465" s="213" t="s">
        <v>533</v>
      </c>
      <c r="T465" s="192"/>
    </row>
    <row r="466" spans="1:20">
      <c r="A466" s="197" t="str">
        <f t="shared" si="96"/>
        <v>Research and Development</v>
      </c>
      <c r="B466" s="197" t="str">
        <f t="shared" si="96"/>
        <v>Capital Cost Reduction</v>
      </c>
      <c r="C466" s="197" t="str">
        <f t="shared" si="96"/>
        <v>RnD Building Capital Cost Perc Reduction</v>
      </c>
      <c r="D466" s="192" t="s">
        <v>504</v>
      </c>
      <c r="E466" s="192"/>
      <c r="F466" s="192" t="s">
        <v>1101</v>
      </c>
      <c r="G466" s="192"/>
      <c r="H466" s="43">
        <v>88</v>
      </c>
      <c r="I466" s="192" t="s">
        <v>311</v>
      </c>
      <c r="J466" s="197" t="str">
        <f t="shared" si="97"/>
        <v>R&amp;D Capital Cost Reductions</v>
      </c>
      <c r="K466" s="198" t="str">
        <f t="shared" si="97"/>
        <v>RnD building capital cost reduction</v>
      </c>
      <c r="L466" s="198">
        <f t="shared" si="97"/>
        <v>0</v>
      </c>
      <c r="M466" s="198">
        <f t="shared" si="97"/>
        <v>0.4</v>
      </c>
      <c r="N466" s="198">
        <f t="shared" si="97"/>
        <v>0.01</v>
      </c>
      <c r="O466" s="207" t="str">
        <f t="shared" si="97"/>
        <v>% reduction in cost</v>
      </c>
      <c r="P466" s="194" t="s">
        <v>1102</v>
      </c>
      <c r="Q466" s="192" t="s">
        <v>1095</v>
      </c>
      <c r="R466" s="199" t="s">
        <v>1096</v>
      </c>
      <c r="S466" s="213" t="s">
        <v>533</v>
      </c>
      <c r="T466" s="192"/>
    </row>
    <row r="467" spans="1:20">
      <c r="A467" s="197" t="str">
        <f t="shared" si="96"/>
        <v>Research and Development</v>
      </c>
      <c r="B467" s="197" t="str">
        <f t="shared" si="96"/>
        <v>Capital Cost Reduction</v>
      </c>
      <c r="C467" s="197" t="str">
        <f t="shared" si="96"/>
        <v>RnD Building Capital Cost Perc Reduction</v>
      </c>
      <c r="D467" s="192" t="s">
        <v>506</v>
      </c>
      <c r="E467" s="192"/>
      <c r="F467" s="192" t="s">
        <v>1103</v>
      </c>
      <c r="G467" s="192"/>
      <c r="H467" s="43">
        <v>89</v>
      </c>
      <c r="I467" s="192" t="s">
        <v>311</v>
      </c>
      <c r="J467" s="197" t="str">
        <f t="shared" si="97"/>
        <v>R&amp;D Capital Cost Reductions</v>
      </c>
      <c r="K467" s="198" t="str">
        <f t="shared" si="97"/>
        <v>RnD building capital cost reduction</v>
      </c>
      <c r="L467" s="198">
        <f t="shared" si="97"/>
        <v>0</v>
      </c>
      <c r="M467" s="198">
        <f t="shared" si="97"/>
        <v>0.4</v>
      </c>
      <c r="N467" s="198">
        <f t="shared" si="97"/>
        <v>0.01</v>
      </c>
      <c r="O467" s="207" t="str">
        <f t="shared" si="97"/>
        <v>% reduction in cost</v>
      </c>
      <c r="P467" s="194" t="s">
        <v>1104</v>
      </c>
      <c r="Q467" s="192" t="s">
        <v>1095</v>
      </c>
      <c r="R467" s="199" t="s">
        <v>1096</v>
      </c>
      <c r="S467" s="213" t="s">
        <v>533</v>
      </c>
      <c r="T467" s="192"/>
    </row>
    <row r="468" spans="1:20">
      <c r="A468" s="197" t="str">
        <f t="shared" si="96"/>
        <v>Research and Development</v>
      </c>
      <c r="B468" s="197" t="str">
        <f t="shared" si="96"/>
        <v>Capital Cost Reduction</v>
      </c>
      <c r="C468" s="197" t="str">
        <f t="shared" si="96"/>
        <v>RnD Building Capital Cost Perc Reduction</v>
      </c>
      <c r="D468" s="192" t="s">
        <v>508</v>
      </c>
      <c r="E468" s="192"/>
      <c r="F468" s="192" t="s">
        <v>1105</v>
      </c>
      <c r="G468" s="192"/>
      <c r="H468" s="43">
        <v>90</v>
      </c>
      <c r="I468" s="192" t="s">
        <v>311</v>
      </c>
      <c r="J468" s="197" t="str">
        <f t="shared" si="97"/>
        <v>R&amp;D Capital Cost Reductions</v>
      </c>
      <c r="K468" s="198" t="str">
        <f t="shared" si="97"/>
        <v>RnD building capital cost reduction</v>
      </c>
      <c r="L468" s="198">
        <f t="shared" si="97"/>
        <v>0</v>
      </c>
      <c r="M468" s="198">
        <f t="shared" si="97"/>
        <v>0.4</v>
      </c>
      <c r="N468" s="198">
        <f t="shared" si="97"/>
        <v>0.01</v>
      </c>
      <c r="O468" s="207" t="str">
        <f t="shared" si="97"/>
        <v>% reduction in cost</v>
      </c>
      <c r="P468" s="194" t="s">
        <v>1106</v>
      </c>
      <c r="Q468" s="192" t="s">
        <v>1095</v>
      </c>
      <c r="R468" s="199" t="s">
        <v>1096</v>
      </c>
      <c r="S468" s="213" t="s">
        <v>533</v>
      </c>
      <c r="T468" s="192"/>
    </row>
    <row r="469" spans="1:20">
      <c r="A469" s="197" t="str">
        <f>A$463</f>
        <v>Research and Development</v>
      </c>
      <c r="B469" s="197" t="str">
        <f>B$463</f>
        <v>Capital Cost Reduction</v>
      </c>
      <c r="C469" s="189" t="s">
        <v>1107</v>
      </c>
      <c r="D469" s="192"/>
      <c r="E469" s="192"/>
      <c r="F469" s="192" t="s">
        <v>620</v>
      </c>
      <c r="G469" s="192"/>
      <c r="H469" s="43">
        <v>91</v>
      </c>
      <c r="I469" s="192" t="s">
        <v>311</v>
      </c>
      <c r="J469" s="197" t="str">
        <f t="shared" si="97"/>
        <v>R&amp;D Capital Cost Reductions</v>
      </c>
      <c r="K469" s="189" t="s">
        <v>1108</v>
      </c>
      <c r="L469" s="212">
        <v>0</v>
      </c>
      <c r="M469" s="212">
        <v>0.4</v>
      </c>
      <c r="N469" s="211">
        <v>0.01</v>
      </c>
      <c r="O469" s="192" t="s">
        <v>1093</v>
      </c>
      <c r="P469" s="194" t="s">
        <v>1109</v>
      </c>
      <c r="Q469" s="192" t="s">
        <v>1095</v>
      </c>
      <c r="R469" s="199" t="s">
        <v>1096</v>
      </c>
      <c r="S469" s="213" t="s">
        <v>533</v>
      </c>
      <c r="T469" s="192"/>
    </row>
    <row r="470" spans="1:20">
      <c r="A470" s="189" t="s">
        <v>1087</v>
      </c>
      <c r="B470" s="197" t="str">
        <f>B$463</f>
        <v>Capital Cost Reduction</v>
      </c>
      <c r="C470" s="189" t="s">
        <v>1110</v>
      </c>
      <c r="D470" s="192" t="s">
        <v>579</v>
      </c>
      <c r="E470" s="192"/>
      <c r="F470" s="199" t="s">
        <v>1111</v>
      </c>
      <c r="G470" s="192"/>
      <c r="H470" s="43">
        <v>92</v>
      </c>
      <c r="I470" s="192" t="s">
        <v>311</v>
      </c>
      <c r="J470" s="197" t="str">
        <f t="shared" si="97"/>
        <v>R&amp;D Capital Cost Reductions</v>
      </c>
      <c r="K470" s="189" t="s">
        <v>1112</v>
      </c>
      <c r="L470" s="212">
        <v>0</v>
      </c>
      <c r="M470" s="212">
        <v>0.4</v>
      </c>
      <c r="N470" s="211">
        <v>0.01</v>
      </c>
      <c r="O470" s="192" t="s">
        <v>1093</v>
      </c>
      <c r="P470" s="194" t="s">
        <v>1113</v>
      </c>
      <c r="Q470" s="192" t="s">
        <v>1095</v>
      </c>
      <c r="R470" s="199" t="s">
        <v>1096</v>
      </c>
      <c r="S470" s="213" t="s">
        <v>533</v>
      </c>
      <c r="T470" s="192"/>
    </row>
    <row r="471" spans="1:20">
      <c r="A471" s="197" t="str">
        <f t="shared" ref="A471:C480" si="98">A$470</f>
        <v>Research and Development</v>
      </c>
      <c r="B471" s="197" t="str">
        <f t="shared" si="98"/>
        <v>Capital Cost Reduction</v>
      </c>
      <c r="C471" s="197" t="str">
        <f t="shared" si="98"/>
        <v>RnD Electricity Capital Cost Perc Reduction</v>
      </c>
      <c r="D471" s="199" t="s">
        <v>586</v>
      </c>
      <c r="E471" s="207"/>
      <c r="F471" s="199" t="s">
        <v>1114</v>
      </c>
      <c r="G471" s="192"/>
      <c r="H471" s="43">
        <v>93</v>
      </c>
      <c r="I471" s="192" t="s">
        <v>311</v>
      </c>
      <c r="J471" s="197" t="str">
        <f t="shared" si="97"/>
        <v>R&amp;D Capital Cost Reductions</v>
      </c>
      <c r="K471" s="198" t="str">
        <f t="shared" ref="K471:O480" si="99">K$470</f>
        <v>RnD electricity capital cost reduction</v>
      </c>
      <c r="L471" s="198">
        <f t="shared" si="99"/>
        <v>0</v>
      </c>
      <c r="M471" s="205">
        <f t="shared" si="99"/>
        <v>0.4</v>
      </c>
      <c r="N471" s="205">
        <f t="shared" si="99"/>
        <v>0.01</v>
      </c>
      <c r="O471" s="207" t="str">
        <f t="shared" si="99"/>
        <v>% reduction in cost</v>
      </c>
      <c r="P471" s="194" t="s">
        <v>1115</v>
      </c>
      <c r="Q471" s="192" t="s">
        <v>1095</v>
      </c>
      <c r="R471" s="199" t="s">
        <v>1096</v>
      </c>
      <c r="S471" s="213" t="s">
        <v>533</v>
      </c>
      <c r="T471" s="192"/>
    </row>
    <row r="472" spans="1:20">
      <c r="A472" s="197" t="str">
        <f t="shared" si="98"/>
        <v>Research and Development</v>
      </c>
      <c r="B472" s="197" t="str">
        <f t="shared" si="98"/>
        <v>Capital Cost Reduction</v>
      </c>
      <c r="C472" s="197" t="str">
        <f t="shared" si="98"/>
        <v>RnD Electricity Capital Cost Perc Reduction</v>
      </c>
      <c r="D472" s="199" t="s">
        <v>589</v>
      </c>
      <c r="E472" s="207"/>
      <c r="F472" s="199" t="s">
        <v>1116</v>
      </c>
      <c r="G472" s="192"/>
      <c r="H472" s="43">
        <v>94</v>
      </c>
      <c r="I472" s="192" t="s">
        <v>311</v>
      </c>
      <c r="J472" s="197" t="str">
        <f t="shared" si="97"/>
        <v>R&amp;D Capital Cost Reductions</v>
      </c>
      <c r="K472" s="198" t="str">
        <f t="shared" si="99"/>
        <v>RnD electricity capital cost reduction</v>
      </c>
      <c r="L472" s="198">
        <f t="shared" si="99"/>
        <v>0</v>
      </c>
      <c r="M472" s="205">
        <f t="shared" si="99"/>
        <v>0.4</v>
      </c>
      <c r="N472" s="205">
        <f t="shared" si="99"/>
        <v>0.01</v>
      </c>
      <c r="O472" s="207" t="str">
        <f t="shared" si="99"/>
        <v>% reduction in cost</v>
      </c>
      <c r="P472" s="194" t="s">
        <v>1117</v>
      </c>
      <c r="Q472" s="192" t="s">
        <v>1095</v>
      </c>
      <c r="R472" s="199" t="s">
        <v>1096</v>
      </c>
      <c r="S472" s="213" t="s">
        <v>533</v>
      </c>
      <c r="T472" s="192"/>
    </row>
    <row r="473" spans="1:20">
      <c r="A473" s="197" t="str">
        <f t="shared" si="98"/>
        <v>Research and Development</v>
      </c>
      <c r="B473" s="197" t="str">
        <f t="shared" si="98"/>
        <v>Capital Cost Reduction</v>
      </c>
      <c r="C473" s="197" t="str">
        <f t="shared" si="98"/>
        <v>RnD Electricity Capital Cost Perc Reduction</v>
      </c>
      <c r="D473" s="199" t="s">
        <v>592</v>
      </c>
      <c r="E473" s="207"/>
      <c r="F473" s="199" t="s">
        <v>1118</v>
      </c>
      <c r="G473" s="192"/>
      <c r="H473" s="43">
        <v>95</v>
      </c>
      <c r="I473" s="192" t="s">
        <v>311</v>
      </c>
      <c r="J473" s="197" t="str">
        <f t="shared" si="97"/>
        <v>R&amp;D Capital Cost Reductions</v>
      </c>
      <c r="K473" s="198" t="str">
        <f t="shared" si="99"/>
        <v>RnD electricity capital cost reduction</v>
      </c>
      <c r="L473" s="198">
        <f t="shared" si="99"/>
        <v>0</v>
      </c>
      <c r="M473" s="205">
        <f t="shared" si="99"/>
        <v>0.4</v>
      </c>
      <c r="N473" s="205">
        <f t="shared" si="99"/>
        <v>0.01</v>
      </c>
      <c r="O473" s="207" t="str">
        <f t="shared" si="99"/>
        <v>% reduction in cost</v>
      </c>
      <c r="P473" s="194" t="s">
        <v>1119</v>
      </c>
      <c r="Q473" s="192" t="s">
        <v>1095</v>
      </c>
      <c r="R473" s="199" t="s">
        <v>1096</v>
      </c>
      <c r="S473" s="213" t="s">
        <v>533</v>
      </c>
      <c r="T473" s="192"/>
    </row>
    <row r="474" spans="1:20">
      <c r="A474" s="197" t="str">
        <f t="shared" si="98"/>
        <v>Research and Development</v>
      </c>
      <c r="B474" s="197" t="str">
        <f t="shared" si="98"/>
        <v>Capital Cost Reduction</v>
      </c>
      <c r="C474" s="197" t="str">
        <f t="shared" si="98"/>
        <v>RnD Electricity Capital Cost Perc Reduction</v>
      </c>
      <c r="D474" s="199" t="s">
        <v>595</v>
      </c>
      <c r="E474" s="207"/>
      <c r="F474" s="199" t="s">
        <v>1120</v>
      </c>
      <c r="G474" s="192"/>
      <c r="H474" s="43">
        <v>96</v>
      </c>
      <c r="I474" s="192" t="s">
        <v>311</v>
      </c>
      <c r="J474" s="197" t="str">
        <f t="shared" si="97"/>
        <v>R&amp;D Capital Cost Reductions</v>
      </c>
      <c r="K474" s="198" t="str">
        <f t="shared" si="99"/>
        <v>RnD electricity capital cost reduction</v>
      </c>
      <c r="L474" s="198">
        <f t="shared" si="99"/>
        <v>0</v>
      </c>
      <c r="M474" s="205">
        <f t="shared" si="99"/>
        <v>0.4</v>
      </c>
      <c r="N474" s="205">
        <f t="shared" si="99"/>
        <v>0.01</v>
      </c>
      <c r="O474" s="207" t="str">
        <f t="shared" si="99"/>
        <v>% reduction in cost</v>
      </c>
      <c r="P474" s="194" t="s">
        <v>1121</v>
      </c>
      <c r="Q474" s="192" t="s">
        <v>1095</v>
      </c>
      <c r="R474" s="199" t="s">
        <v>1096</v>
      </c>
      <c r="S474" s="213" t="s">
        <v>533</v>
      </c>
      <c r="T474" s="192"/>
    </row>
    <row r="475" spans="1:20">
      <c r="A475" s="197" t="str">
        <f t="shared" si="98"/>
        <v>Research and Development</v>
      </c>
      <c r="B475" s="197" t="str">
        <f t="shared" si="98"/>
        <v>Capital Cost Reduction</v>
      </c>
      <c r="C475" s="197" t="str">
        <f t="shared" si="98"/>
        <v>RnD Electricity Capital Cost Perc Reduction</v>
      </c>
      <c r="D475" s="199" t="s">
        <v>597</v>
      </c>
      <c r="E475" s="207"/>
      <c r="F475" s="199" t="s">
        <v>1122</v>
      </c>
      <c r="G475" s="192"/>
      <c r="H475" s="43">
        <v>97</v>
      </c>
      <c r="I475" s="192" t="s">
        <v>311</v>
      </c>
      <c r="J475" s="197" t="str">
        <f t="shared" si="97"/>
        <v>R&amp;D Capital Cost Reductions</v>
      </c>
      <c r="K475" s="198" t="str">
        <f t="shared" si="99"/>
        <v>RnD electricity capital cost reduction</v>
      </c>
      <c r="L475" s="198">
        <f t="shared" si="99"/>
        <v>0</v>
      </c>
      <c r="M475" s="205">
        <f t="shared" si="99"/>
        <v>0.4</v>
      </c>
      <c r="N475" s="205">
        <f t="shared" si="99"/>
        <v>0.01</v>
      </c>
      <c r="O475" s="207" t="str">
        <f t="shared" si="99"/>
        <v>% reduction in cost</v>
      </c>
      <c r="P475" s="194" t="s">
        <v>1123</v>
      </c>
      <c r="Q475" s="192" t="s">
        <v>1095</v>
      </c>
      <c r="R475" s="199" t="s">
        <v>1096</v>
      </c>
      <c r="S475" s="213" t="s">
        <v>533</v>
      </c>
      <c r="T475" s="192"/>
    </row>
    <row r="476" spans="1:20">
      <c r="A476" s="197" t="str">
        <f t="shared" si="98"/>
        <v>Research and Development</v>
      </c>
      <c r="B476" s="197" t="str">
        <f t="shared" si="98"/>
        <v>Capital Cost Reduction</v>
      </c>
      <c r="C476" s="197" t="str">
        <f t="shared" si="98"/>
        <v>RnD Electricity Capital Cost Perc Reduction</v>
      </c>
      <c r="D476" s="199" t="s">
        <v>599</v>
      </c>
      <c r="E476" s="207"/>
      <c r="F476" s="199" t="s">
        <v>1124</v>
      </c>
      <c r="G476" s="192"/>
      <c r="H476" s="43">
        <v>98</v>
      </c>
      <c r="I476" s="192" t="s">
        <v>311</v>
      </c>
      <c r="J476" s="197" t="str">
        <f t="shared" si="97"/>
        <v>R&amp;D Capital Cost Reductions</v>
      </c>
      <c r="K476" s="198" t="str">
        <f t="shared" si="99"/>
        <v>RnD electricity capital cost reduction</v>
      </c>
      <c r="L476" s="198">
        <f t="shared" si="99"/>
        <v>0</v>
      </c>
      <c r="M476" s="205">
        <f t="shared" si="99"/>
        <v>0.4</v>
      </c>
      <c r="N476" s="205">
        <f t="shared" si="99"/>
        <v>0.01</v>
      </c>
      <c r="O476" s="207" t="str">
        <f t="shared" si="99"/>
        <v>% reduction in cost</v>
      </c>
      <c r="P476" s="194" t="s">
        <v>1125</v>
      </c>
      <c r="Q476" s="192" t="s">
        <v>1095</v>
      </c>
      <c r="R476" s="199" t="s">
        <v>1096</v>
      </c>
      <c r="S476" s="213" t="s">
        <v>533</v>
      </c>
      <c r="T476" s="192"/>
    </row>
    <row r="477" spans="1:20">
      <c r="A477" s="197" t="str">
        <f t="shared" si="98"/>
        <v>Research and Development</v>
      </c>
      <c r="B477" s="197" t="str">
        <f t="shared" si="98"/>
        <v>Capital Cost Reduction</v>
      </c>
      <c r="C477" s="197" t="str">
        <f t="shared" si="98"/>
        <v>RnD Electricity Capital Cost Perc Reduction</v>
      </c>
      <c r="D477" s="199" t="s">
        <v>601</v>
      </c>
      <c r="E477" s="207"/>
      <c r="F477" s="199" t="s">
        <v>1126</v>
      </c>
      <c r="G477" s="192"/>
      <c r="H477" s="43">
        <v>99</v>
      </c>
      <c r="I477" s="192" t="s">
        <v>311</v>
      </c>
      <c r="J477" s="197" t="str">
        <f t="shared" si="97"/>
        <v>R&amp;D Capital Cost Reductions</v>
      </c>
      <c r="K477" s="198" t="str">
        <f t="shared" si="99"/>
        <v>RnD electricity capital cost reduction</v>
      </c>
      <c r="L477" s="198">
        <f t="shared" si="99"/>
        <v>0</v>
      </c>
      <c r="M477" s="205">
        <f t="shared" si="99"/>
        <v>0.4</v>
      </c>
      <c r="N477" s="205">
        <f t="shared" si="99"/>
        <v>0.01</v>
      </c>
      <c r="O477" s="207" t="str">
        <f t="shared" si="99"/>
        <v>% reduction in cost</v>
      </c>
      <c r="P477" s="194" t="s">
        <v>1127</v>
      </c>
      <c r="Q477" s="192" t="s">
        <v>1095</v>
      </c>
      <c r="R477" s="199" t="s">
        <v>1096</v>
      </c>
      <c r="S477" s="213" t="s">
        <v>533</v>
      </c>
      <c r="T477" s="192"/>
    </row>
    <row r="478" spans="1:20">
      <c r="A478" s="197" t="str">
        <f t="shared" si="98"/>
        <v>Research and Development</v>
      </c>
      <c r="B478" s="197" t="str">
        <f t="shared" si="98"/>
        <v>Capital Cost Reduction</v>
      </c>
      <c r="C478" s="197" t="str">
        <f t="shared" si="98"/>
        <v>RnD Electricity Capital Cost Perc Reduction</v>
      </c>
      <c r="D478" s="199" t="s">
        <v>607</v>
      </c>
      <c r="E478" s="207"/>
      <c r="F478" s="199" t="s">
        <v>1128</v>
      </c>
      <c r="G478" s="192"/>
      <c r="H478" s="43">
        <v>192</v>
      </c>
      <c r="I478" s="192" t="s">
        <v>311</v>
      </c>
      <c r="J478" s="197" t="str">
        <f t="shared" si="97"/>
        <v>R&amp;D Capital Cost Reductions</v>
      </c>
      <c r="K478" s="198" t="str">
        <f t="shared" si="99"/>
        <v>RnD electricity capital cost reduction</v>
      </c>
      <c r="L478" s="198">
        <f t="shared" si="99"/>
        <v>0</v>
      </c>
      <c r="M478" s="205">
        <f t="shared" si="99"/>
        <v>0.4</v>
      </c>
      <c r="N478" s="205">
        <f t="shared" si="99"/>
        <v>0.01</v>
      </c>
      <c r="O478" s="207" t="str">
        <f t="shared" si="99"/>
        <v>% reduction in cost</v>
      </c>
      <c r="P478" s="194" t="s">
        <v>1129</v>
      </c>
      <c r="Q478" s="192" t="s">
        <v>1095</v>
      </c>
      <c r="R478" s="199" t="s">
        <v>1096</v>
      </c>
      <c r="S478" s="213" t="s">
        <v>533</v>
      </c>
      <c r="T478" s="192"/>
    </row>
    <row r="479" spans="1:20">
      <c r="A479" s="197" t="str">
        <f t="shared" si="98"/>
        <v>Research and Development</v>
      </c>
      <c r="B479" s="197" t="str">
        <f t="shared" si="98"/>
        <v>Capital Cost Reduction</v>
      </c>
      <c r="C479" s="197" t="str">
        <f t="shared" si="98"/>
        <v>RnD Electricity Capital Cost Perc Reduction</v>
      </c>
      <c r="D479" s="199" t="s">
        <v>609</v>
      </c>
      <c r="E479" s="207"/>
      <c r="F479" s="199" t="s">
        <v>1130</v>
      </c>
      <c r="G479" s="192"/>
      <c r="H479" s="43">
        <v>180</v>
      </c>
      <c r="I479" s="192" t="s">
        <v>311</v>
      </c>
      <c r="J479" s="197" t="str">
        <f t="shared" si="97"/>
        <v>R&amp;D Capital Cost Reductions</v>
      </c>
      <c r="K479" s="198" t="str">
        <f t="shared" si="99"/>
        <v>RnD electricity capital cost reduction</v>
      </c>
      <c r="L479" s="198">
        <f t="shared" si="99"/>
        <v>0</v>
      </c>
      <c r="M479" s="205">
        <f t="shared" si="99"/>
        <v>0.4</v>
      </c>
      <c r="N479" s="205">
        <f t="shared" si="99"/>
        <v>0.01</v>
      </c>
      <c r="O479" s="207" t="str">
        <f t="shared" si="99"/>
        <v>% reduction in cost</v>
      </c>
      <c r="P479" s="194" t="s">
        <v>1131</v>
      </c>
      <c r="Q479" s="192" t="s">
        <v>1095</v>
      </c>
      <c r="R479" s="199" t="s">
        <v>1096</v>
      </c>
      <c r="S479" s="213" t="s">
        <v>533</v>
      </c>
      <c r="T479" s="192"/>
    </row>
    <row r="480" spans="1:20">
      <c r="A480" s="197" t="str">
        <f t="shared" si="98"/>
        <v>Research and Development</v>
      </c>
      <c r="B480" s="197" t="str">
        <f t="shared" si="98"/>
        <v>Capital Cost Reduction</v>
      </c>
      <c r="C480" s="197" t="str">
        <f t="shared" si="98"/>
        <v>RnD Electricity Capital Cost Perc Reduction</v>
      </c>
      <c r="D480" s="199" t="s">
        <v>612</v>
      </c>
      <c r="E480" s="207"/>
      <c r="F480" s="199" t="s">
        <v>1132</v>
      </c>
      <c r="G480" s="192"/>
      <c r="H480" s="43">
        <v>183</v>
      </c>
      <c r="I480" s="192" t="s">
        <v>311</v>
      </c>
      <c r="J480" s="197" t="str">
        <f t="shared" ref="J480:J487" si="100">J$463</f>
        <v>R&amp;D Capital Cost Reductions</v>
      </c>
      <c r="K480" s="198" t="str">
        <f t="shared" si="99"/>
        <v>RnD electricity capital cost reduction</v>
      </c>
      <c r="L480" s="198">
        <f t="shared" si="99"/>
        <v>0</v>
      </c>
      <c r="M480" s="205">
        <f t="shared" si="99"/>
        <v>0.4</v>
      </c>
      <c r="N480" s="205">
        <f t="shared" si="99"/>
        <v>0.01</v>
      </c>
      <c r="O480" s="207" t="str">
        <f t="shared" si="99"/>
        <v>% reduction in cost</v>
      </c>
      <c r="P480" s="194" t="s">
        <v>1133</v>
      </c>
      <c r="Q480" s="192" t="s">
        <v>1095</v>
      </c>
      <c r="R480" s="199" t="s">
        <v>1096</v>
      </c>
      <c r="S480" s="213" t="s">
        <v>533</v>
      </c>
      <c r="T480" s="192"/>
    </row>
    <row r="481" spans="1:20">
      <c r="A481" s="189" t="s">
        <v>1087</v>
      </c>
      <c r="B481" s="197" t="e">
        <f>#REF!</f>
        <v>#REF!</v>
      </c>
      <c r="C481" s="190" t="s">
        <v>1152</v>
      </c>
      <c r="D481" s="192" t="s">
        <v>1153</v>
      </c>
      <c r="E481" s="192"/>
      <c r="F481" s="192" t="s">
        <v>1154</v>
      </c>
      <c r="G481" s="192"/>
      <c r="H481" s="43">
        <v>108</v>
      </c>
      <c r="I481" s="192" t="s">
        <v>311</v>
      </c>
      <c r="J481" s="197" t="str">
        <f t="shared" si="100"/>
        <v>R&amp;D Capital Cost Reductions</v>
      </c>
      <c r="K481" s="189" t="s">
        <v>1155</v>
      </c>
      <c r="L481" s="212">
        <v>0</v>
      </c>
      <c r="M481" s="212">
        <v>0.4</v>
      </c>
      <c r="N481" s="211">
        <v>0.01</v>
      </c>
      <c r="O481" s="192" t="s">
        <v>1093</v>
      </c>
      <c r="P481" s="194" t="s">
        <v>1156</v>
      </c>
      <c r="Q481" s="192" t="s">
        <v>1095</v>
      </c>
      <c r="R481" s="199" t="s">
        <v>1096</v>
      </c>
      <c r="S481" s="213" t="s">
        <v>533</v>
      </c>
      <c r="T481" s="192"/>
    </row>
    <row r="482" spans="1:20">
      <c r="A482" s="197" t="str">
        <f t="shared" ref="A482:C487" si="101">A$481</f>
        <v>Research and Development</v>
      </c>
      <c r="B482" s="197" t="e">
        <f t="shared" si="101"/>
        <v>#REF!</v>
      </c>
      <c r="C482" s="197" t="str">
        <f t="shared" si="101"/>
        <v>RnD Transportation Capital Cost Perc Reduction</v>
      </c>
      <c r="D482" s="192" t="s">
        <v>1157</v>
      </c>
      <c r="E482" s="192"/>
      <c r="F482" s="192" t="s">
        <v>1158</v>
      </c>
      <c r="G482" s="192"/>
      <c r="H482" s="43">
        <v>109</v>
      </c>
      <c r="I482" s="192" t="s">
        <v>311</v>
      </c>
      <c r="J482" s="197" t="str">
        <f t="shared" si="100"/>
        <v>R&amp;D Capital Cost Reductions</v>
      </c>
      <c r="K482" s="198" t="str">
        <f t="shared" ref="K482:O487" si="102">K$481</f>
        <v>RnD transportation capital cost reduction</v>
      </c>
      <c r="L482" s="198">
        <f t="shared" si="102"/>
        <v>0</v>
      </c>
      <c r="M482" s="198">
        <f t="shared" si="102"/>
        <v>0.4</v>
      </c>
      <c r="N482" s="198">
        <f t="shared" si="102"/>
        <v>0.01</v>
      </c>
      <c r="O482" s="207" t="str">
        <f t="shared" si="102"/>
        <v>% reduction in cost</v>
      </c>
      <c r="P482" s="194" t="s">
        <v>1159</v>
      </c>
      <c r="Q482" s="192" t="s">
        <v>1095</v>
      </c>
      <c r="R482" s="199" t="s">
        <v>1096</v>
      </c>
      <c r="S482" s="213" t="s">
        <v>533</v>
      </c>
      <c r="T482" s="192"/>
    </row>
    <row r="483" spans="1:20">
      <c r="A483" s="197" t="str">
        <f t="shared" si="101"/>
        <v>Research and Development</v>
      </c>
      <c r="B483" s="197" t="e">
        <f t="shared" si="101"/>
        <v>#REF!</v>
      </c>
      <c r="C483" s="197" t="str">
        <f t="shared" si="101"/>
        <v>RnD Transportation Capital Cost Perc Reduction</v>
      </c>
      <c r="D483" s="192" t="s">
        <v>1160</v>
      </c>
      <c r="E483" s="192"/>
      <c r="F483" s="192" t="s">
        <v>1161</v>
      </c>
      <c r="G483" s="192"/>
      <c r="H483" s="43">
        <v>110</v>
      </c>
      <c r="I483" s="192" t="s">
        <v>311</v>
      </c>
      <c r="J483" s="197" t="str">
        <f t="shared" si="100"/>
        <v>R&amp;D Capital Cost Reductions</v>
      </c>
      <c r="K483" s="198" t="str">
        <f t="shared" si="102"/>
        <v>RnD transportation capital cost reduction</v>
      </c>
      <c r="L483" s="198">
        <f t="shared" si="102"/>
        <v>0</v>
      </c>
      <c r="M483" s="198">
        <f t="shared" si="102"/>
        <v>0.4</v>
      </c>
      <c r="N483" s="198">
        <f t="shared" si="102"/>
        <v>0.01</v>
      </c>
      <c r="O483" s="207" t="str">
        <f t="shared" si="102"/>
        <v>% reduction in cost</v>
      </c>
      <c r="P483" s="194" t="s">
        <v>1162</v>
      </c>
      <c r="Q483" s="192" t="s">
        <v>1095</v>
      </c>
      <c r="R483" s="199" t="s">
        <v>1096</v>
      </c>
      <c r="S483" s="213" t="s">
        <v>533</v>
      </c>
      <c r="T483" s="192"/>
    </row>
    <row r="484" spans="1:20">
      <c r="A484" s="197" t="str">
        <f t="shared" si="101"/>
        <v>Research and Development</v>
      </c>
      <c r="B484" s="197" t="e">
        <f t="shared" si="101"/>
        <v>#REF!</v>
      </c>
      <c r="C484" s="197" t="str">
        <f t="shared" si="101"/>
        <v>RnD Transportation Capital Cost Perc Reduction</v>
      </c>
      <c r="D484" s="192" t="s">
        <v>1163</v>
      </c>
      <c r="E484" s="192"/>
      <c r="F484" s="192" t="s">
        <v>1164</v>
      </c>
      <c r="G484" s="192"/>
      <c r="H484" s="43">
        <v>111</v>
      </c>
      <c r="I484" s="192" t="s">
        <v>311</v>
      </c>
      <c r="J484" s="197" t="str">
        <f t="shared" si="100"/>
        <v>R&amp;D Capital Cost Reductions</v>
      </c>
      <c r="K484" s="198" t="str">
        <f t="shared" si="102"/>
        <v>RnD transportation capital cost reduction</v>
      </c>
      <c r="L484" s="198">
        <f t="shared" si="102"/>
        <v>0</v>
      </c>
      <c r="M484" s="198">
        <f t="shared" si="102"/>
        <v>0.4</v>
      </c>
      <c r="N484" s="198">
        <f t="shared" si="102"/>
        <v>0.01</v>
      </c>
      <c r="O484" s="207" t="str">
        <f t="shared" si="102"/>
        <v>% reduction in cost</v>
      </c>
      <c r="P484" s="194" t="s">
        <v>1165</v>
      </c>
      <c r="Q484" s="192" t="s">
        <v>1095</v>
      </c>
      <c r="R484" s="199" t="s">
        <v>1096</v>
      </c>
      <c r="S484" s="213" t="s">
        <v>533</v>
      </c>
      <c r="T484" s="192"/>
    </row>
    <row r="485" spans="1:20">
      <c r="A485" s="197" t="str">
        <f t="shared" si="101"/>
        <v>Research and Development</v>
      </c>
      <c r="B485" s="197" t="e">
        <f t="shared" si="101"/>
        <v>#REF!</v>
      </c>
      <c r="C485" s="197" t="str">
        <f t="shared" si="101"/>
        <v>RnD Transportation Capital Cost Perc Reduction</v>
      </c>
      <c r="D485" s="192" t="s">
        <v>1166</v>
      </c>
      <c r="E485" s="192"/>
      <c r="F485" s="192" t="s">
        <v>1167</v>
      </c>
      <c r="G485" s="192"/>
      <c r="H485" s="43">
        <v>112</v>
      </c>
      <c r="I485" s="192" t="s">
        <v>311</v>
      </c>
      <c r="J485" s="197" t="str">
        <f t="shared" si="100"/>
        <v>R&amp;D Capital Cost Reductions</v>
      </c>
      <c r="K485" s="198" t="str">
        <f t="shared" si="102"/>
        <v>RnD transportation capital cost reduction</v>
      </c>
      <c r="L485" s="198">
        <f t="shared" si="102"/>
        <v>0</v>
      </c>
      <c r="M485" s="198">
        <f t="shared" si="102"/>
        <v>0.4</v>
      </c>
      <c r="N485" s="198">
        <f t="shared" si="102"/>
        <v>0.01</v>
      </c>
      <c r="O485" s="207" t="str">
        <f t="shared" si="102"/>
        <v>% reduction in cost</v>
      </c>
      <c r="P485" s="194" t="s">
        <v>1168</v>
      </c>
      <c r="Q485" s="192" t="s">
        <v>1095</v>
      </c>
      <c r="R485" s="199" t="s">
        <v>1096</v>
      </c>
      <c r="S485" s="213" t="s">
        <v>533</v>
      </c>
      <c r="T485" s="192"/>
    </row>
    <row r="486" spans="1:20">
      <c r="A486" s="197" t="str">
        <f t="shared" si="101"/>
        <v>Research and Development</v>
      </c>
      <c r="B486" s="197" t="e">
        <f t="shared" si="101"/>
        <v>#REF!</v>
      </c>
      <c r="C486" s="197" t="str">
        <f t="shared" si="101"/>
        <v>RnD Transportation Capital Cost Perc Reduction</v>
      </c>
      <c r="D486" s="192" t="s">
        <v>1169</v>
      </c>
      <c r="E486" s="192"/>
      <c r="F486" s="192" t="s">
        <v>1170</v>
      </c>
      <c r="G486" s="192"/>
      <c r="H486" s="43">
        <v>113</v>
      </c>
      <c r="I486" s="192" t="s">
        <v>311</v>
      </c>
      <c r="J486" s="197" t="str">
        <f t="shared" si="100"/>
        <v>R&amp;D Capital Cost Reductions</v>
      </c>
      <c r="K486" s="198" t="str">
        <f t="shared" si="102"/>
        <v>RnD transportation capital cost reduction</v>
      </c>
      <c r="L486" s="198">
        <f t="shared" si="102"/>
        <v>0</v>
      </c>
      <c r="M486" s="198">
        <f t="shared" si="102"/>
        <v>0.4</v>
      </c>
      <c r="N486" s="198">
        <f t="shared" si="102"/>
        <v>0.01</v>
      </c>
      <c r="O486" s="207" t="str">
        <f t="shared" si="102"/>
        <v>% reduction in cost</v>
      </c>
      <c r="P486" s="194" t="s">
        <v>1171</v>
      </c>
      <c r="Q486" s="192" t="s">
        <v>1095</v>
      </c>
      <c r="R486" s="199" t="s">
        <v>1096</v>
      </c>
      <c r="S486" s="213" t="s">
        <v>533</v>
      </c>
      <c r="T486" s="192"/>
    </row>
    <row r="487" spans="1:20">
      <c r="A487" s="197" t="str">
        <f t="shared" si="101"/>
        <v>Research and Development</v>
      </c>
      <c r="B487" s="197" t="e">
        <f t="shared" si="101"/>
        <v>#REF!</v>
      </c>
      <c r="C487" s="197" t="str">
        <f t="shared" si="101"/>
        <v>RnD Transportation Capital Cost Perc Reduction</v>
      </c>
      <c r="D487" s="192" t="s">
        <v>1172</v>
      </c>
      <c r="E487" s="192"/>
      <c r="F487" s="192" t="s">
        <v>1173</v>
      </c>
      <c r="G487" s="192"/>
      <c r="H487" s="43">
        <v>523</v>
      </c>
      <c r="I487" s="192" t="s">
        <v>311</v>
      </c>
      <c r="J487" s="197" t="str">
        <f t="shared" si="100"/>
        <v>R&amp;D Capital Cost Reductions</v>
      </c>
      <c r="K487" s="198" t="str">
        <f t="shared" si="102"/>
        <v>RnD transportation capital cost reduction</v>
      </c>
      <c r="L487" s="198">
        <f t="shared" si="102"/>
        <v>0</v>
      </c>
      <c r="M487" s="198">
        <f t="shared" si="102"/>
        <v>0.4</v>
      </c>
      <c r="N487" s="198">
        <f t="shared" si="102"/>
        <v>0.01</v>
      </c>
      <c r="O487" s="207" t="str">
        <f t="shared" si="102"/>
        <v>% reduction in cost</v>
      </c>
      <c r="P487" s="194" t="s">
        <v>1174</v>
      </c>
      <c r="Q487" s="192" t="s">
        <v>1095</v>
      </c>
      <c r="R487" s="199" t="s">
        <v>1096</v>
      </c>
      <c r="S487" s="213" t="s">
        <v>533</v>
      </c>
      <c r="T487" s="192"/>
    </row>
    <row r="488" spans="1:20" s="190" customFormat="1">
      <c r="A488" s="190" t="s">
        <v>1087</v>
      </c>
      <c r="B488" s="190" t="s">
        <v>1175</v>
      </c>
      <c r="C488" s="190" t="s">
        <v>1176</v>
      </c>
      <c r="D488" s="199"/>
      <c r="E488" s="199"/>
      <c r="F488" s="199"/>
      <c r="G488" s="199"/>
      <c r="H488" s="191">
        <v>525</v>
      </c>
      <c r="I488" s="199" t="s">
        <v>311</v>
      </c>
      <c r="J488" s="190" t="s">
        <v>1175</v>
      </c>
      <c r="K488" s="202" t="s">
        <v>1177</v>
      </c>
      <c r="L488" s="212">
        <v>0</v>
      </c>
      <c r="M488" s="212">
        <v>1</v>
      </c>
      <c r="N488" s="211">
        <v>0.01</v>
      </c>
      <c r="O488" s="192" t="s">
        <v>654</v>
      </c>
      <c r="P488" s="194" t="s">
        <v>1178</v>
      </c>
      <c r="Q488" s="199" t="s">
        <v>1179</v>
      </c>
      <c r="R488" s="199" t="s">
        <v>1180</v>
      </c>
      <c r="S488" s="220" t="s">
        <v>1181</v>
      </c>
      <c r="T488" s="199"/>
    </row>
    <row r="489" spans="1:20">
      <c r="A489" s="189" t="s">
        <v>1087</v>
      </c>
      <c r="B489" s="189" t="s">
        <v>1182</v>
      </c>
      <c r="C489" s="189" t="s">
        <v>1183</v>
      </c>
      <c r="D489" s="192" t="s">
        <v>494</v>
      </c>
      <c r="E489" s="192"/>
      <c r="F489" s="192" t="s">
        <v>1090</v>
      </c>
      <c r="G489" s="192"/>
      <c r="H489" s="43">
        <v>114</v>
      </c>
      <c r="I489" s="192" t="s">
        <v>311</v>
      </c>
      <c r="J489" s="189" t="s">
        <v>1184</v>
      </c>
      <c r="K489" s="189" t="s">
        <v>1185</v>
      </c>
      <c r="L489" s="212">
        <v>0</v>
      </c>
      <c r="M489" s="212">
        <v>0.4</v>
      </c>
      <c r="N489" s="211">
        <v>0.01</v>
      </c>
      <c r="O489" s="192" t="s">
        <v>1186</v>
      </c>
      <c r="P489" s="194" t="s">
        <v>1187</v>
      </c>
      <c r="Q489" s="192" t="s">
        <v>1095</v>
      </c>
      <c r="R489" s="199" t="s">
        <v>1096</v>
      </c>
      <c r="S489" s="213" t="s">
        <v>533</v>
      </c>
      <c r="T489" s="192"/>
    </row>
    <row r="490" spans="1:20">
      <c r="A490" s="197" t="str">
        <f t="shared" ref="A490:C494" si="103">A$489</f>
        <v>Research and Development</v>
      </c>
      <c r="B490" s="197" t="str">
        <f t="shared" si="103"/>
        <v>Fuel Use Reduction</v>
      </c>
      <c r="C490" s="197" t="str">
        <f t="shared" si="103"/>
        <v>RnD Building Fuel Use Perc Reduction</v>
      </c>
      <c r="D490" s="192" t="s">
        <v>502</v>
      </c>
      <c r="E490" s="192"/>
      <c r="F490" s="192" t="s">
        <v>1097</v>
      </c>
      <c r="G490" s="192"/>
      <c r="H490" s="43">
        <v>115</v>
      </c>
      <c r="I490" s="192" t="s">
        <v>311</v>
      </c>
      <c r="J490" s="197" t="str">
        <f t="shared" ref="J490:O505" si="104">J$489</f>
        <v>R&amp;D Fuel Use Reductions</v>
      </c>
      <c r="K490" s="198" t="str">
        <f t="shared" si="104"/>
        <v>RnD building fuel use reduction</v>
      </c>
      <c r="L490" s="198">
        <f t="shared" si="104"/>
        <v>0</v>
      </c>
      <c r="M490" s="198">
        <f t="shared" si="104"/>
        <v>0.4</v>
      </c>
      <c r="N490" s="198">
        <f t="shared" si="104"/>
        <v>0.01</v>
      </c>
      <c r="O490" s="207" t="str">
        <f t="shared" si="104"/>
        <v>% reduction in fuel use</v>
      </c>
      <c r="P490" s="194" t="s">
        <v>1188</v>
      </c>
      <c r="Q490" s="192" t="s">
        <v>1095</v>
      </c>
      <c r="R490" s="199" t="s">
        <v>1096</v>
      </c>
      <c r="S490" s="213" t="s">
        <v>533</v>
      </c>
      <c r="T490" s="192"/>
    </row>
    <row r="491" spans="1:20">
      <c r="A491" s="197" t="str">
        <f t="shared" si="103"/>
        <v>Research and Development</v>
      </c>
      <c r="B491" s="197" t="str">
        <f t="shared" si="103"/>
        <v>Fuel Use Reduction</v>
      </c>
      <c r="C491" s="197" t="str">
        <f t="shared" si="103"/>
        <v>RnD Building Fuel Use Perc Reduction</v>
      </c>
      <c r="D491" s="192" t="s">
        <v>524</v>
      </c>
      <c r="E491" s="192"/>
      <c r="F491" s="192" t="s">
        <v>1099</v>
      </c>
      <c r="G491" s="192"/>
      <c r="H491" s="43">
        <v>750</v>
      </c>
      <c r="I491" s="192" t="s">
        <v>333</v>
      </c>
      <c r="J491" s="197" t="str">
        <f t="shared" si="104"/>
        <v>R&amp;D Fuel Use Reductions</v>
      </c>
      <c r="K491" s="198" t="str">
        <f t="shared" si="104"/>
        <v>RnD building fuel use reduction</v>
      </c>
      <c r="L491" s="198"/>
      <c r="M491" s="198"/>
      <c r="N491" s="198"/>
      <c r="O491" s="207"/>
      <c r="P491" s="194"/>
      <c r="Q491" s="192"/>
      <c r="R491" s="199"/>
      <c r="S491" s="213"/>
      <c r="T491" s="192"/>
    </row>
    <row r="492" spans="1:20">
      <c r="A492" s="197" t="str">
        <f t="shared" si="103"/>
        <v>Research and Development</v>
      </c>
      <c r="B492" s="197" t="str">
        <f t="shared" si="103"/>
        <v>Fuel Use Reduction</v>
      </c>
      <c r="C492" s="197" t="str">
        <f t="shared" si="103"/>
        <v>RnD Building Fuel Use Perc Reduction</v>
      </c>
      <c r="D492" s="192" t="s">
        <v>504</v>
      </c>
      <c r="E492" s="192"/>
      <c r="F492" s="192" t="s">
        <v>1101</v>
      </c>
      <c r="G492" s="192"/>
      <c r="H492" s="43">
        <v>117</v>
      </c>
      <c r="I492" s="192" t="s">
        <v>311</v>
      </c>
      <c r="J492" s="197" t="str">
        <f t="shared" si="104"/>
        <v>R&amp;D Fuel Use Reductions</v>
      </c>
      <c r="K492" s="198" t="str">
        <f t="shared" si="104"/>
        <v>RnD building fuel use reduction</v>
      </c>
      <c r="L492" s="198">
        <f t="shared" si="104"/>
        <v>0</v>
      </c>
      <c r="M492" s="198">
        <f t="shared" si="104"/>
        <v>0.4</v>
      </c>
      <c r="N492" s="198">
        <f t="shared" si="104"/>
        <v>0.01</v>
      </c>
      <c r="O492" s="207" t="str">
        <f t="shared" si="104"/>
        <v>% reduction in fuel use</v>
      </c>
      <c r="P492" s="194" t="s">
        <v>1189</v>
      </c>
      <c r="Q492" s="192" t="s">
        <v>1095</v>
      </c>
      <c r="R492" s="199" t="s">
        <v>1096</v>
      </c>
      <c r="S492" s="213" t="s">
        <v>533</v>
      </c>
      <c r="T492" s="192"/>
    </row>
    <row r="493" spans="1:20">
      <c r="A493" s="197" t="str">
        <f t="shared" si="103"/>
        <v>Research and Development</v>
      </c>
      <c r="B493" s="197" t="str">
        <f t="shared" si="103"/>
        <v>Fuel Use Reduction</v>
      </c>
      <c r="C493" s="197" t="str">
        <f t="shared" si="103"/>
        <v>RnD Building Fuel Use Perc Reduction</v>
      </c>
      <c r="D493" s="192" t="s">
        <v>506</v>
      </c>
      <c r="E493" s="192"/>
      <c r="F493" s="192" t="s">
        <v>1103</v>
      </c>
      <c r="G493" s="192"/>
      <c r="H493" s="43">
        <v>118</v>
      </c>
      <c r="I493" s="192" t="s">
        <v>311</v>
      </c>
      <c r="J493" s="197" t="str">
        <f t="shared" si="104"/>
        <v>R&amp;D Fuel Use Reductions</v>
      </c>
      <c r="K493" s="198" t="str">
        <f t="shared" si="104"/>
        <v>RnD building fuel use reduction</v>
      </c>
      <c r="L493" s="198">
        <f t="shared" si="104"/>
        <v>0</v>
      </c>
      <c r="M493" s="198">
        <f t="shared" si="104"/>
        <v>0.4</v>
      </c>
      <c r="N493" s="198">
        <f t="shared" si="104"/>
        <v>0.01</v>
      </c>
      <c r="O493" s="207" t="str">
        <f t="shared" si="104"/>
        <v>% reduction in fuel use</v>
      </c>
      <c r="P493" s="194" t="s">
        <v>1190</v>
      </c>
      <c r="Q493" s="192" t="s">
        <v>1095</v>
      </c>
      <c r="R493" s="199" t="s">
        <v>1096</v>
      </c>
      <c r="S493" s="213" t="s">
        <v>533</v>
      </c>
      <c r="T493" s="192"/>
    </row>
    <row r="494" spans="1:20">
      <c r="A494" s="197" t="str">
        <f t="shared" si="103"/>
        <v>Research and Development</v>
      </c>
      <c r="B494" s="197" t="str">
        <f t="shared" si="103"/>
        <v>Fuel Use Reduction</v>
      </c>
      <c r="C494" s="197" t="str">
        <f t="shared" si="103"/>
        <v>RnD Building Fuel Use Perc Reduction</v>
      </c>
      <c r="D494" s="192" t="s">
        <v>508</v>
      </c>
      <c r="E494" s="192"/>
      <c r="F494" s="192" t="s">
        <v>1105</v>
      </c>
      <c r="G494" s="192"/>
      <c r="H494" s="43">
        <v>119</v>
      </c>
      <c r="I494" s="192" t="s">
        <v>311</v>
      </c>
      <c r="J494" s="197" t="str">
        <f t="shared" si="104"/>
        <v>R&amp;D Fuel Use Reductions</v>
      </c>
      <c r="K494" s="198" t="str">
        <f t="shared" si="104"/>
        <v>RnD building fuel use reduction</v>
      </c>
      <c r="L494" s="198">
        <f t="shared" si="104"/>
        <v>0</v>
      </c>
      <c r="M494" s="198">
        <f t="shared" si="104"/>
        <v>0.4</v>
      </c>
      <c r="N494" s="198">
        <f t="shared" si="104"/>
        <v>0.01</v>
      </c>
      <c r="O494" s="207" t="str">
        <f t="shared" si="104"/>
        <v>% reduction in fuel use</v>
      </c>
      <c r="P494" s="194" t="s">
        <v>1191</v>
      </c>
      <c r="Q494" s="192" t="s">
        <v>1095</v>
      </c>
      <c r="R494" s="199" t="s">
        <v>1096</v>
      </c>
      <c r="S494" s="213" t="s">
        <v>533</v>
      </c>
      <c r="T494" s="192"/>
    </row>
    <row r="495" spans="1:20">
      <c r="A495" s="189" t="s">
        <v>1087</v>
      </c>
      <c r="B495" s="197" t="str">
        <f>B$489</f>
        <v>Fuel Use Reduction</v>
      </c>
      <c r="C495" s="189" t="s">
        <v>1192</v>
      </c>
      <c r="D495" s="192"/>
      <c r="E495" s="192"/>
      <c r="F495" s="192" t="s">
        <v>620</v>
      </c>
      <c r="G495" s="192"/>
      <c r="H495" s="43">
        <v>120</v>
      </c>
      <c r="I495" s="192" t="s">
        <v>311</v>
      </c>
      <c r="J495" s="197" t="str">
        <f t="shared" si="104"/>
        <v>R&amp;D Fuel Use Reductions</v>
      </c>
      <c r="K495" s="189" t="s">
        <v>1193</v>
      </c>
      <c r="L495" s="212">
        <v>0</v>
      </c>
      <c r="M495" s="212">
        <v>0.4</v>
      </c>
      <c r="N495" s="211">
        <v>0.01</v>
      </c>
      <c r="O495" s="192" t="s">
        <v>1186</v>
      </c>
      <c r="P495" s="194" t="s">
        <v>1194</v>
      </c>
      <c r="Q495" s="192" t="s">
        <v>1095</v>
      </c>
      <c r="R495" s="199" t="s">
        <v>1096</v>
      </c>
      <c r="S495" s="213" t="s">
        <v>533</v>
      </c>
      <c r="T495" s="192"/>
    </row>
    <row r="496" spans="1:20">
      <c r="A496" s="189" t="s">
        <v>1087</v>
      </c>
      <c r="B496" s="197" t="str">
        <f>B$489</f>
        <v>Fuel Use Reduction</v>
      </c>
      <c r="C496" s="189" t="s">
        <v>1195</v>
      </c>
      <c r="D496" s="192" t="s">
        <v>579</v>
      </c>
      <c r="E496" s="192"/>
      <c r="F496" s="199" t="s">
        <v>1111</v>
      </c>
      <c r="G496" s="192"/>
      <c r="H496" s="43">
        <v>121</v>
      </c>
      <c r="I496" s="192" t="s">
        <v>311</v>
      </c>
      <c r="J496" s="197" t="str">
        <f t="shared" si="104"/>
        <v>R&amp;D Fuel Use Reductions</v>
      </c>
      <c r="K496" s="189" t="s">
        <v>1196</v>
      </c>
      <c r="L496" s="212">
        <v>0</v>
      </c>
      <c r="M496" s="212">
        <v>0.4</v>
      </c>
      <c r="N496" s="211">
        <v>0.01</v>
      </c>
      <c r="O496" s="192" t="s">
        <v>1186</v>
      </c>
      <c r="P496" s="194" t="s">
        <v>1197</v>
      </c>
      <c r="Q496" s="192" t="s">
        <v>1095</v>
      </c>
      <c r="R496" s="199" t="s">
        <v>1096</v>
      </c>
      <c r="S496" s="213" t="s">
        <v>533</v>
      </c>
      <c r="T496" s="192"/>
    </row>
    <row r="497" spans="1:20">
      <c r="A497" s="197" t="str">
        <f t="shared" ref="A497:C506" si="105">A$496</f>
        <v>Research and Development</v>
      </c>
      <c r="B497" s="197" t="str">
        <f t="shared" si="105"/>
        <v>Fuel Use Reduction</v>
      </c>
      <c r="C497" s="197" t="str">
        <f t="shared" si="105"/>
        <v>RnD Electricity Fuel Use Perc Reduction</v>
      </c>
      <c r="D497" s="199" t="s">
        <v>586</v>
      </c>
      <c r="E497" s="207"/>
      <c r="F497" s="199" t="s">
        <v>1114</v>
      </c>
      <c r="G497" s="192"/>
      <c r="H497" s="43">
        <v>122</v>
      </c>
      <c r="I497" s="192" t="s">
        <v>311</v>
      </c>
      <c r="J497" s="197" t="str">
        <f t="shared" si="104"/>
        <v>R&amp;D Fuel Use Reductions</v>
      </c>
      <c r="K497" s="198" t="str">
        <f t="shared" ref="K497:O506" si="106">K$496</f>
        <v>RnD electricity fuel use reduction</v>
      </c>
      <c r="L497" s="198">
        <f t="shared" si="106"/>
        <v>0</v>
      </c>
      <c r="M497" s="198">
        <f t="shared" si="106"/>
        <v>0.4</v>
      </c>
      <c r="N497" s="198">
        <f t="shared" si="106"/>
        <v>0.01</v>
      </c>
      <c r="O497" s="207" t="str">
        <f t="shared" si="106"/>
        <v>% reduction in fuel use</v>
      </c>
      <c r="P497" s="194" t="s">
        <v>1198</v>
      </c>
      <c r="Q497" s="192" t="s">
        <v>1095</v>
      </c>
      <c r="R497" s="199" t="s">
        <v>1096</v>
      </c>
      <c r="S497" s="213" t="s">
        <v>533</v>
      </c>
      <c r="T497" s="192"/>
    </row>
    <row r="498" spans="1:20">
      <c r="A498" s="197" t="str">
        <f t="shared" si="105"/>
        <v>Research and Development</v>
      </c>
      <c r="B498" s="197" t="str">
        <f t="shared" si="105"/>
        <v>Fuel Use Reduction</v>
      </c>
      <c r="C498" s="197" t="str">
        <f t="shared" si="105"/>
        <v>RnD Electricity Fuel Use Perc Reduction</v>
      </c>
      <c r="D498" s="199" t="s">
        <v>589</v>
      </c>
      <c r="E498" s="207"/>
      <c r="F498" s="199" t="s">
        <v>1116</v>
      </c>
      <c r="G498" s="192"/>
      <c r="H498" s="43">
        <v>123</v>
      </c>
      <c r="I498" s="192" t="s">
        <v>311</v>
      </c>
      <c r="J498" s="197" t="str">
        <f t="shared" si="104"/>
        <v>R&amp;D Fuel Use Reductions</v>
      </c>
      <c r="K498" s="198" t="str">
        <f t="shared" si="106"/>
        <v>RnD electricity fuel use reduction</v>
      </c>
      <c r="L498" s="198">
        <f t="shared" si="106"/>
        <v>0</v>
      </c>
      <c r="M498" s="198">
        <f t="shared" si="106"/>
        <v>0.4</v>
      </c>
      <c r="N498" s="198">
        <f t="shared" si="106"/>
        <v>0.01</v>
      </c>
      <c r="O498" s="207" t="str">
        <f t="shared" si="106"/>
        <v>% reduction in fuel use</v>
      </c>
      <c r="P498" s="194" t="s">
        <v>1199</v>
      </c>
      <c r="Q498" s="192" t="s">
        <v>1095</v>
      </c>
      <c r="R498" s="199" t="s">
        <v>1096</v>
      </c>
      <c r="S498" s="213" t="s">
        <v>533</v>
      </c>
      <c r="T498" s="192"/>
    </row>
    <row r="499" spans="1:20">
      <c r="A499" s="197" t="str">
        <f t="shared" si="105"/>
        <v>Research and Development</v>
      </c>
      <c r="B499" s="197" t="str">
        <f t="shared" si="105"/>
        <v>Fuel Use Reduction</v>
      </c>
      <c r="C499" s="197" t="str">
        <f t="shared" si="105"/>
        <v>RnD Electricity Fuel Use Perc Reduction</v>
      </c>
      <c r="D499" s="199" t="s">
        <v>592</v>
      </c>
      <c r="E499" s="207"/>
      <c r="F499" s="199" t="s">
        <v>1118</v>
      </c>
      <c r="G499" s="192"/>
      <c r="H499" s="43">
        <v>751</v>
      </c>
      <c r="I499" s="192" t="s">
        <v>333</v>
      </c>
      <c r="J499" s="197" t="str">
        <f t="shared" si="104"/>
        <v>R&amp;D Fuel Use Reductions</v>
      </c>
      <c r="K499" s="198" t="str">
        <f t="shared" si="106"/>
        <v>RnD electricity fuel use reduction</v>
      </c>
      <c r="L499" s="198"/>
      <c r="M499" s="198"/>
      <c r="N499" s="198"/>
      <c r="O499" s="207"/>
      <c r="P499" s="194"/>
      <c r="Q499" s="192"/>
      <c r="R499" s="199"/>
      <c r="S499" s="213"/>
      <c r="T499" s="192"/>
    </row>
    <row r="500" spans="1:20">
      <c r="A500" s="197" t="str">
        <f t="shared" si="105"/>
        <v>Research and Development</v>
      </c>
      <c r="B500" s="197" t="str">
        <f t="shared" si="105"/>
        <v>Fuel Use Reduction</v>
      </c>
      <c r="C500" s="197" t="str">
        <f t="shared" si="105"/>
        <v>RnD Electricity Fuel Use Perc Reduction</v>
      </c>
      <c r="D500" s="199" t="s">
        <v>595</v>
      </c>
      <c r="E500" s="207"/>
      <c r="F500" s="199" t="s">
        <v>1120</v>
      </c>
      <c r="G500" s="192"/>
      <c r="H500" s="43">
        <v>752</v>
      </c>
      <c r="I500" s="192" t="s">
        <v>333</v>
      </c>
      <c r="J500" s="197" t="str">
        <f t="shared" si="104"/>
        <v>R&amp;D Fuel Use Reductions</v>
      </c>
      <c r="K500" s="198" t="str">
        <f t="shared" si="106"/>
        <v>RnD electricity fuel use reduction</v>
      </c>
      <c r="L500" s="198"/>
      <c r="M500" s="198"/>
      <c r="N500" s="198"/>
      <c r="O500" s="207"/>
      <c r="P500" s="194"/>
      <c r="Q500" s="192"/>
      <c r="R500" s="199"/>
      <c r="S500" s="213"/>
      <c r="T500" s="192"/>
    </row>
    <row r="501" spans="1:20">
      <c r="A501" s="197" t="str">
        <f t="shared" si="105"/>
        <v>Research and Development</v>
      </c>
      <c r="B501" s="197" t="str">
        <f t="shared" si="105"/>
        <v>Fuel Use Reduction</v>
      </c>
      <c r="C501" s="197" t="str">
        <f t="shared" si="105"/>
        <v>RnD Electricity Fuel Use Perc Reduction</v>
      </c>
      <c r="D501" s="199" t="s">
        <v>597</v>
      </c>
      <c r="E501" s="207"/>
      <c r="F501" s="199" t="s">
        <v>1122</v>
      </c>
      <c r="G501" s="192"/>
      <c r="H501" s="43">
        <v>753</v>
      </c>
      <c r="I501" s="192" t="s">
        <v>333</v>
      </c>
      <c r="J501" s="197" t="str">
        <f t="shared" si="104"/>
        <v>R&amp;D Fuel Use Reductions</v>
      </c>
      <c r="K501" s="198" t="str">
        <f t="shared" si="106"/>
        <v>RnD electricity fuel use reduction</v>
      </c>
      <c r="L501" s="198"/>
      <c r="M501" s="198"/>
      <c r="N501" s="198"/>
      <c r="O501" s="207"/>
      <c r="P501" s="194"/>
      <c r="Q501" s="192"/>
      <c r="R501" s="199"/>
      <c r="S501" s="213"/>
      <c r="T501" s="192"/>
    </row>
    <row r="502" spans="1:20">
      <c r="A502" s="197" t="str">
        <f t="shared" si="105"/>
        <v>Research and Development</v>
      </c>
      <c r="B502" s="197" t="str">
        <f t="shared" si="105"/>
        <v>Fuel Use Reduction</v>
      </c>
      <c r="C502" s="197" t="str">
        <f t="shared" si="105"/>
        <v>RnD Electricity Fuel Use Perc Reduction</v>
      </c>
      <c r="D502" s="199" t="s">
        <v>599</v>
      </c>
      <c r="E502" s="207"/>
      <c r="F502" s="199" t="s">
        <v>1124</v>
      </c>
      <c r="G502" s="192"/>
      <c r="H502" s="43">
        <v>754</v>
      </c>
      <c r="I502" s="192" t="s">
        <v>333</v>
      </c>
      <c r="J502" s="197" t="str">
        <f t="shared" si="104"/>
        <v>R&amp;D Fuel Use Reductions</v>
      </c>
      <c r="K502" s="198" t="str">
        <f t="shared" si="106"/>
        <v>RnD electricity fuel use reduction</v>
      </c>
      <c r="L502" s="198"/>
      <c r="M502" s="198"/>
      <c r="N502" s="198"/>
      <c r="O502" s="207"/>
      <c r="P502" s="194"/>
      <c r="Q502" s="192"/>
      <c r="R502" s="199"/>
      <c r="S502" s="213"/>
      <c r="T502" s="192"/>
    </row>
    <row r="503" spans="1:20">
      <c r="A503" s="197" t="str">
        <f t="shared" si="105"/>
        <v>Research and Development</v>
      </c>
      <c r="B503" s="197" t="str">
        <f t="shared" si="105"/>
        <v>Fuel Use Reduction</v>
      </c>
      <c r="C503" s="197" t="str">
        <f t="shared" si="105"/>
        <v>RnD Electricity Fuel Use Perc Reduction</v>
      </c>
      <c r="D503" s="199" t="s">
        <v>601</v>
      </c>
      <c r="E503" s="207"/>
      <c r="F503" s="199" t="s">
        <v>1126</v>
      </c>
      <c r="G503" s="192"/>
      <c r="H503" s="43">
        <v>124</v>
      </c>
      <c r="I503" s="192" t="s">
        <v>311</v>
      </c>
      <c r="J503" s="197" t="str">
        <f t="shared" si="104"/>
        <v>R&amp;D Fuel Use Reductions</v>
      </c>
      <c r="K503" s="198" t="str">
        <f t="shared" si="106"/>
        <v>RnD electricity fuel use reduction</v>
      </c>
      <c r="L503" s="198">
        <f t="shared" si="106"/>
        <v>0</v>
      </c>
      <c r="M503" s="198">
        <f t="shared" si="106"/>
        <v>0.4</v>
      </c>
      <c r="N503" s="198">
        <f t="shared" si="106"/>
        <v>0.01</v>
      </c>
      <c r="O503" s="207" t="str">
        <f t="shared" si="106"/>
        <v>% reduction in fuel use</v>
      </c>
      <c r="P503" s="194" t="s">
        <v>1200</v>
      </c>
      <c r="Q503" s="192" t="s">
        <v>1095</v>
      </c>
      <c r="R503" s="199" t="s">
        <v>1096</v>
      </c>
      <c r="S503" s="213" t="s">
        <v>533</v>
      </c>
      <c r="T503" s="192"/>
    </row>
    <row r="504" spans="1:20">
      <c r="A504" s="197" t="str">
        <f t="shared" si="105"/>
        <v>Research and Development</v>
      </c>
      <c r="B504" s="197" t="str">
        <f t="shared" si="105"/>
        <v>Fuel Use Reduction</v>
      </c>
      <c r="C504" s="197" t="str">
        <f t="shared" si="105"/>
        <v>RnD Electricity Fuel Use Perc Reduction</v>
      </c>
      <c r="D504" s="199" t="s">
        <v>607</v>
      </c>
      <c r="E504" s="207"/>
      <c r="F504" s="199" t="s">
        <v>1128</v>
      </c>
      <c r="G504" s="192"/>
      <c r="H504" s="43">
        <v>193</v>
      </c>
      <c r="I504" s="192" t="s">
        <v>311</v>
      </c>
      <c r="J504" s="197" t="str">
        <f t="shared" si="104"/>
        <v>R&amp;D Fuel Use Reductions</v>
      </c>
      <c r="K504" s="198" t="str">
        <f t="shared" si="106"/>
        <v>RnD electricity fuel use reduction</v>
      </c>
      <c r="L504" s="198">
        <f t="shared" si="106"/>
        <v>0</v>
      </c>
      <c r="M504" s="198">
        <f t="shared" si="106"/>
        <v>0.4</v>
      </c>
      <c r="N504" s="198">
        <f t="shared" si="106"/>
        <v>0.01</v>
      </c>
      <c r="O504" s="207" t="str">
        <f t="shared" si="106"/>
        <v>% reduction in fuel use</v>
      </c>
      <c r="P504" s="194" t="s">
        <v>1201</v>
      </c>
      <c r="Q504" s="192" t="s">
        <v>1095</v>
      </c>
      <c r="R504" s="199" t="s">
        <v>1096</v>
      </c>
      <c r="S504" s="213" t="s">
        <v>533</v>
      </c>
      <c r="T504" s="192"/>
    </row>
    <row r="505" spans="1:20">
      <c r="A505" s="197" t="str">
        <f t="shared" si="105"/>
        <v>Research and Development</v>
      </c>
      <c r="B505" s="197" t="str">
        <f t="shared" si="105"/>
        <v>Fuel Use Reduction</v>
      </c>
      <c r="C505" s="197" t="str">
        <f t="shared" si="105"/>
        <v>RnD Electricity Fuel Use Perc Reduction</v>
      </c>
      <c r="D505" s="199" t="s">
        <v>609</v>
      </c>
      <c r="E505" s="207"/>
      <c r="F505" s="199" t="s">
        <v>1130</v>
      </c>
      <c r="G505" s="192"/>
      <c r="H505" s="43">
        <v>181</v>
      </c>
      <c r="I505" s="192" t="s">
        <v>311</v>
      </c>
      <c r="J505" s="197" t="str">
        <f t="shared" si="104"/>
        <v>R&amp;D Fuel Use Reductions</v>
      </c>
      <c r="K505" s="198" t="str">
        <f t="shared" si="106"/>
        <v>RnD electricity fuel use reduction</v>
      </c>
      <c r="L505" s="198">
        <f t="shared" si="106"/>
        <v>0</v>
      </c>
      <c r="M505" s="198">
        <f t="shared" si="106"/>
        <v>0.4</v>
      </c>
      <c r="N505" s="198">
        <f t="shared" si="106"/>
        <v>0.01</v>
      </c>
      <c r="O505" s="207" t="str">
        <f t="shared" si="106"/>
        <v>% reduction in fuel use</v>
      </c>
      <c r="P505" s="194" t="s">
        <v>1202</v>
      </c>
      <c r="Q505" s="192" t="s">
        <v>1095</v>
      </c>
      <c r="R505" s="199" t="s">
        <v>1096</v>
      </c>
      <c r="S505" s="213" t="s">
        <v>533</v>
      </c>
      <c r="T505" s="192"/>
    </row>
    <row r="506" spans="1:20">
      <c r="A506" s="197" t="str">
        <f t="shared" si="105"/>
        <v>Research and Development</v>
      </c>
      <c r="B506" s="197" t="str">
        <f t="shared" si="105"/>
        <v>Fuel Use Reduction</v>
      </c>
      <c r="C506" s="197" t="str">
        <f t="shared" si="105"/>
        <v>RnD Electricity Fuel Use Perc Reduction</v>
      </c>
      <c r="D506" s="199" t="s">
        <v>612</v>
      </c>
      <c r="E506" s="207"/>
      <c r="F506" s="199" t="s">
        <v>1132</v>
      </c>
      <c r="G506" s="192"/>
      <c r="H506" s="43">
        <v>755</v>
      </c>
      <c r="I506" s="192" t="s">
        <v>333</v>
      </c>
      <c r="J506" s="197" t="str">
        <f t="shared" ref="J506:J513" si="107">J$489</f>
        <v>R&amp;D Fuel Use Reductions</v>
      </c>
      <c r="K506" s="198" t="str">
        <f t="shared" si="106"/>
        <v>RnD electricity fuel use reduction</v>
      </c>
      <c r="L506" s="198"/>
      <c r="M506" s="198"/>
      <c r="N506" s="198"/>
      <c r="O506" s="207"/>
      <c r="P506" s="194"/>
      <c r="Q506" s="192"/>
      <c r="R506" s="199"/>
      <c r="S506" s="213"/>
      <c r="T506" s="192"/>
    </row>
    <row r="507" spans="1:20">
      <c r="A507" s="189" t="s">
        <v>1087</v>
      </c>
      <c r="B507" s="197" t="e">
        <f>#REF!</f>
        <v>#REF!</v>
      </c>
      <c r="C507" s="189" t="s">
        <v>1213</v>
      </c>
      <c r="D507" s="192" t="s">
        <v>1153</v>
      </c>
      <c r="E507" s="192"/>
      <c r="F507" s="192" t="s">
        <v>1154</v>
      </c>
      <c r="G507" s="192"/>
      <c r="H507" s="43">
        <v>133</v>
      </c>
      <c r="I507" s="192" t="s">
        <v>311</v>
      </c>
      <c r="J507" s="197" t="str">
        <f t="shared" si="107"/>
        <v>R&amp;D Fuel Use Reductions</v>
      </c>
      <c r="K507" s="189" t="s">
        <v>1214</v>
      </c>
      <c r="L507" s="212">
        <v>0</v>
      </c>
      <c r="M507" s="212">
        <v>0.4</v>
      </c>
      <c r="N507" s="211">
        <v>0.01</v>
      </c>
      <c r="O507" s="192" t="s">
        <v>1186</v>
      </c>
      <c r="P507" s="194" t="s">
        <v>1215</v>
      </c>
      <c r="Q507" s="192" t="s">
        <v>1095</v>
      </c>
      <c r="R507" s="199" t="s">
        <v>1096</v>
      </c>
      <c r="S507" s="213" t="s">
        <v>533</v>
      </c>
      <c r="T507" s="192"/>
    </row>
    <row r="508" spans="1:20">
      <c r="A508" s="197" t="str">
        <f t="shared" ref="A508:C513" si="108">A$507</f>
        <v>Research and Development</v>
      </c>
      <c r="B508" s="197" t="e">
        <f t="shared" si="108"/>
        <v>#REF!</v>
      </c>
      <c r="C508" s="197" t="str">
        <f t="shared" si="108"/>
        <v>RnD Transportation Fuel Use Perc Reduction</v>
      </c>
      <c r="D508" s="192" t="s">
        <v>1157</v>
      </c>
      <c r="E508" s="192"/>
      <c r="F508" s="192" t="s">
        <v>1158</v>
      </c>
      <c r="G508" s="192"/>
      <c r="H508" s="43">
        <v>134</v>
      </c>
      <c r="I508" s="192" t="s">
        <v>311</v>
      </c>
      <c r="J508" s="197" t="str">
        <f t="shared" si="107"/>
        <v>R&amp;D Fuel Use Reductions</v>
      </c>
      <c r="K508" s="198" t="str">
        <f t="shared" ref="K508:O513" si="109">K$507</f>
        <v>RnD transportation fuel use reduction</v>
      </c>
      <c r="L508" s="198">
        <f t="shared" si="109"/>
        <v>0</v>
      </c>
      <c r="M508" s="198">
        <f t="shared" si="109"/>
        <v>0.4</v>
      </c>
      <c r="N508" s="198">
        <f t="shared" si="109"/>
        <v>0.01</v>
      </c>
      <c r="O508" s="207" t="str">
        <f t="shared" si="109"/>
        <v>% reduction in fuel use</v>
      </c>
      <c r="P508" s="194" t="s">
        <v>1216</v>
      </c>
      <c r="Q508" s="192" t="s">
        <v>1095</v>
      </c>
      <c r="R508" s="199" t="s">
        <v>1096</v>
      </c>
      <c r="S508" s="213" t="s">
        <v>533</v>
      </c>
      <c r="T508" s="192"/>
    </row>
    <row r="509" spans="1:20">
      <c r="A509" s="197" t="str">
        <f t="shared" si="108"/>
        <v>Research and Development</v>
      </c>
      <c r="B509" s="197" t="e">
        <f t="shared" si="108"/>
        <v>#REF!</v>
      </c>
      <c r="C509" s="197" t="str">
        <f t="shared" si="108"/>
        <v>RnD Transportation Fuel Use Perc Reduction</v>
      </c>
      <c r="D509" s="192" t="s">
        <v>1160</v>
      </c>
      <c r="E509" s="192"/>
      <c r="F509" s="192" t="s">
        <v>1161</v>
      </c>
      <c r="G509" s="192"/>
      <c r="H509" s="43">
        <v>135</v>
      </c>
      <c r="I509" s="192" t="s">
        <v>311</v>
      </c>
      <c r="J509" s="197" t="str">
        <f t="shared" si="107"/>
        <v>R&amp;D Fuel Use Reductions</v>
      </c>
      <c r="K509" s="198" t="str">
        <f t="shared" si="109"/>
        <v>RnD transportation fuel use reduction</v>
      </c>
      <c r="L509" s="198">
        <f t="shared" si="109"/>
        <v>0</v>
      </c>
      <c r="M509" s="198">
        <f t="shared" si="109"/>
        <v>0.4</v>
      </c>
      <c r="N509" s="198">
        <f t="shared" si="109"/>
        <v>0.01</v>
      </c>
      <c r="O509" s="207" t="str">
        <f t="shared" si="109"/>
        <v>% reduction in fuel use</v>
      </c>
      <c r="P509" s="194" t="s">
        <v>1217</v>
      </c>
      <c r="Q509" s="192" t="s">
        <v>1095</v>
      </c>
      <c r="R509" s="199" t="s">
        <v>1096</v>
      </c>
      <c r="S509" s="213" t="s">
        <v>533</v>
      </c>
      <c r="T509" s="192"/>
    </row>
    <row r="510" spans="1:20">
      <c r="A510" s="197" t="str">
        <f t="shared" si="108"/>
        <v>Research and Development</v>
      </c>
      <c r="B510" s="197" t="e">
        <f t="shared" si="108"/>
        <v>#REF!</v>
      </c>
      <c r="C510" s="197" t="str">
        <f t="shared" si="108"/>
        <v>RnD Transportation Fuel Use Perc Reduction</v>
      </c>
      <c r="D510" s="192" t="s">
        <v>1163</v>
      </c>
      <c r="E510" s="192"/>
      <c r="F510" s="192" t="s">
        <v>1164</v>
      </c>
      <c r="G510" s="192"/>
      <c r="H510" s="43">
        <v>136</v>
      </c>
      <c r="I510" s="192" t="s">
        <v>311</v>
      </c>
      <c r="J510" s="197" t="str">
        <f t="shared" si="107"/>
        <v>R&amp;D Fuel Use Reductions</v>
      </c>
      <c r="K510" s="198" t="str">
        <f t="shared" si="109"/>
        <v>RnD transportation fuel use reduction</v>
      </c>
      <c r="L510" s="198">
        <f t="shared" si="109"/>
        <v>0</v>
      </c>
      <c r="M510" s="198">
        <f t="shared" si="109"/>
        <v>0.4</v>
      </c>
      <c r="N510" s="198">
        <f t="shared" si="109"/>
        <v>0.01</v>
      </c>
      <c r="O510" s="207" t="str">
        <f t="shared" si="109"/>
        <v>% reduction in fuel use</v>
      </c>
      <c r="P510" s="194" t="s">
        <v>1218</v>
      </c>
      <c r="Q510" s="192" t="s">
        <v>1095</v>
      </c>
      <c r="R510" s="199" t="s">
        <v>1096</v>
      </c>
      <c r="S510" s="213" t="s">
        <v>533</v>
      </c>
      <c r="T510" s="192"/>
    </row>
    <row r="511" spans="1:20">
      <c r="A511" s="197" t="str">
        <f t="shared" si="108"/>
        <v>Research and Development</v>
      </c>
      <c r="B511" s="197" t="e">
        <f t="shared" si="108"/>
        <v>#REF!</v>
      </c>
      <c r="C511" s="197" t="str">
        <f t="shared" si="108"/>
        <v>RnD Transportation Fuel Use Perc Reduction</v>
      </c>
      <c r="D511" s="192" t="s">
        <v>1166</v>
      </c>
      <c r="E511" s="192"/>
      <c r="F511" s="192" t="s">
        <v>1167</v>
      </c>
      <c r="G511" s="192"/>
      <c r="H511" s="43">
        <v>137</v>
      </c>
      <c r="I511" s="192" t="s">
        <v>311</v>
      </c>
      <c r="J511" s="197" t="str">
        <f t="shared" si="107"/>
        <v>R&amp;D Fuel Use Reductions</v>
      </c>
      <c r="K511" s="198" t="str">
        <f t="shared" si="109"/>
        <v>RnD transportation fuel use reduction</v>
      </c>
      <c r="L511" s="198">
        <f t="shared" si="109"/>
        <v>0</v>
      </c>
      <c r="M511" s="198">
        <f t="shared" si="109"/>
        <v>0.4</v>
      </c>
      <c r="N511" s="198">
        <f t="shared" si="109"/>
        <v>0.01</v>
      </c>
      <c r="O511" s="207" t="str">
        <f t="shared" si="109"/>
        <v>% reduction in fuel use</v>
      </c>
      <c r="P511" s="194" t="s">
        <v>1219</v>
      </c>
      <c r="Q511" s="192" t="s">
        <v>1095</v>
      </c>
      <c r="R511" s="199" t="s">
        <v>1096</v>
      </c>
      <c r="S511" s="213" t="s">
        <v>533</v>
      </c>
      <c r="T511" s="192"/>
    </row>
    <row r="512" spans="1:20">
      <c r="A512" s="197" t="str">
        <f t="shared" si="108"/>
        <v>Research and Development</v>
      </c>
      <c r="B512" s="197" t="e">
        <f t="shared" si="108"/>
        <v>#REF!</v>
      </c>
      <c r="C512" s="197" t="str">
        <f t="shared" si="108"/>
        <v>RnD Transportation Fuel Use Perc Reduction</v>
      </c>
      <c r="D512" s="192" t="s">
        <v>1169</v>
      </c>
      <c r="E512" s="192"/>
      <c r="F512" s="192" t="s">
        <v>1170</v>
      </c>
      <c r="G512" s="192"/>
      <c r="H512" s="43">
        <v>138</v>
      </c>
      <c r="I512" s="192" t="s">
        <v>311</v>
      </c>
      <c r="J512" s="197" t="str">
        <f t="shared" si="107"/>
        <v>R&amp;D Fuel Use Reductions</v>
      </c>
      <c r="K512" s="198" t="str">
        <f t="shared" si="109"/>
        <v>RnD transportation fuel use reduction</v>
      </c>
      <c r="L512" s="198">
        <f t="shared" si="109"/>
        <v>0</v>
      </c>
      <c r="M512" s="198">
        <f t="shared" si="109"/>
        <v>0.4</v>
      </c>
      <c r="N512" s="198">
        <f t="shared" si="109"/>
        <v>0.01</v>
      </c>
      <c r="O512" s="207" t="str">
        <f t="shared" si="109"/>
        <v>% reduction in fuel use</v>
      </c>
      <c r="P512" s="194" t="s">
        <v>1220</v>
      </c>
      <c r="Q512" s="192" t="s">
        <v>1095</v>
      </c>
      <c r="R512" s="199" t="s">
        <v>1096</v>
      </c>
      <c r="S512" s="213" t="s">
        <v>533</v>
      </c>
      <c r="T512" s="192"/>
    </row>
    <row r="513" spans="1:20">
      <c r="A513" s="197" t="str">
        <f t="shared" si="108"/>
        <v>Research and Development</v>
      </c>
      <c r="B513" s="197" t="e">
        <f t="shared" si="108"/>
        <v>#REF!</v>
      </c>
      <c r="C513" s="197" t="str">
        <f t="shared" si="108"/>
        <v>RnD Transportation Fuel Use Perc Reduction</v>
      </c>
      <c r="D513" s="192" t="s">
        <v>1172</v>
      </c>
      <c r="E513" s="192"/>
      <c r="F513" s="192" t="s">
        <v>1173</v>
      </c>
      <c r="G513" s="192"/>
      <c r="H513" s="43">
        <v>524</v>
      </c>
      <c r="I513" s="192" t="s">
        <v>311</v>
      </c>
      <c r="J513" s="197" t="str">
        <f t="shared" si="107"/>
        <v>R&amp;D Fuel Use Reductions</v>
      </c>
      <c r="K513" s="198" t="str">
        <f t="shared" si="109"/>
        <v>RnD transportation fuel use reduction</v>
      </c>
      <c r="L513" s="198">
        <f t="shared" si="109"/>
        <v>0</v>
      </c>
      <c r="M513" s="198">
        <f t="shared" si="109"/>
        <v>0.4</v>
      </c>
      <c r="N513" s="198">
        <f t="shared" si="109"/>
        <v>0.01</v>
      </c>
      <c r="O513" s="207" t="str">
        <f t="shared" si="109"/>
        <v>% reduction in fuel use</v>
      </c>
      <c r="P513" s="194" t="s">
        <v>1221</v>
      </c>
      <c r="Q513" s="192" t="s">
        <v>1095</v>
      </c>
      <c r="R513" s="199" t="s">
        <v>1096</v>
      </c>
      <c r="S513" s="213" t="s">
        <v>533</v>
      </c>
      <c r="T513" s="192"/>
    </row>
    <row r="514" spans="1:20">
      <c r="A514" s="189" t="s">
        <v>1222</v>
      </c>
      <c r="B514" s="189" t="s">
        <v>1223</v>
      </c>
      <c r="C514" s="189" t="s">
        <v>1224</v>
      </c>
      <c r="H514" s="43">
        <v>543</v>
      </c>
      <c r="I514" s="189" t="s">
        <v>311</v>
      </c>
      <c r="J514" s="231"/>
      <c r="K514" s="189" t="s">
        <v>1225</v>
      </c>
      <c r="L514" s="212">
        <v>-0.08</v>
      </c>
      <c r="M514" s="212">
        <v>0.02</v>
      </c>
      <c r="N514" s="229">
        <v>1E-3</v>
      </c>
      <c r="O514" s="189" t="s">
        <v>1226</v>
      </c>
      <c r="P514" s="209" t="s">
        <v>1227</v>
      </c>
      <c r="R514" s="189"/>
      <c r="S514" s="247" t="s">
        <v>1228</v>
      </c>
    </row>
    <row r="515" spans="1:20">
      <c r="A515" s="189" t="s">
        <v>1229</v>
      </c>
      <c r="B515" s="189" t="s">
        <v>1230</v>
      </c>
      <c r="C515" s="189" t="s">
        <v>1231</v>
      </c>
      <c r="D515" s="189" t="s">
        <v>1232</v>
      </c>
      <c r="F515" s="189" t="s">
        <v>1233</v>
      </c>
      <c r="H515" s="43">
        <v>545</v>
      </c>
      <c r="I515" s="189" t="s">
        <v>311</v>
      </c>
      <c r="J515" s="231"/>
      <c r="K515" s="189" t="s">
        <v>1234</v>
      </c>
      <c r="L515" s="189">
        <v>0</v>
      </c>
      <c r="M515" s="189">
        <v>10</v>
      </c>
      <c r="N515" s="189">
        <v>1</v>
      </c>
      <c r="O515" s="189" t="s">
        <v>1235</v>
      </c>
      <c r="P515" s="166" t="s">
        <v>1236</v>
      </c>
      <c r="Q515" s="189" t="s">
        <v>1237</v>
      </c>
      <c r="R515" s="189"/>
    </row>
    <row r="516" spans="1:20">
      <c r="A516" s="197" t="str">
        <f t="shared" ref="A516:C519" si="110">A$515</f>
        <v>Government Revenue Accounting</v>
      </c>
      <c r="B516" s="197" t="str">
        <f t="shared" si="110"/>
        <v>Carbon Tax Revenue</v>
      </c>
      <c r="C516" s="197" t="str">
        <f t="shared" si="110"/>
        <v>GRA for Carbon Tax Revenue</v>
      </c>
      <c r="D516" s="189" t="s">
        <v>1238</v>
      </c>
      <c r="F516" s="189" t="s">
        <v>1239</v>
      </c>
      <c r="H516" s="43">
        <v>546</v>
      </c>
      <c r="I516" s="197" t="str">
        <f>I$515</f>
        <v>Yes</v>
      </c>
      <c r="J516" s="231"/>
      <c r="K516" s="197" t="str">
        <f t="shared" ref="K516:O519" si="111">K$515</f>
        <v>GRA carbon tax revenue</v>
      </c>
      <c r="L516" s="197">
        <f t="shared" si="111"/>
        <v>0</v>
      </c>
      <c r="M516" s="197">
        <f t="shared" si="111"/>
        <v>10</v>
      </c>
      <c r="N516" s="197">
        <f t="shared" si="111"/>
        <v>1</v>
      </c>
      <c r="O516" s="197" t="str">
        <f t="shared" si="111"/>
        <v>weight</v>
      </c>
      <c r="P516" s="166" t="s">
        <v>1240</v>
      </c>
      <c r="Q516" s="197" t="str">
        <f>Q$515</f>
        <v>io-model.html</v>
      </c>
      <c r="R516" s="189"/>
    </row>
    <row r="517" spans="1:20">
      <c r="A517" s="197" t="str">
        <f t="shared" si="110"/>
        <v>Government Revenue Accounting</v>
      </c>
      <c r="B517" s="197" t="str">
        <f t="shared" si="110"/>
        <v>Carbon Tax Revenue</v>
      </c>
      <c r="C517" s="197" t="str">
        <f t="shared" si="110"/>
        <v>GRA for Carbon Tax Revenue</v>
      </c>
      <c r="D517" s="189" t="s">
        <v>1241</v>
      </c>
      <c r="F517" s="189" t="s">
        <v>1242</v>
      </c>
      <c r="H517" s="43">
        <v>547</v>
      </c>
      <c r="I517" s="197" t="str">
        <f>I$515</f>
        <v>Yes</v>
      </c>
      <c r="J517" s="231"/>
      <c r="K517" s="197" t="str">
        <f t="shared" si="111"/>
        <v>GRA carbon tax revenue</v>
      </c>
      <c r="L517" s="197">
        <f t="shared" si="111"/>
        <v>0</v>
      </c>
      <c r="M517" s="197">
        <f t="shared" si="111"/>
        <v>10</v>
      </c>
      <c r="N517" s="197">
        <f t="shared" si="111"/>
        <v>1</v>
      </c>
      <c r="O517" s="197" t="str">
        <f t="shared" si="111"/>
        <v>weight</v>
      </c>
      <c r="P517" s="166" t="s">
        <v>1243</v>
      </c>
      <c r="Q517" s="197" t="str">
        <f>Q$515</f>
        <v>io-model.html</v>
      </c>
      <c r="R517" s="189"/>
    </row>
    <row r="518" spans="1:20">
      <c r="A518" s="197" t="str">
        <f t="shared" si="110"/>
        <v>Government Revenue Accounting</v>
      </c>
      <c r="B518" s="197" t="str">
        <f t="shared" si="110"/>
        <v>Carbon Tax Revenue</v>
      </c>
      <c r="C518" s="197" t="str">
        <f t="shared" si="110"/>
        <v>GRA for Carbon Tax Revenue</v>
      </c>
      <c r="D518" s="189" t="s">
        <v>1244</v>
      </c>
      <c r="F518" s="189" t="s">
        <v>1245</v>
      </c>
      <c r="H518" s="43">
        <v>548</v>
      </c>
      <c r="I518" s="197" t="str">
        <f>I$515</f>
        <v>Yes</v>
      </c>
      <c r="J518" s="231"/>
      <c r="K518" s="197" t="str">
        <f t="shared" si="111"/>
        <v>GRA carbon tax revenue</v>
      </c>
      <c r="L518" s="197">
        <f t="shared" si="111"/>
        <v>0</v>
      </c>
      <c r="M518" s="197">
        <f t="shared" si="111"/>
        <v>10</v>
      </c>
      <c r="N518" s="197">
        <f t="shared" si="111"/>
        <v>1</v>
      </c>
      <c r="O518" s="197" t="str">
        <f t="shared" si="111"/>
        <v>weight</v>
      </c>
      <c r="P518" s="166" t="s">
        <v>1246</v>
      </c>
      <c r="Q518" s="197" t="str">
        <f>Q$515</f>
        <v>io-model.html</v>
      </c>
      <c r="R518" s="189"/>
    </row>
    <row r="519" spans="1:20">
      <c r="A519" s="197" t="str">
        <f t="shared" si="110"/>
        <v>Government Revenue Accounting</v>
      </c>
      <c r="B519" s="197" t="str">
        <f t="shared" si="110"/>
        <v>Carbon Tax Revenue</v>
      </c>
      <c r="C519" s="197" t="str">
        <f t="shared" si="110"/>
        <v>GRA for Carbon Tax Revenue</v>
      </c>
      <c r="D519" s="189" t="s">
        <v>1247</v>
      </c>
      <c r="F519" s="189" t="s">
        <v>1248</v>
      </c>
      <c r="H519" s="43">
        <v>549</v>
      </c>
      <c r="I519" s="197" t="str">
        <f>I$515</f>
        <v>Yes</v>
      </c>
      <c r="J519" s="231"/>
      <c r="K519" s="197" t="str">
        <f t="shared" si="111"/>
        <v>GRA carbon tax revenue</v>
      </c>
      <c r="L519" s="197">
        <f t="shared" si="111"/>
        <v>0</v>
      </c>
      <c r="M519" s="197">
        <f t="shared" si="111"/>
        <v>10</v>
      </c>
      <c r="N519" s="197">
        <f t="shared" si="111"/>
        <v>1</v>
      </c>
      <c r="O519" s="197" t="str">
        <f t="shared" si="111"/>
        <v>weight</v>
      </c>
      <c r="P519" s="166" t="s">
        <v>1249</v>
      </c>
      <c r="Q519" s="197" t="str">
        <f>Q$515</f>
        <v>io-model.html</v>
      </c>
      <c r="R519" s="189"/>
    </row>
    <row r="520" spans="1:20">
      <c r="A520" s="189" t="s">
        <v>1229</v>
      </c>
      <c r="B520" s="189" t="s">
        <v>1250</v>
      </c>
      <c r="C520" s="189" t="s">
        <v>1251</v>
      </c>
      <c r="D520" s="189" t="s">
        <v>1232</v>
      </c>
      <c r="F520" s="189" t="s">
        <v>1233</v>
      </c>
      <c r="H520" s="43">
        <v>550</v>
      </c>
      <c r="I520" s="189" t="s">
        <v>311</v>
      </c>
      <c r="J520" s="231"/>
      <c r="K520" s="189" t="s">
        <v>1252</v>
      </c>
      <c r="L520" s="189">
        <v>0</v>
      </c>
      <c r="M520" s="189">
        <v>10</v>
      </c>
      <c r="N520" s="189">
        <v>1</v>
      </c>
      <c r="O520" s="189" t="s">
        <v>1235</v>
      </c>
      <c r="P520" s="248" t="str">
        <f>P$515</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20" s="189" t="s">
        <v>1237</v>
      </c>
      <c r="R520" s="189"/>
    </row>
    <row r="521" spans="1:20">
      <c r="A521" s="197" t="str">
        <f t="shared" ref="A521:C524" si="112">A$520</f>
        <v>Government Revenue Accounting</v>
      </c>
      <c r="B521" s="197" t="str">
        <f t="shared" si="112"/>
        <v>Fuel Tax Revenue</v>
      </c>
      <c r="C521" s="197" t="str">
        <f t="shared" si="112"/>
        <v>GRA for Fuel Tax Revenue</v>
      </c>
      <c r="D521" s="189" t="s">
        <v>1238</v>
      </c>
      <c r="F521" s="189" t="s">
        <v>1239</v>
      </c>
      <c r="H521" s="43">
        <v>551</v>
      </c>
      <c r="I521" s="197" t="str">
        <f>I$520</f>
        <v>Yes</v>
      </c>
      <c r="J521" s="231"/>
      <c r="K521" s="197" t="str">
        <f t="shared" ref="K521:O524" si="113">K$520</f>
        <v>GRA fuel tax revenue</v>
      </c>
      <c r="L521" s="197">
        <f t="shared" si="113"/>
        <v>0</v>
      </c>
      <c r="M521" s="197">
        <f t="shared" si="113"/>
        <v>10</v>
      </c>
      <c r="N521" s="197">
        <f t="shared" si="113"/>
        <v>1</v>
      </c>
      <c r="O521" s="197" t="str">
        <f t="shared" si="113"/>
        <v>weight</v>
      </c>
      <c r="P521" s="248" t="str">
        <f>P$516</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21" s="197" t="str">
        <f>Q$520</f>
        <v>io-model.html</v>
      </c>
      <c r="R521" s="189"/>
    </row>
    <row r="522" spans="1:20">
      <c r="A522" s="197" t="str">
        <f t="shared" si="112"/>
        <v>Government Revenue Accounting</v>
      </c>
      <c r="B522" s="197" t="str">
        <f t="shared" si="112"/>
        <v>Fuel Tax Revenue</v>
      </c>
      <c r="C522" s="197" t="str">
        <f t="shared" si="112"/>
        <v>GRA for Fuel Tax Revenue</v>
      </c>
      <c r="D522" s="189" t="s">
        <v>1241</v>
      </c>
      <c r="F522" s="189" t="s">
        <v>1242</v>
      </c>
      <c r="H522" s="43">
        <v>552</v>
      </c>
      <c r="I522" s="197" t="str">
        <f>I$520</f>
        <v>Yes</v>
      </c>
      <c r="J522" s="231"/>
      <c r="K522" s="197" t="str">
        <f t="shared" si="113"/>
        <v>GRA fuel tax revenue</v>
      </c>
      <c r="L522" s="197">
        <f t="shared" si="113"/>
        <v>0</v>
      </c>
      <c r="M522" s="197">
        <f t="shared" si="113"/>
        <v>10</v>
      </c>
      <c r="N522" s="197">
        <f t="shared" si="113"/>
        <v>1</v>
      </c>
      <c r="O522" s="197" t="str">
        <f t="shared" si="113"/>
        <v>weight</v>
      </c>
      <c r="P522" s="248" t="str">
        <f>P$517</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22" s="197" t="str">
        <f>Q$520</f>
        <v>io-model.html</v>
      </c>
      <c r="R522" s="189"/>
    </row>
    <row r="523" spans="1:20">
      <c r="A523" s="197" t="str">
        <f t="shared" si="112"/>
        <v>Government Revenue Accounting</v>
      </c>
      <c r="B523" s="197" t="str">
        <f t="shared" si="112"/>
        <v>Fuel Tax Revenue</v>
      </c>
      <c r="C523" s="197" t="str">
        <f t="shared" si="112"/>
        <v>GRA for Fuel Tax Revenue</v>
      </c>
      <c r="D523" s="189" t="s">
        <v>1244</v>
      </c>
      <c r="F523" s="189" t="s">
        <v>1245</v>
      </c>
      <c r="H523" s="43">
        <v>553</v>
      </c>
      <c r="I523" s="197" t="str">
        <f>I$520</f>
        <v>Yes</v>
      </c>
      <c r="J523" s="231"/>
      <c r="K523" s="197" t="str">
        <f t="shared" si="113"/>
        <v>GRA fuel tax revenue</v>
      </c>
      <c r="L523" s="197">
        <f t="shared" si="113"/>
        <v>0</v>
      </c>
      <c r="M523" s="197">
        <f t="shared" si="113"/>
        <v>10</v>
      </c>
      <c r="N523" s="197">
        <f t="shared" si="113"/>
        <v>1</v>
      </c>
      <c r="O523" s="197" t="str">
        <f t="shared" si="113"/>
        <v>weight</v>
      </c>
      <c r="P523" s="248" t="str">
        <f>P$518</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23" s="197" t="str">
        <f>Q$520</f>
        <v>io-model.html</v>
      </c>
      <c r="R523" s="189"/>
    </row>
    <row r="524" spans="1:20">
      <c r="A524" s="197" t="str">
        <f t="shared" si="112"/>
        <v>Government Revenue Accounting</v>
      </c>
      <c r="B524" s="197" t="str">
        <f t="shared" si="112"/>
        <v>Fuel Tax Revenue</v>
      </c>
      <c r="C524" s="197" t="str">
        <f t="shared" si="112"/>
        <v>GRA for Fuel Tax Revenue</v>
      </c>
      <c r="D524" s="189" t="s">
        <v>1247</v>
      </c>
      <c r="F524" s="189" t="s">
        <v>1248</v>
      </c>
      <c r="H524" s="43">
        <v>554</v>
      </c>
      <c r="I524" s="197" t="str">
        <f>I$520</f>
        <v>Yes</v>
      </c>
      <c r="J524" s="231"/>
      <c r="K524" s="197" t="str">
        <f t="shared" si="113"/>
        <v>GRA fuel tax revenue</v>
      </c>
      <c r="L524" s="197">
        <f t="shared" si="113"/>
        <v>0</v>
      </c>
      <c r="M524" s="197">
        <f t="shared" si="113"/>
        <v>10</v>
      </c>
      <c r="N524" s="197">
        <f t="shared" si="113"/>
        <v>1</v>
      </c>
      <c r="O524" s="197" t="str">
        <f t="shared" si="113"/>
        <v>weight</v>
      </c>
      <c r="P524" s="248" t="str">
        <f>P$519</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24" s="197" t="str">
        <f>Q$520</f>
        <v>io-model.html</v>
      </c>
      <c r="R524" s="189"/>
    </row>
    <row r="525" spans="1:20">
      <c r="A525" s="189" t="s">
        <v>1229</v>
      </c>
      <c r="B525" s="189" t="s">
        <v>415</v>
      </c>
      <c r="C525" s="189" t="s">
        <v>1253</v>
      </c>
      <c r="D525" s="189" t="s">
        <v>1232</v>
      </c>
      <c r="F525" s="189" t="s">
        <v>1233</v>
      </c>
      <c r="H525" s="43">
        <v>555</v>
      </c>
      <c r="I525" s="189" t="s">
        <v>311</v>
      </c>
      <c r="J525" s="231"/>
      <c r="K525" s="189" t="s">
        <v>1254</v>
      </c>
      <c r="L525" s="189">
        <v>0</v>
      </c>
      <c r="M525" s="189">
        <v>10</v>
      </c>
      <c r="N525" s="189">
        <v>1</v>
      </c>
      <c r="O525" s="189" t="s">
        <v>1235</v>
      </c>
      <c r="P525" s="248" t="str">
        <f>P$515</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25" s="189" t="s">
        <v>1237</v>
      </c>
      <c r="R525" s="189"/>
    </row>
    <row r="526" spans="1:20">
      <c r="A526" s="197" t="str">
        <f t="shared" ref="A526:C529" si="114">A$525</f>
        <v>Government Revenue Accounting</v>
      </c>
      <c r="B526" s="197" t="str">
        <f t="shared" si="114"/>
        <v>EV Subsidy</v>
      </c>
      <c r="C526" s="197" t="str">
        <f t="shared" si="114"/>
        <v>GRA for EV Subsidy</v>
      </c>
      <c r="D526" s="189" t="s">
        <v>1238</v>
      </c>
      <c r="F526" s="189" t="s">
        <v>1239</v>
      </c>
      <c r="H526" s="43">
        <v>556</v>
      </c>
      <c r="I526" s="197" t="str">
        <f>I$525</f>
        <v>Yes</v>
      </c>
      <c r="J526" s="231"/>
      <c r="K526" s="197" t="str">
        <f t="shared" ref="K526:O529" si="115">K$525</f>
        <v>GRA EV subsidy</v>
      </c>
      <c r="L526" s="197">
        <f t="shared" si="115"/>
        <v>0</v>
      </c>
      <c r="M526" s="197">
        <f t="shared" si="115"/>
        <v>10</v>
      </c>
      <c r="N526" s="197">
        <f t="shared" si="115"/>
        <v>1</v>
      </c>
      <c r="O526" s="197" t="str">
        <f t="shared" si="115"/>
        <v>weight</v>
      </c>
      <c r="P526" s="248" t="str">
        <f>P$516</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26" s="197" t="str">
        <f>Q$525</f>
        <v>io-model.html</v>
      </c>
      <c r="R526" s="189"/>
    </row>
    <row r="527" spans="1:20">
      <c r="A527" s="197" t="str">
        <f t="shared" si="114"/>
        <v>Government Revenue Accounting</v>
      </c>
      <c r="B527" s="197" t="str">
        <f t="shared" si="114"/>
        <v>EV Subsidy</v>
      </c>
      <c r="C527" s="197" t="str">
        <f t="shared" si="114"/>
        <v>GRA for EV Subsidy</v>
      </c>
      <c r="D527" s="189" t="s">
        <v>1241</v>
      </c>
      <c r="F527" s="189" t="s">
        <v>1242</v>
      </c>
      <c r="H527" s="43">
        <v>557</v>
      </c>
      <c r="I527" s="197" t="str">
        <f>I$525</f>
        <v>Yes</v>
      </c>
      <c r="J527" s="231"/>
      <c r="K527" s="197" t="str">
        <f t="shared" si="115"/>
        <v>GRA EV subsidy</v>
      </c>
      <c r="L527" s="197">
        <f t="shared" si="115"/>
        <v>0</v>
      </c>
      <c r="M527" s="197">
        <f t="shared" si="115"/>
        <v>10</v>
      </c>
      <c r="N527" s="197">
        <f t="shared" si="115"/>
        <v>1</v>
      </c>
      <c r="O527" s="197" t="str">
        <f t="shared" si="115"/>
        <v>weight</v>
      </c>
      <c r="P527" s="248" t="str">
        <f>P$517</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27" s="197" t="str">
        <f>Q$525</f>
        <v>io-model.html</v>
      </c>
      <c r="R527" s="189"/>
    </row>
    <row r="528" spans="1:20">
      <c r="A528" s="197" t="str">
        <f t="shared" si="114"/>
        <v>Government Revenue Accounting</v>
      </c>
      <c r="B528" s="197" t="str">
        <f t="shared" si="114"/>
        <v>EV Subsidy</v>
      </c>
      <c r="C528" s="197" t="str">
        <f t="shared" si="114"/>
        <v>GRA for EV Subsidy</v>
      </c>
      <c r="D528" s="189" t="s">
        <v>1244</v>
      </c>
      <c r="F528" s="189" t="s">
        <v>1245</v>
      </c>
      <c r="H528" s="43">
        <v>558</v>
      </c>
      <c r="I528" s="197" t="str">
        <f>I$525</f>
        <v>Yes</v>
      </c>
      <c r="J528" s="231"/>
      <c r="K528" s="197" t="str">
        <f t="shared" si="115"/>
        <v>GRA EV subsidy</v>
      </c>
      <c r="L528" s="197">
        <f t="shared" si="115"/>
        <v>0</v>
      </c>
      <c r="M528" s="197">
        <f t="shared" si="115"/>
        <v>10</v>
      </c>
      <c r="N528" s="197">
        <f t="shared" si="115"/>
        <v>1</v>
      </c>
      <c r="O528" s="197" t="str">
        <f t="shared" si="115"/>
        <v>weight</v>
      </c>
      <c r="P528" s="248" t="str">
        <f>P$518</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28" s="197" t="str">
        <f>Q$525</f>
        <v>io-model.html</v>
      </c>
      <c r="R528" s="189"/>
    </row>
    <row r="529" spans="1:18">
      <c r="A529" s="197" t="str">
        <f t="shared" si="114"/>
        <v>Government Revenue Accounting</v>
      </c>
      <c r="B529" s="197" t="str">
        <f t="shared" si="114"/>
        <v>EV Subsidy</v>
      </c>
      <c r="C529" s="197" t="str">
        <f t="shared" si="114"/>
        <v>GRA for EV Subsidy</v>
      </c>
      <c r="D529" s="189" t="s">
        <v>1247</v>
      </c>
      <c r="F529" s="189" t="s">
        <v>1248</v>
      </c>
      <c r="H529" s="43">
        <v>559</v>
      </c>
      <c r="I529" s="197" t="str">
        <f>I$525</f>
        <v>Yes</v>
      </c>
      <c r="J529" s="231"/>
      <c r="K529" s="197" t="str">
        <f t="shared" si="115"/>
        <v>GRA EV subsidy</v>
      </c>
      <c r="L529" s="197">
        <f t="shared" si="115"/>
        <v>0</v>
      </c>
      <c r="M529" s="197">
        <f t="shared" si="115"/>
        <v>10</v>
      </c>
      <c r="N529" s="197">
        <f t="shared" si="115"/>
        <v>1</v>
      </c>
      <c r="O529" s="197" t="str">
        <f t="shared" si="115"/>
        <v>weight</v>
      </c>
      <c r="P529" s="248" t="str">
        <f>P$519</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29" s="197" t="str">
        <f>Q$525</f>
        <v>io-model.html</v>
      </c>
      <c r="R529" s="189"/>
    </row>
    <row r="530" spans="1:18">
      <c r="A530" s="189" t="s">
        <v>1229</v>
      </c>
      <c r="B530" s="189" t="s">
        <v>1255</v>
      </c>
      <c r="C530" s="189" t="s">
        <v>1256</v>
      </c>
      <c r="D530" s="189" t="s">
        <v>1232</v>
      </c>
      <c r="F530" s="189" t="s">
        <v>1233</v>
      </c>
      <c r="H530" s="43">
        <v>560</v>
      </c>
      <c r="I530" s="189" t="s">
        <v>311</v>
      </c>
      <c r="J530" s="231"/>
      <c r="K530" s="189" t="s">
        <v>1257</v>
      </c>
      <c r="L530" s="189">
        <v>0</v>
      </c>
      <c r="M530" s="189">
        <v>10</v>
      </c>
      <c r="N530" s="189">
        <v>1</v>
      </c>
      <c r="O530" s="189" t="s">
        <v>1235</v>
      </c>
      <c r="P530" s="248" t="str">
        <f>P$515</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30" s="189" t="s">
        <v>1237</v>
      </c>
      <c r="R530" s="189"/>
    </row>
    <row r="531" spans="1:18">
      <c r="A531" s="197" t="str">
        <f t="shared" ref="A531:C534" si="116">A$530</f>
        <v>Government Revenue Accounting</v>
      </c>
      <c r="B531" s="197" t="str">
        <f t="shared" si="116"/>
        <v>Electricity Generation Subsidy</v>
      </c>
      <c r="C531" s="197" t="str">
        <f t="shared" si="116"/>
        <v>GRA for Electricity Generation Subsidies</v>
      </c>
      <c r="D531" s="189" t="s">
        <v>1238</v>
      </c>
      <c r="F531" s="189" t="s">
        <v>1239</v>
      </c>
      <c r="H531" s="43">
        <v>561</v>
      </c>
      <c r="I531" s="197" t="str">
        <f>I$530</f>
        <v>Yes</v>
      </c>
      <c r="J531" s="231"/>
      <c r="K531" s="197" t="str">
        <f t="shared" ref="K531:O534" si="117">K$530</f>
        <v>GRA elec gen subsidy</v>
      </c>
      <c r="L531" s="197">
        <f t="shared" si="117"/>
        <v>0</v>
      </c>
      <c r="M531" s="197">
        <f t="shared" si="117"/>
        <v>10</v>
      </c>
      <c r="N531" s="197">
        <f t="shared" si="117"/>
        <v>1</v>
      </c>
      <c r="O531" s="197" t="str">
        <f t="shared" si="117"/>
        <v>weight</v>
      </c>
      <c r="P531" s="248" t="str">
        <f>P$516</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31" s="197" t="str">
        <f>Q$530</f>
        <v>io-model.html</v>
      </c>
      <c r="R531" s="189"/>
    </row>
    <row r="532" spans="1:18">
      <c r="A532" s="197" t="str">
        <f t="shared" si="116"/>
        <v>Government Revenue Accounting</v>
      </c>
      <c r="B532" s="197" t="str">
        <f t="shared" si="116"/>
        <v>Electricity Generation Subsidy</v>
      </c>
      <c r="C532" s="197" t="str">
        <f t="shared" si="116"/>
        <v>GRA for Electricity Generation Subsidies</v>
      </c>
      <c r="D532" s="189" t="s">
        <v>1241</v>
      </c>
      <c r="F532" s="189" t="s">
        <v>1242</v>
      </c>
      <c r="H532" s="43">
        <v>562</v>
      </c>
      <c r="I532" s="197" t="str">
        <f>I$530</f>
        <v>Yes</v>
      </c>
      <c r="J532" s="231"/>
      <c r="K532" s="197" t="str">
        <f t="shared" si="117"/>
        <v>GRA elec gen subsidy</v>
      </c>
      <c r="L532" s="197">
        <f t="shared" si="117"/>
        <v>0</v>
      </c>
      <c r="M532" s="197">
        <f t="shared" si="117"/>
        <v>10</v>
      </c>
      <c r="N532" s="197">
        <f t="shared" si="117"/>
        <v>1</v>
      </c>
      <c r="O532" s="197" t="str">
        <f t="shared" si="117"/>
        <v>weight</v>
      </c>
      <c r="P532" s="248" t="str">
        <f>P$517</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32" s="197" t="str">
        <f>Q$530</f>
        <v>io-model.html</v>
      </c>
      <c r="R532" s="189"/>
    </row>
    <row r="533" spans="1:18">
      <c r="A533" s="197" t="str">
        <f t="shared" si="116"/>
        <v>Government Revenue Accounting</v>
      </c>
      <c r="B533" s="197" t="str">
        <f t="shared" si="116"/>
        <v>Electricity Generation Subsidy</v>
      </c>
      <c r="C533" s="197" t="str">
        <f t="shared" si="116"/>
        <v>GRA for Electricity Generation Subsidies</v>
      </c>
      <c r="D533" s="189" t="s">
        <v>1244</v>
      </c>
      <c r="F533" s="189" t="s">
        <v>1245</v>
      </c>
      <c r="H533" s="43">
        <v>563</v>
      </c>
      <c r="I533" s="197" t="str">
        <f>I$530</f>
        <v>Yes</v>
      </c>
      <c r="J533" s="231"/>
      <c r="K533" s="197" t="str">
        <f t="shared" si="117"/>
        <v>GRA elec gen subsidy</v>
      </c>
      <c r="L533" s="197">
        <f t="shared" si="117"/>
        <v>0</v>
      </c>
      <c r="M533" s="197">
        <f t="shared" si="117"/>
        <v>10</v>
      </c>
      <c r="N533" s="197">
        <f t="shared" si="117"/>
        <v>1</v>
      </c>
      <c r="O533" s="197" t="str">
        <f t="shared" si="117"/>
        <v>weight</v>
      </c>
      <c r="P533" s="248" t="str">
        <f>P$518</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33" s="197" t="str">
        <f>Q$530</f>
        <v>io-model.html</v>
      </c>
      <c r="R533" s="189"/>
    </row>
    <row r="534" spans="1:18">
      <c r="A534" s="197" t="str">
        <f t="shared" si="116"/>
        <v>Government Revenue Accounting</v>
      </c>
      <c r="B534" s="197" t="str">
        <f t="shared" si="116"/>
        <v>Electricity Generation Subsidy</v>
      </c>
      <c r="C534" s="197" t="str">
        <f t="shared" si="116"/>
        <v>GRA for Electricity Generation Subsidies</v>
      </c>
      <c r="D534" s="189" t="s">
        <v>1247</v>
      </c>
      <c r="F534" s="189" t="s">
        <v>1248</v>
      </c>
      <c r="H534" s="43">
        <v>564</v>
      </c>
      <c r="I534" s="197" t="str">
        <f>I$530</f>
        <v>Yes</v>
      </c>
      <c r="J534" s="231"/>
      <c r="K534" s="197" t="str">
        <f t="shared" si="117"/>
        <v>GRA elec gen subsidy</v>
      </c>
      <c r="L534" s="197">
        <f t="shared" si="117"/>
        <v>0</v>
      </c>
      <c r="M534" s="197">
        <f t="shared" si="117"/>
        <v>10</v>
      </c>
      <c r="N534" s="197">
        <f t="shared" si="117"/>
        <v>1</v>
      </c>
      <c r="O534" s="197" t="str">
        <f t="shared" si="117"/>
        <v>weight</v>
      </c>
      <c r="P534" s="248" t="str">
        <f>P$519</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34" s="197" t="str">
        <f>Q$530</f>
        <v>io-model.html</v>
      </c>
      <c r="R534" s="189"/>
    </row>
    <row r="535" spans="1:18">
      <c r="A535" s="189" t="s">
        <v>1229</v>
      </c>
      <c r="B535" s="189" t="s">
        <v>1258</v>
      </c>
      <c r="C535" s="189" t="s">
        <v>1259</v>
      </c>
      <c r="D535" s="189" t="s">
        <v>1232</v>
      </c>
      <c r="F535" s="189" t="s">
        <v>1233</v>
      </c>
      <c r="H535" s="43">
        <v>565</v>
      </c>
      <c r="I535" s="189" t="s">
        <v>311</v>
      </c>
      <c r="J535" s="231"/>
      <c r="K535" s="189" t="s">
        <v>1260</v>
      </c>
      <c r="L535" s="189">
        <v>0</v>
      </c>
      <c r="M535" s="189">
        <v>10</v>
      </c>
      <c r="N535" s="189">
        <v>1</v>
      </c>
      <c r="O535" s="189" t="s">
        <v>1235</v>
      </c>
      <c r="P535" s="248" t="str">
        <f>P$515</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35" s="189" t="s">
        <v>1237</v>
      </c>
      <c r="R535" s="189"/>
    </row>
    <row r="536" spans="1:18">
      <c r="A536" s="197" t="str">
        <f t="shared" ref="A536:C539" si="118">A$535</f>
        <v>Government Revenue Accounting</v>
      </c>
      <c r="B536" s="197" t="str">
        <f t="shared" si="118"/>
        <v>Electricity Capacity Construction Subsidy</v>
      </c>
      <c r="C536" s="197" t="str">
        <f t="shared" si="118"/>
        <v>GRA for Electricity Capacity Construction Subsidies</v>
      </c>
      <c r="D536" s="189" t="s">
        <v>1238</v>
      </c>
      <c r="F536" s="189" t="s">
        <v>1239</v>
      </c>
      <c r="H536" s="43">
        <v>566</v>
      </c>
      <c r="I536" s="197" t="str">
        <f>I$535</f>
        <v>Yes</v>
      </c>
      <c r="J536" s="231"/>
      <c r="K536" s="197" t="str">
        <f t="shared" ref="K536:O539" si="119">K$535</f>
        <v>GRA elec cap const subsidy</v>
      </c>
      <c r="L536" s="197">
        <f t="shared" si="119"/>
        <v>0</v>
      </c>
      <c r="M536" s="197">
        <f t="shared" si="119"/>
        <v>10</v>
      </c>
      <c r="N536" s="197">
        <f t="shared" si="119"/>
        <v>1</v>
      </c>
      <c r="O536" s="197" t="str">
        <f t="shared" si="119"/>
        <v>weight</v>
      </c>
      <c r="P536" s="248" t="str">
        <f>P$516</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36" s="197" t="str">
        <f>Q$535</f>
        <v>io-model.html</v>
      </c>
      <c r="R536" s="189"/>
    </row>
    <row r="537" spans="1:18">
      <c r="A537" s="197" t="str">
        <f t="shared" si="118"/>
        <v>Government Revenue Accounting</v>
      </c>
      <c r="B537" s="197" t="str">
        <f t="shared" si="118"/>
        <v>Electricity Capacity Construction Subsidy</v>
      </c>
      <c r="C537" s="197" t="str">
        <f t="shared" si="118"/>
        <v>GRA for Electricity Capacity Construction Subsidies</v>
      </c>
      <c r="D537" s="189" t="s">
        <v>1241</v>
      </c>
      <c r="F537" s="189" t="s">
        <v>1242</v>
      </c>
      <c r="H537" s="43">
        <v>567</v>
      </c>
      <c r="I537" s="197" t="str">
        <f>I$535</f>
        <v>Yes</v>
      </c>
      <c r="J537" s="231"/>
      <c r="K537" s="197" t="str">
        <f t="shared" si="119"/>
        <v>GRA elec cap const subsidy</v>
      </c>
      <c r="L537" s="197">
        <f t="shared" si="119"/>
        <v>0</v>
      </c>
      <c r="M537" s="197">
        <f t="shared" si="119"/>
        <v>10</v>
      </c>
      <c r="N537" s="197">
        <f t="shared" si="119"/>
        <v>1</v>
      </c>
      <c r="O537" s="197" t="str">
        <f t="shared" si="119"/>
        <v>weight</v>
      </c>
      <c r="P537" s="248" t="str">
        <f>P$517</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37" s="197" t="str">
        <f>Q$535</f>
        <v>io-model.html</v>
      </c>
      <c r="R537" s="189"/>
    </row>
    <row r="538" spans="1:18">
      <c r="A538" s="197" t="str">
        <f t="shared" si="118"/>
        <v>Government Revenue Accounting</v>
      </c>
      <c r="B538" s="197" t="str">
        <f t="shared" si="118"/>
        <v>Electricity Capacity Construction Subsidy</v>
      </c>
      <c r="C538" s="197" t="str">
        <f t="shared" si="118"/>
        <v>GRA for Electricity Capacity Construction Subsidies</v>
      </c>
      <c r="D538" s="189" t="s">
        <v>1244</v>
      </c>
      <c r="F538" s="189" t="s">
        <v>1245</v>
      </c>
      <c r="H538" s="43">
        <v>568</v>
      </c>
      <c r="I538" s="197" t="str">
        <f>I$535</f>
        <v>Yes</v>
      </c>
      <c r="J538" s="231"/>
      <c r="K538" s="197" t="str">
        <f t="shared" si="119"/>
        <v>GRA elec cap const subsidy</v>
      </c>
      <c r="L538" s="197">
        <f t="shared" si="119"/>
        <v>0</v>
      </c>
      <c r="M538" s="197">
        <f t="shared" si="119"/>
        <v>10</v>
      </c>
      <c r="N538" s="197">
        <f t="shared" si="119"/>
        <v>1</v>
      </c>
      <c r="O538" s="197" t="str">
        <f t="shared" si="119"/>
        <v>weight</v>
      </c>
      <c r="P538" s="248" t="str">
        <f>P$518</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38" s="197" t="str">
        <f>Q$535</f>
        <v>io-model.html</v>
      </c>
      <c r="R538" s="189"/>
    </row>
    <row r="539" spans="1:18">
      <c r="A539" s="197" t="str">
        <f t="shared" si="118"/>
        <v>Government Revenue Accounting</v>
      </c>
      <c r="B539" s="197" t="str">
        <f t="shared" si="118"/>
        <v>Electricity Capacity Construction Subsidy</v>
      </c>
      <c r="C539" s="197" t="str">
        <f t="shared" si="118"/>
        <v>GRA for Electricity Capacity Construction Subsidies</v>
      </c>
      <c r="D539" s="189" t="s">
        <v>1247</v>
      </c>
      <c r="F539" s="189" t="s">
        <v>1248</v>
      </c>
      <c r="H539" s="43">
        <v>569</v>
      </c>
      <c r="I539" s="197" t="str">
        <f>I$535</f>
        <v>Yes</v>
      </c>
      <c r="J539" s="231"/>
      <c r="K539" s="197" t="str">
        <f t="shared" si="119"/>
        <v>GRA elec cap const subsidy</v>
      </c>
      <c r="L539" s="197">
        <f t="shared" si="119"/>
        <v>0</v>
      </c>
      <c r="M539" s="197">
        <f t="shared" si="119"/>
        <v>10</v>
      </c>
      <c r="N539" s="197">
        <f t="shared" si="119"/>
        <v>1</v>
      </c>
      <c r="O539" s="197" t="str">
        <f t="shared" si="119"/>
        <v>weight</v>
      </c>
      <c r="P539" s="248" t="str">
        <f>P$519</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39" s="197" t="str">
        <f>Q$535</f>
        <v>io-model.html</v>
      </c>
      <c r="R539" s="189"/>
    </row>
    <row r="540" spans="1:18">
      <c r="A540" s="189" t="s">
        <v>1229</v>
      </c>
      <c r="B540" s="189" t="s">
        <v>544</v>
      </c>
      <c r="C540" s="189" t="s">
        <v>1261</v>
      </c>
      <c r="D540" s="189" t="s">
        <v>1232</v>
      </c>
      <c r="F540" s="189" t="s">
        <v>1233</v>
      </c>
      <c r="H540" s="43">
        <v>570</v>
      </c>
      <c r="I540" s="189" t="s">
        <v>311</v>
      </c>
      <c r="J540" s="231"/>
      <c r="K540" s="189" t="s">
        <v>1262</v>
      </c>
      <c r="L540" s="189">
        <v>0</v>
      </c>
      <c r="M540" s="189">
        <v>10</v>
      </c>
      <c r="N540" s="189">
        <v>1</v>
      </c>
      <c r="O540" s="189" t="s">
        <v>1235</v>
      </c>
      <c r="P540" s="248" t="str">
        <f>P$515</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40" s="189" t="s">
        <v>1237</v>
      </c>
      <c r="R540" s="189"/>
    </row>
    <row r="541" spans="1:18">
      <c r="A541" s="197" t="str">
        <f t="shared" ref="A541:C544" si="120">A$540</f>
        <v>Government Revenue Accounting</v>
      </c>
      <c r="B541" s="197" t="str">
        <f t="shared" si="120"/>
        <v>Distributed Solar Subsidy</v>
      </c>
      <c r="C541" s="197" t="str">
        <f t="shared" si="120"/>
        <v>GRA for Distributed Solar Subsidy</v>
      </c>
      <c r="D541" s="189" t="s">
        <v>1238</v>
      </c>
      <c r="F541" s="189" t="s">
        <v>1239</v>
      </c>
      <c r="H541" s="43">
        <v>571</v>
      </c>
      <c r="I541" s="197" t="str">
        <f>I$540</f>
        <v>Yes</v>
      </c>
      <c r="J541" s="231"/>
      <c r="K541" s="197" t="str">
        <f t="shared" ref="K541:O544" si="121">K$540</f>
        <v>GRA dist solar subsidy</v>
      </c>
      <c r="L541" s="197">
        <f t="shared" si="121"/>
        <v>0</v>
      </c>
      <c r="M541" s="197">
        <f t="shared" si="121"/>
        <v>10</v>
      </c>
      <c r="N541" s="197">
        <f t="shared" si="121"/>
        <v>1</v>
      </c>
      <c r="O541" s="197" t="str">
        <f t="shared" si="121"/>
        <v>weight</v>
      </c>
      <c r="P541" s="248" t="str">
        <f>P$516</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41" s="197" t="str">
        <f>Q$540</f>
        <v>io-model.html</v>
      </c>
      <c r="R541" s="189"/>
    </row>
    <row r="542" spans="1:18">
      <c r="A542" s="197" t="str">
        <f t="shared" si="120"/>
        <v>Government Revenue Accounting</v>
      </c>
      <c r="B542" s="197" t="str">
        <f t="shared" si="120"/>
        <v>Distributed Solar Subsidy</v>
      </c>
      <c r="C542" s="197" t="str">
        <f t="shared" si="120"/>
        <v>GRA for Distributed Solar Subsidy</v>
      </c>
      <c r="D542" s="189" t="s">
        <v>1241</v>
      </c>
      <c r="F542" s="189" t="s">
        <v>1242</v>
      </c>
      <c r="H542" s="43">
        <v>572</v>
      </c>
      <c r="I542" s="197" t="str">
        <f>I$540</f>
        <v>Yes</v>
      </c>
      <c r="J542" s="231"/>
      <c r="K542" s="197" t="str">
        <f t="shared" si="121"/>
        <v>GRA dist solar subsidy</v>
      </c>
      <c r="L542" s="197">
        <f t="shared" si="121"/>
        <v>0</v>
      </c>
      <c r="M542" s="197">
        <f t="shared" si="121"/>
        <v>10</v>
      </c>
      <c r="N542" s="197">
        <f t="shared" si="121"/>
        <v>1</v>
      </c>
      <c r="O542" s="197" t="str">
        <f t="shared" si="121"/>
        <v>weight</v>
      </c>
      <c r="P542" s="248" t="str">
        <f>P$517</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42" s="197" t="str">
        <f>Q$540</f>
        <v>io-model.html</v>
      </c>
      <c r="R542" s="189"/>
    </row>
    <row r="543" spans="1:18">
      <c r="A543" s="197" t="str">
        <f t="shared" si="120"/>
        <v>Government Revenue Accounting</v>
      </c>
      <c r="B543" s="197" t="str">
        <f t="shared" si="120"/>
        <v>Distributed Solar Subsidy</v>
      </c>
      <c r="C543" s="197" t="str">
        <f t="shared" si="120"/>
        <v>GRA for Distributed Solar Subsidy</v>
      </c>
      <c r="D543" s="189" t="s">
        <v>1244</v>
      </c>
      <c r="F543" s="189" t="s">
        <v>1245</v>
      </c>
      <c r="H543" s="43">
        <v>573</v>
      </c>
      <c r="I543" s="197" t="str">
        <f>I$540</f>
        <v>Yes</v>
      </c>
      <c r="J543" s="231"/>
      <c r="K543" s="197" t="str">
        <f t="shared" si="121"/>
        <v>GRA dist solar subsidy</v>
      </c>
      <c r="L543" s="197">
        <f t="shared" si="121"/>
        <v>0</v>
      </c>
      <c r="M543" s="197">
        <f t="shared" si="121"/>
        <v>10</v>
      </c>
      <c r="N543" s="197">
        <f t="shared" si="121"/>
        <v>1</v>
      </c>
      <c r="O543" s="197" t="str">
        <f t="shared" si="121"/>
        <v>weight</v>
      </c>
      <c r="P543" s="248" t="str">
        <f>P$518</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43" s="197" t="str">
        <f>Q$540</f>
        <v>io-model.html</v>
      </c>
      <c r="R543" s="189"/>
    </row>
    <row r="544" spans="1:18">
      <c r="A544" s="197" t="str">
        <f t="shared" si="120"/>
        <v>Government Revenue Accounting</v>
      </c>
      <c r="B544" s="197" t="str">
        <f t="shared" si="120"/>
        <v>Distributed Solar Subsidy</v>
      </c>
      <c r="C544" s="197" t="str">
        <f t="shared" si="120"/>
        <v>GRA for Distributed Solar Subsidy</v>
      </c>
      <c r="D544" s="189" t="s">
        <v>1247</v>
      </c>
      <c r="F544" s="189" t="s">
        <v>1248</v>
      </c>
      <c r="H544" s="43">
        <v>574</v>
      </c>
      <c r="I544" s="197" t="str">
        <f>I$540</f>
        <v>Yes</v>
      </c>
      <c r="J544" s="231"/>
      <c r="K544" s="197" t="str">
        <f t="shared" si="121"/>
        <v>GRA dist solar subsidy</v>
      </c>
      <c r="L544" s="197">
        <f t="shared" si="121"/>
        <v>0</v>
      </c>
      <c r="M544" s="197">
        <f t="shared" si="121"/>
        <v>10</v>
      </c>
      <c r="N544" s="197">
        <f t="shared" si="121"/>
        <v>1</v>
      </c>
      <c r="O544" s="197" t="str">
        <f t="shared" si="121"/>
        <v>weight</v>
      </c>
      <c r="P544" s="248" t="str">
        <f>P$519</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44" s="197" t="str">
        <f>Q$540</f>
        <v>io-model.html</v>
      </c>
      <c r="R544" s="189"/>
    </row>
    <row r="545" spans="1:20">
      <c r="A545" s="189" t="s">
        <v>1229</v>
      </c>
      <c r="B545" s="189" t="s">
        <v>1263</v>
      </c>
      <c r="C545" s="189" t="s">
        <v>1264</v>
      </c>
      <c r="D545" s="189" t="s">
        <v>1232</v>
      </c>
      <c r="F545" s="189" t="s">
        <v>1233</v>
      </c>
      <c r="H545" s="43">
        <v>575</v>
      </c>
      <c r="I545" s="189" t="s">
        <v>311</v>
      </c>
      <c r="J545" s="231"/>
      <c r="K545" s="189" t="s">
        <v>1265</v>
      </c>
      <c r="L545" s="189">
        <v>0</v>
      </c>
      <c r="M545" s="189">
        <v>10</v>
      </c>
      <c r="N545" s="189">
        <v>1</v>
      </c>
      <c r="O545" s="189" t="s">
        <v>1235</v>
      </c>
      <c r="P545" s="248" t="str">
        <f>P$515</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45" s="189" t="s">
        <v>1237</v>
      </c>
      <c r="R545" s="189"/>
    </row>
    <row r="546" spans="1:20">
      <c r="A546" s="197" t="str">
        <f t="shared" ref="A546:C549" si="122">A$545</f>
        <v>Government Revenue Accounting</v>
      </c>
      <c r="B546" s="197" t="str">
        <f t="shared" si="122"/>
        <v>Fuel Subsidy</v>
      </c>
      <c r="C546" s="197" t="str">
        <f t="shared" si="122"/>
        <v>GRA for Fuel Subsidies</v>
      </c>
      <c r="D546" s="189" t="s">
        <v>1238</v>
      </c>
      <c r="F546" s="189" t="s">
        <v>1239</v>
      </c>
      <c r="H546" s="43">
        <v>576</v>
      </c>
      <c r="I546" s="197" t="str">
        <f>I$545</f>
        <v>Yes</v>
      </c>
      <c r="J546" s="231"/>
      <c r="K546" s="197" t="str">
        <f t="shared" ref="K546:O549" si="123">K$545</f>
        <v>GRA fuel subsidy</v>
      </c>
      <c r="L546" s="197">
        <f t="shared" si="123"/>
        <v>0</v>
      </c>
      <c r="M546" s="197">
        <f t="shared" si="123"/>
        <v>10</v>
      </c>
      <c r="N546" s="197">
        <f t="shared" si="123"/>
        <v>1</v>
      </c>
      <c r="O546" s="197" t="str">
        <f t="shared" si="123"/>
        <v>weight</v>
      </c>
      <c r="P546" s="248" t="str">
        <f>P$516</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46" s="197" t="str">
        <f>Q$545</f>
        <v>io-model.html</v>
      </c>
      <c r="R546" s="189"/>
    </row>
    <row r="547" spans="1:20">
      <c r="A547" s="197" t="str">
        <f t="shared" si="122"/>
        <v>Government Revenue Accounting</v>
      </c>
      <c r="B547" s="197" t="str">
        <f t="shared" si="122"/>
        <v>Fuel Subsidy</v>
      </c>
      <c r="C547" s="197" t="str">
        <f t="shared" si="122"/>
        <v>GRA for Fuel Subsidies</v>
      </c>
      <c r="D547" s="189" t="s">
        <v>1241</v>
      </c>
      <c r="F547" s="189" t="s">
        <v>1242</v>
      </c>
      <c r="H547" s="43">
        <v>577</v>
      </c>
      <c r="I547" s="197" t="str">
        <f>I$545</f>
        <v>Yes</v>
      </c>
      <c r="J547" s="231"/>
      <c r="K547" s="197" t="str">
        <f t="shared" si="123"/>
        <v>GRA fuel subsidy</v>
      </c>
      <c r="L547" s="197">
        <f t="shared" si="123"/>
        <v>0</v>
      </c>
      <c r="M547" s="197">
        <f t="shared" si="123"/>
        <v>10</v>
      </c>
      <c r="N547" s="197">
        <f t="shared" si="123"/>
        <v>1</v>
      </c>
      <c r="O547" s="197" t="str">
        <f t="shared" si="123"/>
        <v>weight</v>
      </c>
      <c r="P547" s="248" t="str">
        <f>P$517</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47" s="197" t="str">
        <f>Q$545</f>
        <v>io-model.html</v>
      </c>
      <c r="R547" s="189"/>
    </row>
    <row r="548" spans="1:20">
      <c r="A548" s="197" t="str">
        <f t="shared" si="122"/>
        <v>Government Revenue Accounting</v>
      </c>
      <c r="B548" s="197" t="str">
        <f t="shared" si="122"/>
        <v>Fuel Subsidy</v>
      </c>
      <c r="C548" s="197" t="str">
        <f t="shared" si="122"/>
        <v>GRA for Fuel Subsidies</v>
      </c>
      <c r="D548" s="189" t="s">
        <v>1244</v>
      </c>
      <c r="F548" s="189" t="s">
        <v>1245</v>
      </c>
      <c r="H548" s="43">
        <v>578</v>
      </c>
      <c r="I548" s="197" t="str">
        <f>I$545</f>
        <v>Yes</v>
      </c>
      <c r="J548" s="231"/>
      <c r="K548" s="197" t="str">
        <f t="shared" si="123"/>
        <v>GRA fuel subsidy</v>
      </c>
      <c r="L548" s="197">
        <f t="shared" si="123"/>
        <v>0</v>
      </c>
      <c r="M548" s="197">
        <f t="shared" si="123"/>
        <v>10</v>
      </c>
      <c r="N548" s="197">
        <f t="shared" si="123"/>
        <v>1</v>
      </c>
      <c r="O548" s="197" t="str">
        <f t="shared" si="123"/>
        <v>weight</v>
      </c>
      <c r="P548" s="248" t="str">
        <f>P$518</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48" s="197" t="str">
        <f>Q$545</f>
        <v>io-model.html</v>
      </c>
      <c r="R548" s="189"/>
    </row>
    <row r="549" spans="1:20">
      <c r="A549" s="197" t="str">
        <f t="shared" si="122"/>
        <v>Government Revenue Accounting</v>
      </c>
      <c r="B549" s="197" t="str">
        <f t="shared" si="122"/>
        <v>Fuel Subsidy</v>
      </c>
      <c r="C549" s="197" t="str">
        <f t="shared" si="122"/>
        <v>GRA for Fuel Subsidies</v>
      </c>
      <c r="D549" s="189" t="s">
        <v>1247</v>
      </c>
      <c r="F549" s="189" t="s">
        <v>1248</v>
      </c>
      <c r="H549" s="43">
        <v>579</v>
      </c>
      <c r="I549" s="197" t="str">
        <f>I$545</f>
        <v>Yes</v>
      </c>
      <c r="J549" s="231"/>
      <c r="K549" s="197" t="str">
        <f t="shared" si="123"/>
        <v>GRA fuel subsidy</v>
      </c>
      <c r="L549" s="197">
        <f t="shared" si="123"/>
        <v>0</v>
      </c>
      <c r="M549" s="197">
        <f t="shared" si="123"/>
        <v>10</v>
      </c>
      <c r="N549" s="197">
        <f t="shared" si="123"/>
        <v>1</v>
      </c>
      <c r="O549" s="197" t="str">
        <f t="shared" si="123"/>
        <v>weight</v>
      </c>
      <c r="P549" s="248" t="str">
        <f>P$519</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49" s="197" t="str">
        <f>Q$545</f>
        <v>io-model.html</v>
      </c>
      <c r="R549" s="189"/>
    </row>
    <row r="550" spans="1:20">
      <c r="A550" s="189" t="s">
        <v>1229</v>
      </c>
      <c r="B550" s="189" t="s">
        <v>1266</v>
      </c>
      <c r="C550" s="189" t="s">
        <v>1267</v>
      </c>
      <c r="D550" s="189" t="s">
        <v>1232</v>
      </c>
      <c r="F550" s="189" t="s">
        <v>1233</v>
      </c>
      <c r="H550" s="43">
        <v>580</v>
      </c>
      <c r="I550" s="189" t="s">
        <v>311</v>
      </c>
      <c r="J550" s="231"/>
      <c r="K550" s="189" t="s">
        <v>1268</v>
      </c>
      <c r="L550" s="189">
        <v>0</v>
      </c>
      <c r="M550" s="189">
        <v>10</v>
      </c>
      <c r="N550" s="189">
        <v>1</v>
      </c>
      <c r="O550" s="189" t="s">
        <v>1235</v>
      </c>
      <c r="P550" s="248" t="str">
        <f>P$515</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50" s="189" t="s">
        <v>1237</v>
      </c>
      <c r="R550" s="189"/>
    </row>
    <row r="551" spans="1:20">
      <c r="A551" s="197" t="str">
        <f t="shared" ref="A551:C554" si="124">A$550</f>
        <v>Government Revenue Accounting</v>
      </c>
      <c r="B551" s="197" t="str">
        <f t="shared" si="124"/>
        <v>National Debt Interest</v>
      </c>
      <c r="C551" s="197" t="str">
        <f t="shared" si="124"/>
        <v>GRA for National Debt Interest</v>
      </c>
      <c r="D551" s="189" t="s">
        <v>1238</v>
      </c>
      <c r="F551" s="189" t="s">
        <v>1239</v>
      </c>
      <c r="H551" s="43">
        <v>581</v>
      </c>
      <c r="I551" s="197" t="str">
        <f>I$550</f>
        <v>Yes</v>
      </c>
      <c r="J551" s="231"/>
      <c r="K551" s="197" t="str">
        <f t="shared" ref="K551:O554" si="125">K$550</f>
        <v>GRA national debt interest</v>
      </c>
      <c r="L551" s="197">
        <f t="shared" si="125"/>
        <v>0</v>
      </c>
      <c r="M551" s="197">
        <f t="shared" si="125"/>
        <v>10</v>
      </c>
      <c r="N551" s="197">
        <f t="shared" si="125"/>
        <v>1</v>
      </c>
      <c r="O551" s="197" t="str">
        <f t="shared" si="125"/>
        <v>weight</v>
      </c>
      <c r="P551" s="248" t="str">
        <f>P$516</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51" s="197" t="str">
        <f>Q$550</f>
        <v>io-model.html</v>
      </c>
      <c r="R551" s="189"/>
    </row>
    <row r="552" spans="1:20">
      <c r="A552" s="197" t="str">
        <f t="shared" si="124"/>
        <v>Government Revenue Accounting</v>
      </c>
      <c r="B552" s="197" t="str">
        <f t="shared" si="124"/>
        <v>National Debt Interest</v>
      </c>
      <c r="C552" s="197" t="str">
        <f t="shared" si="124"/>
        <v>GRA for National Debt Interest</v>
      </c>
      <c r="D552" s="189" t="s">
        <v>1241</v>
      </c>
      <c r="F552" s="189" t="s">
        <v>1242</v>
      </c>
      <c r="H552" s="43">
        <v>582</v>
      </c>
      <c r="I552" s="197" t="str">
        <f>I$550</f>
        <v>Yes</v>
      </c>
      <c r="J552" s="231"/>
      <c r="K552" s="197" t="str">
        <f t="shared" si="125"/>
        <v>GRA national debt interest</v>
      </c>
      <c r="L552" s="197">
        <f t="shared" si="125"/>
        <v>0</v>
      </c>
      <c r="M552" s="197">
        <f t="shared" si="125"/>
        <v>10</v>
      </c>
      <c r="N552" s="197">
        <f t="shared" si="125"/>
        <v>1</v>
      </c>
      <c r="O552" s="197" t="str">
        <f t="shared" si="125"/>
        <v>weight</v>
      </c>
      <c r="P552" s="248" t="str">
        <f>P$517</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52" s="197" t="str">
        <f>Q$550</f>
        <v>io-model.html</v>
      </c>
      <c r="R552" s="189"/>
    </row>
    <row r="553" spans="1:20">
      <c r="A553" s="197" t="str">
        <f t="shared" si="124"/>
        <v>Government Revenue Accounting</v>
      </c>
      <c r="B553" s="197" t="str">
        <f t="shared" si="124"/>
        <v>National Debt Interest</v>
      </c>
      <c r="C553" s="197" t="str">
        <f t="shared" si="124"/>
        <v>GRA for National Debt Interest</v>
      </c>
      <c r="D553" s="189" t="s">
        <v>1244</v>
      </c>
      <c r="F553" s="189" t="s">
        <v>1245</v>
      </c>
      <c r="H553" s="43">
        <v>583</v>
      </c>
      <c r="I553" s="197" t="str">
        <f>I$550</f>
        <v>Yes</v>
      </c>
      <c r="J553" s="231"/>
      <c r="K553" s="197" t="str">
        <f t="shared" si="125"/>
        <v>GRA national debt interest</v>
      </c>
      <c r="L553" s="197">
        <f t="shared" si="125"/>
        <v>0</v>
      </c>
      <c r="M553" s="197">
        <f t="shared" si="125"/>
        <v>10</v>
      </c>
      <c r="N553" s="197">
        <f t="shared" si="125"/>
        <v>1</v>
      </c>
      <c r="O553" s="197" t="str">
        <f t="shared" si="125"/>
        <v>weight</v>
      </c>
      <c r="P553" s="248" t="str">
        <f>P$518</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53" s="197" t="str">
        <f>Q$550</f>
        <v>io-model.html</v>
      </c>
      <c r="R553" s="189"/>
    </row>
    <row r="554" spans="1:20">
      <c r="A554" s="197" t="str">
        <f t="shared" si="124"/>
        <v>Government Revenue Accounting</v>
      </c>
      <c r="B554" s="197" t="str">
        <f t="shared" si="124"/>
        <v>National Debt Interest</v>
      </c>
      <c r="C554" s="197" t="str">
        <f t="shared" si="124"/>
        <v>GRA for National Debt Interest</v>
      </c>
      <c r="D554" s="189" t="s">
        <v>1247</v>
      </c>
      <c r="F554" s="189" t="s">
        <v>1248</v>
      </c>
      <c r="H554" s="43">
        <v>584</v>
      </c>
      <c r="I554" s="197" t="str">
        <f>I$550</f>
        <v>Yes</v>
      </c>
      <c r="J554" s="231"/>
      <c r="K554" s="197" t="str">
        <f t="shared" si="125"/>
        <v>GRA national debt interest</v>
      </c>
      <c r="L554" s="197">
        <f t="shared" si="125"/>
        <v>0</v>
      </c>
      <c r="M554" s="197">
        <f t="shared" si="125"/>
        <v>10</v>
      </c>
      <c r="N554" s="197">
        <f t="shared" si="125"/>
        <v>1</v>
      </c>
      <c r="O554" s="197" t="str">
        <f t="shared" si="125"/>
        <v>weight</v>
      </c>
      <c r="P554" s="248" t="str">
        <f>P$519</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54" s="197" t="str">
        <f>Q$550</f>
        <v>io-model.html</v>
      </c>
      <c r="R554" s="189"/>
    </row>
    <row r="555" spans="1:20">
      <c r="A555" s="189" t="s">
        <v>1229</v>
      </c>
      <c r="B555" s="189" t="s">
        <v>1269</v>
      </c>
      <c r="C555" s="189" t="s">
        <v>1270</v>
      </c>
      <c r="D555" s="189" t="s">
        <v>1232</v>
      </c>
      <c r="F555" s="189" t="s">
        <v>1233</v>
      </c>
      <c r="H555" s="43">
        <v>585</v>
      </c>
      <c r="I555" s="189" t="s">
        <v>311</v>
      </c>
      <c r="J555" s="231"/>
      <c r="K555" s="189" t="s">
        <v>1271</v>
      </c>
      <c r="L555" s="189">
        <v>0</v>
      </c>
      <c r="M555" s="189">
        <v>10</v>
      </c>
      <c r="N555" s="189">
        <v>1</v>
      </c>
      <c r="O555" s="189" t="s">
        <v>1235</v>
      </c>
      <c r="P555" s="248" t="str">
        <f>P$515</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55" s="189" t="s">
        <v>1237</v>
      </c>
      <c r="R555" s="189"/>
    </row>
    <row r="556" spans="1:20">
      <c r="A556" s="197" t="str">
        <f t="shared" ref="A556:C559" si="126">A$555</f>
        <v>Government Revenue Accounting</v>
      </c>
      <c r="B556" s="197" t="str">
        <f t="shared" si="126"/>
        <v>Remaining Government Cash Flows</v>
      </c>
      <c r="C556" s="197" t="str">
        <f t="shared" si="126"/>
        <v>GRA for Remaining Government Cash Flow Changes</v>
      </c>
      <c r="D556" s="189" t="s">
        <v>1238</v>
      </c>
      <c r="F556" s="189" t="s">
        <v>1239</v>
      </c>
      <c r="H556" s="43">
        <v>586</v>
      </c>
      <c r="I556" s="197" t="str">
        <f>I$555</f>
        <v>Yes</v>
      </c>
      <c r="J556" s="231"/>
      <c r="K556" s="197" t="str">
        <f t="shared" ref="K556:O559" si="127">K$555</f>
        <v>GRA remaining cash flow changes</v>
      </c>
      <c r="L556" s="197">
        <f t="shared" si="127"/>
        <v>0</v>
      </c>
      <c r="M556" s="197">
        <f t="shared" si="127"/>
        <v>10</v>
      </c>
      <c r="N556" s="197">
        <f t="shared" si="127"/>
        <v>1</v>
      </c>
      <c r="O556" s="197" t="str">
        <f t="shared" si="127"/>
        <v>weight</v>
      </c>
      <c r="P556" s="248" t="str">
        <f>P$516</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56" s="197" t="str">
        <f>Q$555</f>
        <v>io-model.html</v>
      </c>
      <c r="R556" s="189"/>
    </row>
    <row r="557" spans="1:20">
      <c r="A557" s="197" t="str">
        <f t="shared" si="126"/>
        <v>Government Revenue Accounting</v>
      </c>
      <c r="B557" s="197" t="str">
        <f t="shared" si="126"/>
        <v>Remaining Government Cash Flows</v>
      </c>
      <c r="C557" s="197" t="str">
        <f t="shared" si="126"/>
        <v>GRA for Remaining Government Cash Flow Changes</v>
      </c>
      <c r="D557" s="189" t="s">
        <v>1241</v>
      </c>
      <c r="F557" s="189" t="s">
        <v>1242</v>
      </c>
      <c r="H557" s="43">
        <v>587</v>
      </c>
      <c r="I557" s="197" t="str">
        <f>I$555</f>
        <v>Yes</v>
      </c>
      <c r="J557" s="231"/>
      <c r="K557" s="197" t="str">
        <f t="shared" si="127"/>
        <v>GRA remaining cash flow changes</v>
      </c>
      <c r="L557" s="197">
        <f t="shared" si="127"/>
        <v>0</v>
      </c>
      <c r="M557" s="197">
        <f t="shared" si="127"/>
        <v>10</v>
      </c>
      <c r="N557" s="197">
        <f t="shared" si="127"/>
        <v>1</v>
      </c>
      <c r="O557" s="197" t="str">
        <f t="shared" si="127"/>
        <v>weight</v>
      </c>
      <c r="P557" s="248" t="str">
        <f>P$517</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57" s="197" t="str">
        <f>Q$555</f>
        <v>io-model.html</v>
      </c>
      <c r="R557" s="189"/>
    </row>
    <row r="558" spans="1:20">
      <c r="A558" s="197" t="str">
        <f t="shared" si="126"/>
        <v>Government Revenue Accounting</v>
      </c>
      <c r="B558" s="197" t="str">
        <f t="shared" si="126"/>
        <v>Remaining Government Cash Flows</v>
      </c>
      <c r="C558" s="197" t="str">
        <f t="shared" si="126"/>
        <v>GRA for Remaining Government Cash Flow Changes</v>
      </c>
      <c r="D558" s="189" t="s">
        <v>1244</v>
      </c>
      <c r="F558" s="189" t="s">
        <v>1245</v>
      </c>
      <c r="H558" s="43">
        <v>588</v>
      </c>
      <c r="I558" s="197" t="str">
        <f>I$555</f>
        <v>Yes</v>
      </c>
      <c r="J558" s="231"/>
      <c r="K558" s="197" t="str">
        <f t="shared" si="127"/>
        <v>GRA remaining cash flow changes</v>
      </c>
      <c r="L558" s="197">
        <f t="shared" si="127"/>
        <v>0</v>
      </c>
      <c r="M558" s="197">
        <f t="shared" si="127"/>
        <v>10</v>
      </c>
      <c r="N558" s="197">
        <f t="shared" si="127"/>
        <v>1</v>
      </c>
      <c r="O558" s="197" t="str">
        <f t="shared" si="127"/>
        <v>weight</v>
      </c>
      <c r="P558" s="248" t="str">
        <f>P$518</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58" s="197" t="str">
        <f>Q$555</f>
        <v>io-model.html</v>
      </c>
      <c r="R558" s="189"/>
    </row>
    <row r="559" spans="1:20">
      <c r="A559" s="197" t="str">
        <f t="shared" si="126"/>
        <v>Government Revenue Accounting</v>
      </c>
      <c r="B559" s="197" t="str">
        <f t="shared" si="126"/>
        <v>Remaining Government Cash Flows</v>
      </c>
      <c r="C559" s="197" t="str">
        <f t="shared" si="126"/>
        <v>GRA for Remaining Government Cash Flow Changes</v>
      </c>
      <c r="D559" s="189" t="s">
        <v>1247</v>
      </c>
      <c r="F559" s="189" t="s">
        <v>1248</v>
      </c>
      <c r="H559" s="43">
        <v>589</v>
      </c>
      <c r="I559" s="197" t="str">
        <f>I$555</f>
        <v>Yes</v>
      </c>
      <c r="J559" s="231"/>
      <c r="K559" s="197" t="str">
        <f t="shared" si="127"/>
        <v>GRA remaining cash flow changes</v>
      </c>
      <c r="L559" s="197">
        <f t="shared" si="127"/>
        <v>0</v>
      </c>
      <c r="M559" s="197">
        <f t="shared" si="127"/>
        <v>10</v>
      </c>
      <c r="N559" s="197">
        <f t="shared" si="127"/>
        <v>1</v>
      </c>
      <c r="O559" s="197" t="str">
        <f t="shared" si="127"/>
        <v>weight</v>
      </c>
      <c r="P559" s="248" t="str">
        <f>P$519</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59" s="197" t="str">
        <f>Q$555</f>
        <v>io-model.html</v>
      </c>
      <c r="R559" s="189"/>
    </row>
    <row r="560" spans="1:20">
      <c r="A560" s="180" t="s">
        <v>754</v>
      </c>
      <c r="B560" s="180" t="s">
        <v>620</v>
      </c>
      <c r="C560" s="180" t="s">
        <v>755</v>
      </c>
      <c r="D560" s="250" t="s">
        <v>2146</v>
      </c>
      <c r="E560" s="255" t="s">
        <v>757</v>
      </c>
      <c r="F560" s="180" t="s">
        <v>2183</v>
      </c>
      <c r="G560" s="250" t="s">
        <v>759</v>
      </c>
      <c r="H560" s="43">
        <v>908</v>
      </c>
      <c r="I560" s="255" t="s">
        <v>333</v>
      </c>
      <c r="J560" s="180" t="s">
        <v>760</v>
      </c>
      <c r="K560" s="180" t="s">
        <v>761</v>
      </c>
      <c r="L560" s="5">
        <v>0</v>
      </c>
      <c r="M560" s="106">
        <v>1</v>
      </c>
      <c r="N560" s="106">
        <v>0.01</v>
      </c>
      <c r="O560" s="250" t="s">
        <v>624</v>
      </c>
      <c r="P560" s="250" t="s">
        <v>762</v>
      </c>
      <c r="Q560" s="250" t="s">
        <v>626</v>
      </c>
      <c r="R560" s="255" t="s">
        <v>627</v>
      </c>
      <c r="S560" s="256"/>
      <c r="T560" s="250"/>
    </row>
    <row r="561" spans="1:20">
      <c r="A561" s="254" t="str">
        <f t="shared" ref="A561:C580" si="128">A$560</f>
        <v>Industry</v>
      </c>
      <c r="B561" s="254" t="str">
        <f t="shared" si="128"/>
        <v>Carbon Capture and Sequestration</v>
      </c>
      <c r="C561" s="254" t="str">
        <f t="shared" si="128"/>
        <v>Industry Sector Fraction of Potential Additional CCS Achieved</v>
      </c>
      <c r="D561" s="250" t="s">
        <v>2146</v>
      </c>
      <c r="E561" s="255" t="s">
        <v>763</v>
      </c>
      <c r="F561" s="180" t="s">
        <v>2183</v>
      </c>
      <c r="G561" s="250" t="s">
        <v>764</v>
      </c>
      <c r="H561" s="43">
        <v>909</v>
      </c>
      <c r="I561" s="255" t="s">
        <v>333</v>
      </c>
      <c r="J561" s="254" t="str">
        <f t="shared" ref="J561:R570" si="129">J$560</f>
        <v>Industry CCS</v>
      </c>
      <c r="K561" s="254" t="str">
        <f t="shared" si="129"/>
        <v>indst CCS</v>
      </c>
      <c r="L561" s="260">
        <f t="shared" si="129"/>
        <v>0</v>
      </c>
      <c r="M561" s="260">
        <f t="shared" si="129"/>
        <v>1</v>
      </c>
      <c r="N561" s="260">
        <f t="shared" si="129"/>
        <v>0.01</v>
      </c>
      <c r="O561" s="254" t="str">
        <f t="shared" si="129"/>
        <v>% of CO2 captured</v>
      </c>
      <c r="P561" s="251" t="str">
        <f t="shared" si="129"/>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1" s="254" t="str">
        <f t="shared" si="129"/>
        <v>ccs.html#ccs</v>
      </c>
      <c r="R561" s="254" t="str">
        <f t="shared" si="129"/>
        <v>carbon-capture-and-sequestration.html</v>
      </c>
      <c r="S561" s="256"/>
      <c r="T561" s="250"/>
    </row>
    <row r="562" spans="1:20">
      <c r="A562" s="254" t="str">
        <f t="shared" si="128"/>
        <v>Industry</v>
      </c>
      <c r="B562" s="254" t="str">
        <f t="shared" si="128"/>
        <v>Carbon Capture and Sequestration</v>
      </c>
      <c r="C562" s="254" t="str">
        <f t="shared" si="128"/>
        <v>Industry Sector Fraction of Potential Additional CCS Achieved</v>
      </c>
      <c r="D562" s="255" t="s">
        <v>2143</v>
      </c>
      <c r="E562" s="255" t="s">
        <v>757</v>
      </c>
      <c r="F562" s="180" t="s">
        <v>1849</v>
      </c>
      <c r="G562" s="250" t="s">
        <v>759</v>
      </c>
      <c r="H562" s="43">
        <v>910</v>
      </c>
      <c r="I562" s="255" t="s">
        <v>333</v>
      </c>
      <c r="J562" s="254" t="str">
        <f t="shared" si="129"/>
        <v>Industry CCS</v>
      </c>
      <c r="K562" s="254" t="str">
        <f t="shared" si="129"/>
        <v>indst CCS</v>
      </c>
      <c r="L562" s="260">
        <f t="shared" si="129"/>
        <v>0</v>
      </c>
      <c r="M562" s="260">
        <f t="shared" si="129"/>
        <v>1</v>
      </c>
      <c r="N562" s="260">
        <f t="shared" si="129"/>
        <v>0.01</v>
      </c>
      <c r="O562" s="254" t="str">
        <f t="shared" si="129"/>
        <v>% of CO2 captured</v>
      </c>
      <c r="P562" s="251" t="str">
        <f t="shared" si="129"/>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2" s="254" t="str">
        <f t="shared" si="129"/>
        <v>ccs.html#ccs</v>
      </c>
      <c r="R562" s="254" t="str">
        <f t="shared" si="129"/>
        <v>carbon-capture-and-sequestration.html</v>
      </c>
      <c r="S562" s="259"/>
      <c r="T562" s="250"/>
    </row>
    <row r="563" spans="1:20">
      <c r="A563" s="254" t="str">
        <f t="shared" si="128"/>
        <v>Industry</v>
      </c>
      <c r="B563" s="254" t="str">
        <f t="shared" si="128"/>
        <v>Carbon Capture and Sequestration</v>
      </c>
      <c r="C563" s="254" t="str">
        <f t="shared" si="128"/>
        <v>Industry Sector Fraction of Potential Additional CCS Achieved</v>
      </c>
      <c r="D563" s="255" t="s">
        <v>2143</v>
      </c>
      <c r="E563" s="255" t="s">
        <v>763</v>
      </c>
      <c r="F563" s="180" t="s">
        <v>1849</v>
      </c>
      <c r="G563" s="250" t="s">
        <v>764</v>
      </c>
      <c r="H563" s="43">
        <v>911</v>
      </c>
      <c r="I563" s="255" t="s">
        <v>333</v>
      </c>
      <c r="J563" s="254" t="str">
        <f t="shared" si="129"/>
        <v>Industry CCS</v>
      </c>
      <c r="K563" s="254" t="str">
        <f t="shared" si="129"/>
        <v>indst CCS</v>
      </c>
      <c r="L563" s="260">
        <f t="shared" si="129"/>
        <v>0</v>
      </c>
      <c r="M563" s="260">
        <f t="shared" si="129"/>
        <v>1</v>
      </c>
      <c r="N563" s="260">
        <f t="shared" si="129"/>
        <v>0.01</v>
      </c>
      <c r="O563" s="254" t="str">
        <f t="shared" si="129"/>
        <v>% of CO2 captured</v>
      </c>
      <c r="P563" s="251" t="str">
        <f t="shared" si="129"/>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3" s="254" t="str">
        <f t="shared" si="129"/>
        <v>ccs.html#ccs</v>
      </c>
      <c r="R563" s="254" t="str">
        <f t="shared" si="129"/>
        <v>carbon-capture-and-sequestration.html</v>
      </c>
      <c r="S563" s="259"/>
      <c r="T563" s="250"/>
    </row>
    <row r="564" spans="1:20">
      <c r="A564" s="254" t="str">
        <f t="shared" si="128"/>
        <v>Industry</v>
      </c>
      <c r="B564" s="254" t="str">
        <f t="shared" si="128"/>
        <v>Carbon Capture and Sequestration</v>
      </c>
      <c r="C564" s="254" t="str">
        <f t="shared" si="128"/>
        <v>Industry Sector Fraction of Potential Additional CCS Achieved</v>
      </c>
      <c r="D564" s="255" t="s">
        <v>2141</v>
      </c>
      <c r="E564" s="255" t="s">
        <v>757</v>
      </c>
      <c r="F564" s="180" t="s">
        <v>2151</v>
      </c>
      <c r="G564" s="250" t="s">
        <v>759</v>
      </c>
      <c r="H564" s="43">
        <v>912</v>
      </c>
      <c r="I564" s="255" t="s">
        <v>333</v>
      </c>
      <c r="J564" s="254" t="str">
        <f t="shared" si="129"/>
        <v>Industry CCS</v>
      </c>
      <c r="K564" s="254" t="str">
        <f t="shared" si="129"/>
        <v>indst CCS</v>
      </c>
      <c r="L564" s="260">
        <f t="shared" si="129"/>
        <v>0</v>
      </c>
      <c r="M564" s="260">
        <f t="shared" si="129"/>
        <v>1</v>
      </c>
      <c r="N564" s="260">
        <f t="shared" si="129"/>
        <v>0.01</v>
      </c>
      <c r="O564" s="254" t="str">
        <f t="shared" si="129"/>
        <v>% of CO2 captured</v>
      </c>
      <c r="P564" s="251" t="str">
        <f t="shared" si="129"/>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4" s="254" t="str">
        <f t="shared" si="129"/>
        <v>ccs.html#ccs</v>
      </c>
      <c r="R564" s="254" t="str">
        <f t="shared" si="129"/>
        <v>carbon-capture-and-sequestration.html</v>
      </c>
      <c r="S564" s="259"/>
      <c r="T564" s="250"/>
    </row>
    <row r="565" spans="1:20">
      <c r="A565" s="254" t="str">
        <f t="shared" si="128"/>
        <v>Industry</v>
      </c>
      <c r="B565" s="254" t="str">
        <f t="shared" si="128"/>
        <v>Carbon Capture and Sequestration</v>
      </c>
      <c r="C565" s="254" t="str">
        <f t="shared" si="128"/>
        <v>Industry Sector Fraction of Potential Additional CCS Achieved</v>
      </c>
      <c r="D565" s="255" t="s">
        <v>2141</v>
      </c>
      <c r="E565" s="255" t="s">
        <v>763</v>
      </c>
      <c r="F565" s="180" t="s">
        <v>2151</v>
      </c>
      <c r="G565" s="250" t="s">
        <v>764</v>
      </c>
      <c r="H565" s="43">
        <v>913</v>
      </c>
      <c r="I565" s="255" t="s">
        <v>333</v>
      </c>
      <c r="J565" s="254" t="str">
        <f t="shared" si="129"/>
        <v>Industry CCS</v>
      </c>
      <c r="K565" s="254" t="str">
        <f t="shared" si="129"/>
        <v>indst CCS</v>
      </c>
      <c r="L565" s="260">
        <f t="shared" si="129"/>
        <v>0</v>
      </c>
      <c r="M565" s="260">
        <f t="shared" si="129"/>
        <v>1</v>
      </c>
      <c r="N565" s="260">
        <f t="shared" si="129"/>
        <v>0.01</v>
      </c>
      <c r="O565" s="254" t="str">
        <f t="shared" si="129"/>
        <v>% of CO2 captured</v>
      </c>
      <c r="P565" s="251" t="str">
        <f t="shared" si="129"/>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5" s="254" t="str">
        <f t="shared" si="129"/>
        <v>ccs.html#ccs</v>
      </c>
      <c r="R565" s="254" t="str">
        <f t="shared" si="129"/>
        <v>carbon-capture-and-sequestration.html</v>
      </c>
      <c r="S565" s="259"/>
      <c r="T565" s="250"/>
    </row>
    <row r="566" spans="1:20">
      <c r="A566" s="254" t="str">
        <f t="shared" si="128"/>
        <v>Industry</v>
      </c>
      <c r="B566" s="254" t="str">
        <f t="shared" si="128"/>
        <v>Carbon Capture and Sequestration</v>
      </c>
      <c r="C566" s="254" t="str">
        <f t="shared" si="128"/>
        <v>Industry Sector Fraction of Potential Additional CCS Achieved</v>
      </c>
      <c r="D566" s="255" t="s">
        <v>2139</v>
      </c>
      <c r="E566" s="255" t="s">
        <v>757</v>
      </c>
      <c r="F566" s="180" t="s">
        <v>2182</v>
      </c>
      <c r="G566" s="250" t="s">
        <v>759</v>
      </c>
      <c r="H566" s="43">
        <v>914</v>
      </c>
      <c r="I566" s="255" t="s">
        <v>333</v>
      </c>
      <c r="J566" s="254" t="str">
        <f t="shared" si="129"/>
        <v>Industry CCS</v>
      </c>
      <c r="K566" s="254" t="str">
        <f t="shared" si="129"/>
        <v>indst CCS</v>
      </c>
      <c r="L566" s="260">
        <f t="shared" si="129"/>
        <v>0</v>
      </c>
      <c r="M566" s="260">
        <f t="shared" si="129"/>
        <v>1</v>
      </c>
      <c r="N566" s="260">
        <f t="shared" si="129"/>
        <v>0.01</v>
      </c>
      <c r="O566" s="254" t="str">
        <f t="shared" si="129"/>
        <v>% of CO2 captured</v>
      </c>
      <c r="P566" s="251" t="str">
        <f t="shared" si="129"/>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6" s="254" t="str">
        <f t="shared" si="129"/>
        <v>ccs.html#ccs</v>
      </c>
      <c r="R566" s="254" t="str">
        <f t="shared" si="129"/>
        <v>carbon-capture-and-sequestration.html</v>
      </c>
      <c r="S566" s="259"/>
      <c r="T566" s="250"/>
    </row>
    <row r="567" spans="1:20">
      <c r="A567" s="254" t="str">
        <f t="shared" si="128"/>
        <v>Industry</v>
      </c>
      <c r="B567" s="254" t="str">
        <f t="shared" si="128"/>
        <v>Carbon Capture and Sequestration</v>
      </c>
      <c r="C567" s="254" t="str">
        <f t="shared" si="128"/>
        <v>Industry Sector Fraction of Potential Additional CCS Achieved</v>
      </c>
      <c r="D567" s="255" t="s">
        <v>2139</v>
      </c>
      <c r="E567" s="255" t="s">
        <v>763</v>
      </c>
      <c r="F567" s="180" t="s">
        <v>2182</v>
      </c>
      <c r="G567" s="250" t="s">
        <v>764</v>
      </c>
      <c r="H567" s="43">
        <v>915</v>
      </c>
      <c r="I567" s="255" t="s">
        <v>333</v>
      </c>
      <c r="J567" s="254" t="str">
        <f t="shared" si="129"/>
        <v>Industry CCS</v>
      </c>
      <c r="K567" s="254" t="str">
        <f t="shared" si="129"/>
        <v>indst CCS</v>
      </c>
      <c r="L567" s="260">
        <f t="shared" si="129"/>
        <v>0</v>
      </c>
      <c r="M567" s="260">
        <f t="shared" si="129"/>
        <v>1</v>
      </c>
      <c r="N567" s="260">
        <f t="shared" si="129"/>
        <v>0.01</v>
      </c>
      <c r="O567" s="254" t="str">
        <f t="shared" si="129"/>
        <v>% of CO2 captured</v>
      </c>
      <c r="P567" s="251" t="str">
        <f t="shared" si="129"/>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7" s="254" t="str">
        <f t="shared" si="129"/>
        <v>ccs.html#ccs</v>
      </c>
      <c r="R567" s="254" t="str">
        <f t="shared" si="129"/>
        <v>carbon-capture-and-sequestration.html</v>
      </c>
      <c r="S567" s="259"/>
      <c r="T567" s="250"/>
    </row>
    <row r="568" spans="1:20">
      <c r="A568" s="254" t="str">
        <f t="shared" si="128"/>
        <v>Industry</v>
      </c>
      <c r="B568" s="254" t="str">
        <f t="shared" si="128"/>
        <v>Carbon Capture and Sequestration</v>
      </c>
      <c r="C568" s="254" t="str">
        <f t="shared" si="128"/>
        <v>Industry Sector Fraction of Potential Additional CCS Achieved</v>
      </c>
      <c r="D568" s="255" t="s">
        <v>2137</v>
      </c>
      <c r="E568" s="255" t="s">
        <v>757</v>
      </c>
      <c r="F568" s="180" t="s">
        <v>2181</v>
      </c>
      <c r="G568" s="250" t="s">
        <v>759</v>
      </c>
      <c r="H568" s="43">
        <v>916</v>
      </c>
      <c r="I568" s="250" t="s">
        <v>311</v>
      </c>
      <c r="J568" s="254" t="str">
        <f t="shared" si="129"/>
        <v>Industry CCS</v>
      </c>
      <c r="K568" s="254" t="str">
        <f t="shared" si="129"/>
        <v>indst CCS</v>
      </c>
      <c r="L568" s="260">
        <f t="shared" si="129"/>
        <v>0</v>
      </c>
      <c r="M568" s="260">
        <f t="shared" si="129"/>
        <v>1</v>
      </c>
      <c r="N568" s="260">
        <f t="shared" si="129"/>
        <v>0.01</v>
      </c>
      <c r="O568" s="254" t="str">
        <f t="shared" si="129"/>
        <v>% of CO2 captured</v>
      </c>
      <c r="P568" s="254" t="str">
        <f t="shared" si="129"/>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8" s="254" t="str">
        <f t="shared" si="129"/>
        <v>ccs.html#ccs</v>
      </c>
      <c r="R568" s="254" t="str">
        <f t="shared" si="129"/>
        <v>carbon-capture-and-sequestration.html</v>
      </c>
      <c r="S568" s="259"/>
      <c r="T568" s="250"/>
    </row>
    <row r="569" spans="1:20">
      <c r="A569" s="254" t="str">
        <f t="shared" si="128"/>
        <v>Industry</v>
      </c>
      <c r="B569" s="254" t="str">
        <f t="shared" si="128"/>
        <v>Carbon Capture and Sequestration</v>
      </c>
      <c r="C569" s="254" t="str">
        <f t="shared" si="128"/>
        <v>Industry Sector Fraction of Potential Additional CCS Achieved</v>
      </c>
      <c r="D569" s="255" t="s">
        <v>2137</v>
      </c>
      <c r="E569" s="255" t="s">
        <v>763</v>
      </c>
      <c r="F569" s="180" t="s">
        <v>2181</v>
      </c>
      <c r="G569" s="250" t="s">
        <v>764</v>
      </c>
      <c r="H569" s="43">
        <v>917</v>
      </c>
      <c r="I569" s="255" t="s">
        <v>333</v>
      </c>
      <c r="J569" s="254" t="str">
        <f t="shared" si="129"/>
        <v>Industry CCS</v>
      </c>
      <c r="K569" s="254" t="str">
        <f t="shared" si="129"/>
        <v>indst CCS</v>
      </c>
      <c r="L569" s="260">
        <f t="shared" si="129"/>
        <v>0</v>
      </c>
      <c r="M569" s="260">
        <f t="shared" si="129"/>
        <v>1</v>
      </c>
      <c r="N569" s="260">
        <f t="shared" si="129"/>
        <v>0.01</v>
      </c>
      <c r="O569" s="254" t="str">
        <f t="shared" si="129"/>
        <v>% of CO2 captured</v>
      </c>
      <c r="P569" s="254" t="str">
        <f t="shared" si="129"/>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9" s="254" t="str">
        <f t="shared" si="129"/>
        <v>ccs.html#ccs</v>
      </c>
      <c r="R569" s="254" t="str">
        <f t="shared" si="129"/>
        <v>carbon-capture-and-sequestration.html</v>
      </c>
      <c r="S569" s="259"/>
      <c r="T569" s="250"/>
    </row>
    <row r="570" spans="1:20">
      <c r="A570" s="254" t="str">
        <f t="shared" si="128"/>
        <v>Industry</v>
      </c>
      <c r="B570" s="254" t="str">
        <f t="shared" si="128"/>
        <v>Carbon Capture and Sequestration</v>
      </c>
      <c r="C570" s="254" t="str">
        <f t="shared" si="128"/>
        <v>Industry Sector Fraction of Potential Additional CCS Achieved</v>
      </c>
      <c r="D570" s="255" t="s">
        <v>2135</v>
      </c>
      <c r="E570" s="255" t="s">
        <v>757</v>
      </c>
      <c r="F570" s="180" t="s">
        <v>2180</v>
      </c>
      <c r="G570" s="250" t="s">
        <v>759</v>
      </c>
      <c r="H570" s="43">
        <v>918</v>
      </c>
      <c r="I570" s="250" t="s">
        <v>311</v>
      </c>
      <c r="J570" s="254" t="str">
        <f t="shared" si="129"/>
        <v>Industry CCS</v>
      </c>
      <c r="K570" s="254" t="str">
        <f t="shared" si="129"/>
        <v>indst CCS</v>
      </c>
      <c r="L570" s="260">
        <f t="shared" si="129"/>
        <v>0</v>
      </c>
      <c r="M570" s="260">
        <f t="shared" si="129"/>
        <v>1</v>
      </c>
      <c r="N570" s="260">
        <f t="shared" si="129"/>
        <v>0.01</v>
      </c>
      <c r="O570" s="254" t="str">
        <f t="shared" si="129"/>
        <v>% of CO2 captured</v>
      </c>
      <c r="P570" s="254" t="str">
        <f t="shared" si="129"/>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0" s="254" t="str">
        <f t="shared" si="129"/>
        <v>ccs.html#ccs</v>
      </c>
      <c r="R570" s="254" t="str">
        <f t="shared" si="129"/>
        <v>carbon-capture-and-sequestration.html</v>
      </c>
      <c r="S570" s="259"/>
      <c r="T570" s="250"/>
    </row>
    <row r="571" spans="1:20">
      <c r="A571" s="254" t="str">
        <f t="shared" si="128"/>
        <v>Industry</v>
      </c>
      <c r="B571" s="254" t="str">
        <f t="shared" si="128"/>
        <v>Carbon Capture and Sequestration</v>
      </c>
      <c r="C571" s="254" t="str">
        <f t="shared" si="128"/>
        <v>Industry Sector Fraction of Potential Additional CCS Achieved</v>
      </c>
      <c r="D571" s="255" t="s">
        <v>2135</v>
      </c>
      <c r="E571" s="255" t="s">
        <v>763</v>
      </c>
      <c r="F571" s="180" t="s">
        <v>2180</v>
      </c>
      <c r="G571" s="250" t="s">
        <v>764</v>
      </c>
      <c r="H571" s="43">
        <v>919</v>
      </c>
      <c r="I571" s="255" t="s">
        <v>333</v>
      </c>
      <c r="J571" s="254" t="str">
        <f t="shared" ref="J571:R580" si="130">J$560</f>
        <v>Industry CCS</v>
      </c>
      <c r="K571" s="254" t="str">
        <f t="shared" si="130"/>
        <v>indst CCS</v>
      </c>
      <c r="L571" s="260">
        <f t="shared" si="130"/>
        <v>0</v>
      </c>
      <c r="M571" s="260">
        <f t="shared" si="130"/>
        <v>1</v>
      </c>
      <c r="N571" s="260">
        <f t="shared" si="130"/>
        <v>0.01</v>
      </c>
      <c r="O571" s="254" t="str">
        <f t="shared" si="130"/>
        <v>% of CO2 captured</v>
      </c>
      <c r="P571" s="254" t="str">
        <f t="shared" si="13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1" s="254" t="str">
        <f t="shared" si="130"/>
        <v>ccs.html#ccs</v>
      </c>
      <c r="R571" s="254" t="str">
        <f t="shared" si="130"/>
        <v>carbon-capture-and-sequestration.html</v>
      </c>
      <c r="S571" s="259"/>
      <c r="T571" s="250"/>
    </row>
    <row r="572" spans="1:20">
      <c r="A572" s="254" t="str">
        <f t="shared" si="128"/>
        <v>Industry</v>
      </c>
      <c r="B572" s="254" t="str">
        <f t="shared" si="128"/>
        <v>Carbon Capture and Sequestration</v>
      </c>
      <c r="C572" s="254" t="str">
        <f t="shared" si="128"/>
        <v>Industry Sector Fraction of Potential Additional CCS Achieved</v>
      </c>
      <c r="D572" s="255" t="s">
        <v>2133</v>
      </c>
      <c r="E572" s="255" t="s">
        <v>757</v>
      </c>
      <c r="F572" s="180" t="s">
        <v>2179</v>
      </c>
      <c r="G572" s="250" t="s">
        <v>759</v>
      </c>
      <c r="H572" s="43">
        <v>920</v>
      </c>
      <c r="I572" s="250" t="s">
        <v>311</v>
      </c>
      <c r="J572" s="254" t="str">
        <f t="shared" si="130"/>
        <v>Industry CCS</v>
      </c>
      <c r="K572" s="254" t="str">
        <f t="shared" si="130"/>
        <v>indst CCS</v>
      </c>
      <c r="L572" s="260">
        <f t="shared" si="130"/>
        <v>0</v>
      </c>
      <c r="M572" s="260">
        <f t="shared" si="130"/>
        <v>1</v>
      </c>
      <c r="N572" s="260">
        <f t="shared" si="130"/>
        <v>0.01</v>
      </c>
      <c r="O572" s="254" t="str">
        <f t="shared" si="130"/>
        <v>% of CO2 captured</v>
      </c>
      <c r="P572" s="254" t="str">
        <f t="shared" si="13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2" s="254" t="str">
        <f t="shared" si="130"/>
        <v>ccs.html#ccs</v>
      </c>
      <c r="R572" s="254" t="str">
        <f t="shared" si="130"/>
        <v>carbon-capture-and-sequestration.html</v>
      </c>
      <c r="S572" s="259"/>
      <c r="T572" s="250"/>
    </row>
    <row r="573" spans="1:20">
      <c r="A573" s="254" t="str">
        <f t="shared" si="128"/>
        <v>Industry</v>
      </c>
      <c r="B573" s="254" t="str">
        <f t="shared" si="128"/>
        <v>Carbon Capture and Sequestration</v>
      </c>
      <c r="C573" s="254" t="str">
        <f t="shared" si="128"/>
        <v>Industry Sector Fraction of Potential Additional CCS Achieved</v>
      </c>
      <c r="D573" s="255" t="s">
        <v>2133</v>
      </c>
      <c r="E573" s="255" t="s">
        <v>763</v>
      </c>
      <c r="F573" s="180" t="s">
        <v>2179</v>
      </c>
      <c r="G573" s="250" t="s">
        <v>764</v>
      </c>
      <c r="H573" s="43">
        <v>921</v>
      </c>
      <c r="I573" s="255" t="s">
        <v>333</v>
      </c>
      <c r="J573" s="254" t="str">
        <f t="shared" si="130"/>
        <v>Industry CCS</v>
      </c>
      <c r="K573" s="254" t="str">
        <f t="shared" si="130"/>
        <v>indst CCS</v>
      </c>
      <c r="L573" s="260">
        <f t="shared" si="130"/>
        <v>0</v>
      </c>
      <c r="M573" s="260">
        <f t="shared" si="130"/>
        <v>1</v>
      </c>
      <c r="N573" s="260">
        <f t="shared" si="130"/>
        <v>0.01</v>
      </c>
      <c r="O573" s="254" t="str">
        <f t="shared" si="130"/>
        <v>% of CO2 captured</v>
      </c>
      <c r="P573" s="254" t="str">
        <f t="shared" si="13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3" s="254" t="str">
        <f t="shared" si="130"/>
        <v>ccs.html#ccs</v>
      </c>
      <c r="R573" s="254" t="str">
        <f t="shared" si="130"/>
        <v>carbon-capture-and-sequestration.html</v>
      </c>
      <c r="S573" s="259"/>
      <c r="T573" s="250"/>
    </row>
    <row r="574" spans="1:20">
      <c r="A574" s="254" t="str">
        <f t="shared" si="128"/>
        <v>Industry</v>
      </c>
      <c r="B574" s="254" t="str">
        <f t="shared" si="128"/>
        <v>Carbon Capture and Sequestration</v>
      </c>
      <c r="C574" s="254" t="str">
        <f t="shared" si="128"/>
        <v>Industry Sector Fraction of Potential Additional CCS Achieved</v>
      </c>
      <c r="D574" s="255" t="s">
        <v>2131</v>
      </c>
      <c r="E574" s="255" t="s">
        <v>757</v>
      </c>
      <c r="F574" s="180" t="s">
        <v>2178</v>
      </c>
      <c r="G574" s="250" t="s">
        <v>759</v>
      </c>
      <c r="H574" s="43">
        <v>922</v>
      </c>
      <c r="I574" s="250" t="s">
        <v>311</v>
      </c>
      <c r="J574" s="254" t="str">
        <f t="shared" si="130"/>
        <v>Industry CCS</v>
      </c>
      <c r="K574" s="254" t="str">
        <f t="shared" si="130"/>
        <v>indst CCS</v>
      </c>
      <c r="L574" s="260">
        <f t="shared" si="130"/>
        <v>0</v>
      </c>
      <c r="M574" s="260">
        <f t="shared" si="130"/>
        <v>1</v>
      </c>
      <c r="N574" s="260">
        <f t="shared" si="130"/>
        <v>0.01</v>
      </c>
      <c r="O574" s="254" t="str">
        <f t="shared" si="130"/>
        <v>% of CO2 captured</v>
      </c>
      <c r="P574" s="254" t="str">
        <f t="shared" si="13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4" s="254" t="str">
        <f t="shared" si="130"/>
        <v>ccs.html#ccs</v>
      </c>
      <c r="R574" s="254" t="str">
        <f t="shared" si="130"/>
        <v>carbon-capture-and-sequestration.html</v>
      </c>
      <c r="S574" s="259"/>
      <c r="T574" s="250"/>
    </row>
    <row r="575" spans="1:20">
      <c r="A575" s="254" t="str">
        <f t="shared" si="128"/>
        <v>Industry</v>
      </c>
      <c r="B575" s="254" t="str">
        <f t="shared" si="128"/>
        <v>Carbon Capture and Sequestration</v>
      </c>
      <c r="C575" s="254" t="str">
        <f t="shared" si="128"/>
        <v>Industry Sector Fraction of Potential Additional CCS Achieved</v>
      </c>
      <c r="D575" s="255" t="s">
        <v>2131</v>
      </c>
      <c r="E575" s="255" t="s">
        <v>763</v>
      </c>
      <c r="F575" s="180" t="s">
        <v>2178</v>
      </c>
      <c r="G575" s="250" t="s">
        <v>764</v>
      </c>
      <c r="H575" s="43">
        <v>923</v>
      </c>
      <c r="I575" s="255" t="s">
        <v>333</v>
      </c>
      <c r="J575" s="254" t="str">
        <f t="shared" si="130"/>
        <v>Industry CCS</v>
      </c>
      <c r="K575" s="254" t="str">
        <f t="shared" si="130"/>
        <v>indst CCS</v>
      </c>
      <c r="L575" s="260">
        <f t="shared" si="130"/>
        <v>0</v>
      </c>
      <c r="M575" s="260">
        <f t="shared" si="130"/>
        <v>1</v>
      </c>
      <c r="N575" s="260">
        <f t="shared" si="130"/>
        <v>0.01</v>
      </c>
      <c r="O575" s="254" t="str">
        <f t="shared" si="130"/>
        <v>% of CO2 captured</v>
      </c>
      <c r="P575" s="251" t="str">
        <f t="shared" si="13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5" s="254" t="str">
        <f t="shared" si="130"/>
        <v>ccs.html#ccs</v>
      </c>
      <c r="R575" s="254" t="str">
        <f t="shared" si="130"/>
        <v>carbon-capture-and-sequestration.html</v>
      </c>
      <c r="S575" s="259"/>
      <c r="T575" s="250"/>
    </row>
    <row r="576" spans="1:20">
      <c r="A576" s="254" t="str">
        <f t="shared" si="128"/>
        <v>Industry</v>
      </c>
      <c r="B576" s="254" t="str">
        <f t="shared" si="128"/>
        <v>Carbon Capture and Sequestration</v>
      </c>
      <c r="C576" s="254" t="str">
        <f t="shared" si="128"/>
        <v>Industry Sector Fraction of Potential Additional CCS Achieved</v>
      </c>
      <c r="D576" s="255" t="s">
        <v>2129</v>
      </c>
      <c r="E576" s="255" t="s">
        <v>757</v>
      </c>
      <c r="F576" s="180" t="s">
        <v>2177</v>
      </c>
      <c r="G576" s="250" t="s">
        <v>759</v>
      </c>
      <c r="H576" s="43">
        <v>924</v>
      </c>
      <c r="I576" s="250" t="s">
        <v>311</v>
      </c>
      <c r="J576" s="254" t="str">
        <f t="shared" si="130"/>
        <v>Industry CCS</v>
      </c>
      <c r="K576" s="254" t="str">
        <f t="shared" si="130"/>
        <v>indst CCS</v>
      </c>
      <c r="L576" s="260">
        <f t="shared" si="130"/>
        <v>0</v>
      </c>
      <c r="M576" s="260">
        <f t="shared" si="130"/>
        <v>1</v>
      </c>
      <c r="N576" s="260">
        <f t="shared" si="130"/>
        <v>0.01</v>
      </c>
      <c r="O576" s="254" t="str">
        <f t="shared" si="130"/>
        <v>% of CO2 captured</v>
      </c>
      <c r="P576" s="251" t="str">
        <f t="shared" si="13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6" s="254" t="str">
        <f t="shared" si="130"/>
        <v>ccs.html#ccs</v>
      </c>
      <c r="R576" s="254" t="str">
        <f t="shared" si="130"/>
        <v>carbon-capture-and-sequestration.html</v>
      </c>
      <c r="S576" s="259"/>
      <c r="T576" s="250"/>
    </row>
    <row r="577" spans="1:20">
      <c r="A577" s="254" t="str">
        <f t="shared" si="128"/>
        <v>Industry</v>
      </c>
      <c r="B577" s="254" t="str">
        <f t="shared" si="128"/>
        <v>Carbon Capture and Sequestration</v>
      </c>
      <c r="C577" s="254" t="str">
        <f t="shared" si="128"/>
        <v>Industry Sector Fraction of Potential Additional CCS Achieved</v>
      </c>
      <c r="D577" s="255" t="s">
        <v>2129</v>
      </c>
      <c r="E577" s="255" t="s">
        <v>763</v>
      </c>
      <c r="F577" s="180" t="s">
        <v>2177</v>
      </c>
      <c r="G577" s="250" t="s">
        <v>764</v>
      </c>
      <c r="H577" s="43">
        <v>925</v>
      </c>
      <c r="I577" s="255" t="s">
        <v>333</v>
      </c>
      <c r="J577" s="254" t="str">
        <f t="shared" si="130"/>
        <v>Industry CCS</v>
      </c>
      <c r="K577" s="254" t="str">
        <f t="shared" si="130"/>
        <v>indst CCS</v>
      </c>
      <c r="L577" s="260">
        <f t="shared" si="130"/>
        <v>0</v>
      </c>
      <c r="M577" s="260">
        <f t="shared" si="130"/>
        <v>1</v>
      </c>
      <c r="N577" s="260">
        <f t="shared" si="130"/>
        <v>0.01</v>
      </c>
      <c r="O577" s="254" t="str">
        <f t="shared" si="130"/>
        <v>% of CO2 captured</v>
      </c>
      <c r="P577" s="251" t="str">
        <f t="shared" si="13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7" s="254" t="str">
        <f t="shared" si="130"/>
        <v>ccs.html#ccs</v>
      </c>
      <c r="R577" s="254" t="str">
        <f t="shared" si="130"/>
        <v>carbon-capture-and-sequestration.html</v>
      </c>
      <c r="S577" s="259"/>
      <c r="T577" s="250"/>
    </row>
    <row r="578" spans="1:20">
      <c r="A578" s="254" t="str">
        <f t="shared" si="128"/>
        <v>Industry</v>
      </c>
      <c r="B578" s="254" t="str">
        <f t="shared" si="128"/>
        <v>Carbon Capture and Sequestration</v>
      </c>
      <c r="C578" s="254" t="str">
        <f t="shared" si="128"/>
        <v>Industry Sector Fraction of Potential Additional CCS Achieved</v>
      </c>
      <c r="D578" s="255" t="s">
        <v>2127</v>
      </c>
      <c r="E578" s="255" t="s">
        <v>757</v>
      </c>
      <c r="F578" s="180" t="s">
        <v>1850</v>
      </c>
      <c r="G578" s="250" t="s">
        <v>759</v>
      </c>
      <c r="H578" s="43">
        <v>926</v>
      </c>
      <c r="I578" s="250" t="s">
        <v>311</v>
      </c>
      <c r="J578" s="254" t="str">
        <f t="shared" si="130"/>
        <v>Industry CCS</v>
      </c>
      <c r="K578" s="254" t="str">
        <f t="shared" si="130"/>
        <v>indst CCS</v>
      </c>
      <c r="L578" s="260">
        <f t="shared" si="130"/>
        <v>0</v>
      </c>
      <c r="M578" s="260">
        <f t="shared" si="130"/>
        <v>1</v>
      </c>
      <c r="N578" s="260">
        <f t="shared" si="130"/>
        <v>0.01</v>
      </c>
      <c r="O578" s="254" t="str">
        <f t="shared" si="130"/>
        <v>% of CO2 captured</v>
      </c>
      <c r="P578" s="251" t="str">
        <f t="shared" si="13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8" s="254" t="str">
        <f t="shared" si="130"/>
        <v>ccs.html#ccs</v>
      </c>
      <c r="R578" s="254" t="str">
        <f t="shared" si="130"/>
        <v>carbon-capture-and-sequestration.html</v>
      </c>
      <c r="S578" s="259"/>
      <c r="T578" s="250"/>
    </row>
    <row r="579" spans="1:20">
      <c r="A579" s="254" t="str">
        <f t="shared" si="128"/>
        <v>Industry</v>
      </c>
      <c r="B579" s="254" t="str">
        <f t="shared" si="128"/>
        <v>Carbon Capture and Sequestration</v>
      </c>
      <c r="C579" s="254" t="str">
        <f t="shared" si="128"/>
        <v>Industry Sector Fraction of Potential Additional CCS Achieved</v>
      </c>
      <c r="D579" s="255" t="s">
        <v>2127</v>
      </c>
      <c r="E579" s="255" t="s">
        <v>763</v>
      </c>
      <c r="F579" s="180" t="s">
        <v>1850</v>
      </c>
      <c r="G579" s="250" t="s">
        <v>764</v>
      </c>
      <c r="H579" s="43">
        <v>927</v>
      </c>
      <c r="I579" s="250" t="s">
        <v>311</v>
      </c>
      <c r="J579" s="254" t="str">
        <f t="shared" si="130"/>
        <v>Industry CCS</v>
      </c>
      <c r="K579" s="254" t="str">
        <f t="shared" si="130"/>
        <v>indst CCS</v>
      </c>
      <c r="L579" s="260">
        <f t="shared" si="130"/>
        <v>0</v>
      </c>
      <c r="M579" s="260">
        <f t="shared" si="130"/>
        <v>1</v>
      </c>
      <c r="N579" s="260">
        <f t="shared" si="130"/>
        <v>0.01</v>
      </c>
      <c r="O579" s="254" t="str">
        <f t="shared" si="130"/>
        <v>% of CO2 captured</v>
      </c>
      <c r="P579" s="251" t="str">
        <f t="shared" si="13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9" s="254" t="str">
        <f t="shared" si="130"/>
        <v>ccs.html#ccs</v>
      </c>
      <c r="R579" s="254" t="str">
        <f t="shared" si="130"/>
        <v>carbon-capture-and-sequestration.html</v>
      </c>
      <c r="S579" s="259"/>
      <c r="T579" s="250"/>
    </row>
    <row r="580" spans="1:20">
      <c r="A580" s="254" t="str">
        <f t="shared" si="128"/>
        <v>Industry</v>
      </c>
      <c r="B580" s="254" t="str">
        <f t="shared" si="128"/>
        <v>Carbon Capture and Sequestration</v>
      </c>
      <c r="C580" s="254" t="str">
        <f t="shared" si="128"/>
        <v>Industry Sector Fraction of Potential Additional CCS Achieved</v>
      </c>
      <c r="D580" s="255" t="s">
        <v>2126</v>
      </c>
      <c r="E580" s="255" t="s">
        <v>757</v>
      </c>
      <c r="F580" s="180" t="s">
        <v>2176</v>
      </c>
      <c r="G580" s="250" t="s">
        <v>759</v>
      </c>
      <c r="H580" s="43">
        <v>928</v>
      </c>
      <c r="I580" s="250" t="s">
        <v>311</v>
      </c>
      <c r="J580" s="254" t="str">
        <f t="shared" si="130"/>
        <v>Industry CCS</v>
      </c>
      <c r="K580" s="254" t="str">
        <f t="shared" si="130"/>
        <v>indst CCS</v>
      </c>
      <c r="L580" s="260">
        <f t="shared" si="130"/>
        <v>0</v>
      </c>
      <c r="M580" s="260">
        <f t="shared" si="130"/>
        <v>1</v>
      </c>
      <c r="N580" s="260">
        <f t="shared" si="130"/>
        <v>0.01</v>
      </c>
      <c r="O580" s="254" t="str">
        <f t="shared" si="130"/>
        <v>% of CO2 captured</v>
      </c>
      <c r="P580" s="251" t="str">
        <f t="shared" si="13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0" s="254" t="str">
        <f t="shared" si="130"/>
        <v>ccs.html#ccs</v>
      </c>
      <c r="R580" s="254" t="str">
        <f t="shared" si="130"/>
        <v>carbon-capture-and-sequestration.html</v>
      </c>
      <c r="S580" s="259"/>
      <c r="T580" s="250"/>
    </row>
    <row r="581" spans="1:20">
      <c r="A581" s="254" t="str">
        <f t="shared" ref="A581:C600" si="131">A$560</f>
        <v>Industry</v>
      </c>
      <c r="B581" s="254" t="str">
        <f t="shared" si="131"/>
        <v>Carbon Capture and Sequestration</v>
      </c>
      <c r="C581" s="254" t="str">
        <f t="shared" si="131"/>
        <v>Industry Sector Fraction of Potential Additional CCS Achieved</v>
      </c>
      <c r="D581" s="255" t="s">
        <v>2126</v>
      </c>
      <c r="E581" s="255" t="s">
        <v>763</v>
      </c>
      <c r="F581" s="180" t="s">
        <v>2176</v>
      </c>
      <c r="G581" s="250" t="s">
        <v>764</v>
      </c>
      <c r="H581" s="43">
        <v>929</v>
      </c>
      <c r="I581" s="255" t="s">
        <v>333</v>
      </c>
      <c r="J581" s="254" t="str">
        <f t="shared" ref="J581:R590" si="132">J$560</f>
        <v>Industry CCS</v>
      </c>
      <c r="K581" s="254" t="str">
        <f t="shared" si="132"/>
        <v>indst CCS</v>
      </c>
      <c r="L581" s="260">
        <f t="shared" si="132"/>
        <v>0</v>
      </c>
      <c r="M581" s="260">
        <f t="shared" si="132"/>
        <v>1</v>
      </c>
      <c r="N581" s="260">
        <f t="shared" si="132"/>
        <v>0.01</v>
      </c>
      <c r="O581" s="254" t="str">
        <f t="shared" si="132"/>
        <v>% of CO2 captured</v>
      </c>
      <c r="P581" s="251" t="str">
        <f t="shared" si="13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1" s="254" t="str">
        <f t="shared" si="132"/>
        <v>ccs.html#ccs</v>
      </c>
      <c r="R581" s="254" t="str">
        <f t="shared" si="132"/>
        <v>carbon-capture-and-sequestration.html</v>
      </c>
      <c r="S581" s="259"/>
      <c r="T581" s="250"/>
    </row>
    <row r="582" spans="1:20">
      <c r="A582" s="254" t="str">
        <f t="shared" si="131"/>
        <v>Industry</v>
      </c>
      <c r="B582" s="254" t="str">
        <f t="shared" si="131"/>
        <v>Carbon Capture and Sequestration</v>
      </c>
      <c r="C582" s="254" t="str">
        <f t="shared" si="131"/>
        <v>Industry Sector Fraction of Potential Additional CCS Achieved</v>
      </c>
      <c r="D582" s="255" t="s">
        <v>2124</v>
      </c>
      <c r="E582" s="255" t="s">
        <v>757</v>
      </c>
      <c r="F582" s="180" t="s">
        <v>2175</v>
      </c>
      <c r="G582" s="250" t="s">
        <v>759</v>
      </c>
      <c r="H582" s="43">
        <v>930</v>
      </c>
      <c r="I582" s="250" t="s">
        <v>311</v>
      </c>
      <c r="J582" s="254" t="str">
        <f t="shared" si="132"/>
        <v>Industry CCS</v>
      </c>
      <c r="K582" s="254" t="str">
        <f t="shared" si="132"/>
        <v>indst CCS</v>
      </c>
      <c r="L582" s="260">
        <f t="shared" si="132"/>
        <v>0</v>
      </c>
      <c r="M582" s="260">
        <f t="shared" si="132"/>
        <v>1</v>
      </c>
      <c r="N582" s="260">
        <f t="shared" si="132"/>
        <v>0.01</v>
      </c>
      <c r="O582" s="254" t="str">
        <f t="shared" si="132"/>
        <v>% of CO2 captured</v>
      </c>
      <c r="P582" s="251" t="str">
        <f t="shared" si="13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2" s="254" t="str">
        <f t="shared" si="132"/>
        <v>ccs.html#ccs</v>
      </c>
      <c r="R582" s="254" t="str">
        <f t="shared" si="132"/>
        <v>carbon-capture-and-sequestration.html</v>
      </c>
      <c r="S582" s="259"/>
      <c r="T582" s="250"/>
    </row>
    <row r="583" spans="1:20">
      <c r="A583" s="254" t="str">
        <f t="shared" si="131"/>
        <v>Industry</v>
      </c>
      <c r="B583" s="254" t="str">
        <f t="shared" si="131"/>
        <v>Carbon Capture and Sequestration</v>
      </c>
      <c r="C583" s="254" t="str">
        <f t="shared" si="131"/>
        <v>Industry Sector Fraction of Potential Additional CCS Achieved</v>
      </c>
      <c r="D583" s="255" t="s">
        <v>2124</v>
      </c>
      <c r="E583" s="255" t="s">
        <v>763</v>
      </c>
      <c r="F583" s="180" t="s">
        <v>2175</v>
      </c>
      <c r="G583" s="250" t="s">
        <v>764</v>
      </c>
      <c r="H583" s="43">
        <v>931</v>
      </c>
      <c r="I583" s="255" t="s">
        <v>333</v>
      </c>
      <c r="J583" s="254" t="str">
        <f t="shared" si="132"/>
        <v>Industry CCS</v>
      </c>
      <c r="K583" s="254" t="str">
        <f t="shared" si="132"/>
        <v>indst CCS</v>
      </c>
      <c r="L583" s="260">
        <f t="shared" si="132"/>
        <v>0</v>
      </c>
      <c r="M583" s="260">
        <f t="shared" si="132"/>
        <v>1</v>
      </c>
      <c r="N583" s="260">
        <f t="shared" si="132"/>
        <v>0.01</v>
      </c>
      <c r="O583" s="254" t="str">
        <f t="shared" si="132"/>
        <v>% of CO2 captured</v>
      </c>
      <c r="P583" s="251" t="str">
        <f t="shared" si="13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3" s="254" t="str">
        <f t="shared" si="132"/>
        <v>ccs.html#ccs</v>
      </c>
      <c r="R583" s="254" t="str">
        <f t="shared" si="132"/>
        <v>carbon-capture-and-sequestration.html</v>
      </c>
      <c r="S583" s="259"/>
      <c r="T583" s="250"/>
    </row>
    <row r="584" spans="1:20">
      <c r="A584" s="254" t="str">
        <f t="shared" si="131"/>
        <v>Industry</v>
      </c>
      <c r="B584" s="254" t="str">
        <f t="shared" si="131"/>
        <v>Carbon Capture and Sequestration</v>
      </c>
      <c r="C584" s="254" t="str">
        <f t="shared" si="131"/>
        <v>Industry Sector Fraction of Potential Additional CCS Achieved</v>
      </c>
      <c r="D584" s="255" t="s">
        <v>2122</v>
      </c>
      <c r="E584" s="255" t="s">
        <v>757</v>
      </c>
      <c r="F584" s="180" t="s">
        <v>2174</v>
      </c>
      <c r="G584" s="250" t="s">
        <v>759</v>
      </c>
      <c r="H584" s="43">
        <v>932</v>
      </c>
      <c r="I584" s="250" t="s">
        <v>311</v>
      </c>
      <c r="J584" s="254" t="str">
        <f t="shared" si="132"/>
        <v>Industry CCS</v>
      </c>
      <c r="K584" s="254" t="str">
        <f t="shared" si="132"/>
        <v>indst CCS</v>
      </c>
      <c r="L584" s="260">
        <f t="shared" si="132"/>
        <v>0</v>
      </c>
      <c r="M584" s="260">
        <f t="shared" si="132"/>
        <v>1</v>
      </c>
      <c r="N584" s="260">
        <f t="shared" si="132"/>
        <v>0.01</v>
      </c>
      <c r="O584" s="254" t="str">
        <f t="shared" si="132"/>
        <v>% of CO2 captured</v>
      </c>
      <c r="P584" s="251" t="str">
        <f t="shared" si="13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4" s="254" t="str">
        <f t="shared" si="132"/>
        <v>ccs.html#ccs</v>
      </c>
      <c r="R584" s="254" t="str">
        <f t="shared" si="132"/>
        <v>carbon-capture-and-sequestration.html</v>
      </c>
      <c r="S584" s="259"/>
      <c r="T584" s="250"/>
    </row>
    <row r="585" spans="1:20">
      <c r="A585" s="254" t="str">
        <f t="shared" si="131"/>
        <v>Industry</v>
      </c>
      <c r="B585" s="254" t="str">
        <f t="shared" si="131"/>
        <v>Carbon Capture and Sequestration</v>
      </c>
      <c r="C585" s="254" t="str">
        <f t="shared" si="131"/>
        <v>Industry Sector Fraction of Potential Additional CCS Achieved</v>
      </c>
      <c r="D585" s="255" t="s">
        <v>2122</v>
      </c>
      <c r="E585" s="255" t="s">
        <v>763</v>
      </c>
      <c r="F585" s="180" t="s">
        <v>2174</v>
      </c>
      <c r="G585" s="250" t="s">
        <v>764</v>
      </c>
      <c r="H585" s="43">
        <v>933</v>
      </c>
      <c r="I585" s="250" t="s">
        <v>311</v>
      </c>
      <c r="J585" s="254" t="str">
        <f t="shared" si="132"/>
        <v>Industry CCS</v>
      </c>
      <c r="K585" s="254" t="str">
        <f t="shared" si="132"/>
        <v>indst CCS</v>
      </c>
      <c r="L585" s="260">
        <f t="shared" si="132"/>
        <v>0</v>
      </c>
      <c r="M585" s="260">
        <f t="shared" si="132"/>
        <v>1</v>
      </c>
      <c r="N585" s="260">
        <f t="shared" si="132"/>
        <v>0.01</v>
      </c>
      <c r="O585" s="254" t="str">
        <f t="shared" si="132"/>
        <v>% of CO2 captured</v>
      </c>
      <c r="P585" s="251" t="str">
        <f t="shared" si="13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5" s="254" t="str">
        <f t="shared" si="132"/>
        <v>ccs.html#ccs</v>
      </c>
      <c r="R585" s="254" t="str">
        <f t="shared" si="132"/>
        <v>carbon-capture-and-sequestration.html</v>
      </c>
      <c r="S585" s="259"/>
      <c r="T585" s="250"/>
    </row>
    <row r="586" spans="1:20">
      <c r="A586" s="254" t="str">
        <f t="shared" si="131"/>
        <v>Industry</v>
      </c>
      <c r="B586" s="254" t="str">
        <f t="shared" si="131"/>
        <v>Carbon Capture and Sequestration</v>
      </c>
      <c r="C586" s="254" t="str">
        <f t="shared" si="131"/>
        <v>Industry Sector Fraction of Potential Additional CCS Achieved</v>
      </c>
      <c r="D586" s="255" t="s">
        <v>2120</v>
      </c>
      <c r="E586" s="255" t="s">
        <v>757</v>
      </c>
      <c r="F586" s="180" t="s">
        <v>1851</v>
      </c>
      <c r="G586" s="250" t="s">
        <v>759</v>
      </c>
      <c r="H586" s="43">
        <v>934</v>
      </c>
      <c r="I586" s="250" t="s">
        <v>311</v>
      </c>
      <c r="J586" s="254" t="str">
        <f t="shared" si="132"/>
        <v>Industry CCS</v>
      </c>
      <c r="K586" s="254" t="str">
        <f t="shared" si="132"/>
        <v>indst CCS</v>
      </c>
      <c r="L586" s="260">
        <f t="shared" si="132"/>
        <v>0</v>
      </c>
      <c r="M586" s="260">
        <f t="shared" si="132"/>
        <v>1</v>
      </c>
      <c r="N586" s="260">
        <f t="shared" si="132"/>
        <v>0.01</v>
      </c>
      <c r="O586" s="254" t="str">
        <f t="shared" si="132"/>
        <v>% of CO2 captured</v>
      </c>
      <c r="P586" s="251" t="str">
        <f t="shared" si="13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6" s="254" t="str">
        <f t="shared" si="132"/>
        <v>ccs.html#ccs</v>
      </c>
      <c r="R586" s="254" t="str">
        <f t="shared" si="132"/>
        <v>carbon-capture-and-sequestration.html</v>
      </c>
      <c r="S586" s="259"/>
      <c r="T586" s="250"/>
    </row>
    <row r="587" spans="1:20">
      <c r="A587" s="254" t="str">
        <f t="shared" si="131"/>
        <v>Industry</v>
      </c>
      <c r="B587" s="254" t="str">
        <f t="shared" si="131"/>
        <v>Carbon Capture and Sequestration</v>
      </c>
      <c r="C587" s="254" t="str">
        <f t="shared" si="131"/>
        <v>Industry Sector Fraction of Potential Additional CCS Achieved</v>
      </c>
      <c r="D587" s="255" t="s">
        <v>2120</v>
      </c>
      <c r="E587" s="255" t="s">
        <v>763</v>
      </c>
      <c r="F587" s="180" t="s">
        <v>1851</v>
      </c>
      <c r="G587" s="250" t="s">
        <v>764</v>
      </c>
      <c r="H587" s="43">
        <v>935</v>
      </c>
      <c r="I587" s="250" t="s">
        <v>311</v>
      </c>
      <c r="J587" s="254" t="str">
        <f t="shared" si="132"/>
        <v>Industry CCS</v>
      </c>
      <c r="K587" s="254" t="str">
        <f t="shared" si="132"/>
        <v>indst CCS</v>
      </c>
      <c r="L587" s="260">
        <f t="shared" si="132"/>
        <v>0</v>
      </c>
      <c r="M587" s="260">
        <f t="shared" si="132"/>
        <v>1</v>
      </c>
      <c r="N587" s="260">
        <f t="shared" si="132"/>
        <v>0.01</v>
      </c>
      <c r="O587" s="254" t="str">
        <f t="shared" si="132"/>
        <v>% of CO2 captured</v>
      </c>
      <c r="P587" s="251" t="str">
        <f t="shared" si="13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7" s="254" t="str">
        <f t="shared" si="132"/>
        <v>ccs.html#ccs</v>
      </c>
      <c r="R587" s="254" t="str">
        <f t="shared" si="132"/>
        <v>carbon-capture-and-sequestration.html</v>
      </c>
      <c r="S587" s="259"/>
      <c r="T587" s="250"/>
    </row>
    <row r="588" spans="1:20">
      <c r="A588" s="254" t="str">
        <f t="shared" si="131"/>
        <v>Industry</v>
      </c>
      <c r="B588" s="254" t="str">
        <f t="shared" si="131"/>
        <v>Carbon Capture and Sequestration</v>
      </c>
      <c r="C588" s="254" t="str">
        <f t="shared" si="131"/>
        <v>Industry Sector Fraction of Potential Additional CCS Achieved</v>
      </c>
      <c r="D588" s="255" t="s">
        <v>2119</v>
      </c>
      <c r="E588" s="255" t="s">
        <v>757</v>
      </c>
      <c r="F588" s="180" t="s">
        <v>2173</v>
      </c>
      <c r="G588" s="250" t="s">
        <v>759</v>
      </c>
      <c r="H588" s="43">
        <v>936</v>
      </c>
      <c r="I588" s="250" t="s">
        <v>311</v>
      </c>
      <c r="J588" s="254" t="str">
        <f t="shared" si="132"/>
        <v>Industry CCS</v>
      </c>
      <c r="K588" s="254" t="str">
        <f t="shared" si="132"/>
        <v>indst CCS</v>
      </c>
      <c r="L588" s="260">
        <f t="shared" si="132"/>
        <v>0</v>
      </c>
      <c r="M588" s="260">
        <f t="shared" si="132"/>
        <v>1</v>
      </c>
      <c r="N588" s="260">
        <f t="shared" si="132"/>
        <v>0.01</v>
      </c>
      <c r="O588" s="254" t="str">
        <f t="shared" si="132"/>
        <v>% of CO2 captured</v>
      </c>
      <c r="P588" s="251" t="str">
        <f t="shared" si="13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8" s="254" t="str">
        <f t="shared" si="132"/>
        <v>ccs.html#ccs</v>
      </c>
      <c r="R588" s="254" t="str">
        <f t="shared" si="132"/>
        <v>carbon-capture-and-sequestration.html</v>
      </c>
      <c r="S588" s="259"/>
      <c r="T588" s="250"/>
    </row>
    <row r="589" spans="1:20">
      <c r="A589" s="254" t="str">
        <f t="shared" si="131"/>
        <v>Industry</v>
      </c>
      <c r="B589" s="254" t="str">
        <f t="shared" si="131"/>
        <v>Carbon Capture and Sequestration</v>
      </c>
      <c r="C589" s="254" t="str">
        <f t="shared" si="131"/>
        <v>Industry Sector Fraction of Potential Additional CCS Achieved</v>
      </c>
      <c r="D589" s="255" t="s">
        <v>2119</v>
      </c>
      <c r="E589" s="255" t="s">
        <v>763</v>
      </c>
      <c r="F589" s="180" t="s">
        <v>2173</v>
      </c>
      <c r="G589" s="250" t="s">
        <v>764</v>
      </c>
      <c r="H589" s="43">
        <v>937</v>
      </c>
      <c r="I589" s="255" t="s">
        <v>333</v>
      </c>
      <c r="J589" s="254" t="str">
        <f t="shared" si="132"/>
        <v>Industry CCS</v>
      </c>
      <c r="K589" s="254" t="str">
        <f t="shared" si="132"/>
        <v>indst CCS</v>
      </c>
      <c r="L589" s="260">
        <f t="shared" si="132"/>
        <v>0</v>
      </c>
      <c r="M589" s="260">
        <f t="shared" si="132"/>
        <v>1</v>
      </c>
      <c r="N589" s="260">
        <f t="shared" si="132"/>
        <v>0.01</v>
      </c>
      <c r="O589" s="254" t="str">
        <f t="shared" si="132"/>
        <v>% of CO2 captured</v>
      </c>
      <c r="P589" s="251" t="str">
        <f t="shared" si="13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9" s="254" t="str">
        <f t="shared" si="132"/>
        <v>ccs.html#ccs</v>
      </c>
      <c r="R589" s="254" t="str">
        <f t="shared" si="132"/>
        <v>carbon-capture-and-sequestration.html</v>
      </c>
      <c r="S589" s="259"/>
      <c r="T589" s="250"/>
    </row>
    <row r="590" spans="1:20">
      <c r="A590" s="254" t="str">
        <f t="shared" si="131"/>
        <v>Industry</v>
      </c>
      <c r="B590" s="254" t="str">
        <f t="shared" si="131"/>
        <v>Carbon Capture and Sequestration</v>
      </c>
      <c r="C590" s="254" t="str">
        <f t="shared" si="131"/>
        <v>Industry Sector Fraction of Potential Additional CCS Achieved</v>
      </c>
      <c r="D590" s="255" t="s">
        <v>2117</v>
      </c>
      <c r="E590" s="255" t="s">
        <v>757</v>
      </c>
      <c r="F590" s="180" t="s">
        <v>2172</v>
      </c>
      <c r="G590" s="250" t="s">
        <v>759</v>
      </c>
      <c r="H590" s="43">
        <v>938</v>
      </c>
      <c r="I590" s="250" t="s">
        <v>311</v>
      </c>
      <c r="J590" s="254" t="str">
        <f t="shared" si="132"/>
        <v>Industry CCS</v>
      </c>
      <c r="K590" s="254" t="str">
        <f t="shared" si="132"/>
        <v>indst CCS</v>
      </c>
      <c r="L590" s="260">
        <f t="shared" si="132"/>
        <v>0</v>
      </c>
      <c r="M590" s="260">
        <f t="shared" si="132"/>
        <v>1</v>
      </c>
      <c r="N590" s="260">
        <f t="shared" si="132"/>
        <v>0.01</v>
      </c>
      <c r="O590" s="254" t="str">
        <f t="shared" si="132"/>
        <v>% of CO2 captured</v>
      </c>
      <c r="P590" s="251" t="str">
        <f t="shared" si="13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0" s="254" t="str">
        <f t="shared" si="132"/>
        <v>ccs.html#ccs</v>
      </c>
      <c r="R590" s="254" t="str">
        <f t="shared" si="132"/>
        <v>carbon-capture-and-sequestration.html</v>
      </c>
      <c r="S590" s="259"/>
      <c r="T590" s="250"/>
    </row>
    <row r="591" spans="1:20">
      <c r="A591" s="254" t="str">
        <f t="shared" si="131"/>
        <v>Industry</v>
      </c>
      <c r="B591" s="254" t="str">
        <f t="shared" si="131"/>
        <v>Carbon Capture and Sequestration</v>
      </c>
      <c r="C591" s="254" t="str">
        <f t="shared" si="131"/>
        <v>Industry Sector Fraction of Potential Additional CCS Achieved</v>
      </c>
      <c r="D591" s="255" t="s">
        <v>2117</v>
      </c>
      <c r="E591" s="255" t="s">
        <v>763</v>
      </c>
      <c r="F591" s="180" t="s">
        <v>2172</v>
      </c>
      <c r="G591" s="250" t="s">
        <v>764</v>
      </c>
      <c r="H591" s="43">
        <v>939</v>
      </c>
      <c r="I591" s="255" t="s">
        <v>333</v>
      </c>
      <c r="J591" s="254" t="str">
        <f t="shared" ref="J591:R600" si="133">J$560</f>
        <v>Industry CCS</v>
      </c>
      <c r="K591" s="254" t="str">
        <f t="shared" si="133"/>
        <v>indst CCS</v>
      </c>
      <c r="L591" s="260">
        <f t="shared" si="133"/>
        <v>0</v>
      </c>
      <c r="M591" s="260">
        <f t="shared" si="133"/>
        <v>1</v>
      </c>
      <c r="N591" s="260">
        <f t="shared" si="133"/>
        <v>0.01</v>
      </c>
      <c r="O591" s="254" t="str">
        <f t="shared" si="133"/>
        <v>% of CO2 captured</v>
      </c>
      <c r="P591" s="251" t="str">
        <f t="shared" si="13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1" s="254" t="str">
        <f t="shared" si="133"/>
        <v>ccs.html#ccs</v>
      </c>
      <c r="R591" s="254" t="str">
        <f t="shared" si="133"/>
        <v>carbon-capture-and-sequestration.html</v>
      </c>
      <c r="S591" s="259"/>
      <c r="T591" s="250"/>
    </row>
    <row r="592" spans="1:20">
      <c r="A592" s="254" t="str">
        <f t="shared" si="131"/>
        <v>Industry</v>
      </c>
      <c r="B592" s="254" t="str">
        <f t="shared" si="131"/>
        <v>Carbon Capture and Sequestration</v>
      </c>
      <c r="C592" s="254" t="str">
        <f t="shared" si="131"/>
        <v>Industry Sector Fraction of Potential Additional CCS Achieved</v>
      </c>
      <c r="D592" s="255" t="s">
        <v>2115</v>
      </c>
      <c r="E592" s="255" t="s">
        <v>757</v>
      </c>
      <c r="F592" s="180" t="s">
        <v>2171</v>
      </c>
      <c r="G592" s="250" t="s">
        <v>759</v>
      </c>
      <c r="H592" s="43">
        <v>940</v>
      </c>
      <c r="I592" s="250" t="s">
        <v>311</v>
      </c>
      <c r="J592" s="254" t="str">
        <f t="shared" si="133"/>
        <v>Industry CCS</v>
      </c>
      <c r="K592" s="254" t="str">
        <f t="shared" si="133"/>
        <v>indst CCS</v>
      </c>
      <c r="L592" s="260">
        <f t="shared" si="133"/>
        <v>0</v>
      </c>
      <c r="M592" s="260">
        <f t="shared" si="133"/>
        <v>1</v>
      </c>
      <c r="N592" s="260">
        <f t="shared" si="133"/>
        <v>0.01</v>
      </c>
      <c r="O592" s="254" t="str">
        <f t="shared" si="133"/>
        <v>% of CO2 captured</v>
      </c>
      <c r="P592" s="251" t="str">
        <f t="shared" si="13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2" s="254" t="str">
        <f t="shared" si="133"/>
        <v>ccs.html#ccs</v>
      </c>
      <c r="R592" s="254" t="str">
        <f t="shared" si="133"/>
        <v>carbon-capture-and-sequestration.html</v>
      </c>
      <c r="S592" s="259"/>
      <c r="T592" s="250"/>
    </row>
    <row r="593" spans="1:20">
      <c r="A593" s="254" t="str">
        <f t="shared" si="131"/>
        <v>Industry</v>
      </c>
      <c r="B593" s="254" t="str">
        <f t="shared" si="131"/>
        <v>Carbon Capture and Sequestration</v>
      </c>
      <c r="C593" s="254" t="str">
        <f t="shared" si="131"/>
        <v>Industry Sector Fraction of Potential Additional CCS Achieved</v>
      </c>
      <c r="D593" s="255" t="s">
        <v>2115</v>
      </c>
      <c r="E593" s="255" t="s">
        <v>763</v>
      </c>
      <c r="F593" s="180" t="s">
        <v>2171</v>
      </c>
      <c r="G593" s="250" t="s">
        <v>764</v>
      </c>
      <c r="H593" s="43">
        <v>941</v>
      </c>
      <c r="I593" s="255" t="s">
        <v>333</v>
      </c>
      <c r="J593" s="254" t="str">
        <f t="shared" si="133"/>
        <v>Industry CCS</v>
      </c>
      <c r="K593" s="254" t="str">
        <f t="shared" si="133"/>
        <v>indst CCS</v>
      </c>
      <c r="L593" s="260">
        <f t="shared" si="133"/>
        <v>0</v>
      </c>
      <c r="M593" s="260">
        <f t="shared" si="133"/>
        <v>1</v>
      </c>
      <c r="N593" s="260">
        <f t="shared" si="133"/>
        <v>0.01</v>
      </c>
      <c r="O593" s="254" t="str">
        <f t="shared" si="133"/>
        <v>% of CO2 captured</v>
      </c>
      <c r="P593" s="251" t="str">
        <f t="shared" si="13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3" s="254" t="str">
        <f t="shared" si="133"/>
        <v>ccs.html#ccs</v>
      </c>
      <c r="R593" s="254" t="str">
        <f t="shared" si="133"/>
        <v>carbon-capture-and-sequestration.html</v>
      </c>
      <c r="S593" s="259"/>
      <c r="T593" s="250"/>
    </row>
    <row r="594" spans="1:20">
      <c r="A594" s="254" t="str">
        <f t="shared" si="131"/>
        <v>Industry</v>
      </c>
      <c r="B594" s="254" t="str">
        <f t="shared" si="131"/>
        <v>Carbon Capture and Sequestration</v>
      </c>
      <c r="C594" s="254" t="str">
        <f t="shared" si="131"/>
        <v>Industry Sector Fraction of Potential Additional CCS Achieved</v>
      </c>
      <c r="D594" s="255" t="s">
        <v>2113</v>
      </c>
      <c r="E594" s="255" t="s">
        <v>757</v>
      </c>
      <c r="F594" s="180" t="s">
        <v>2170</v>
      </c>
      <c r="G594" s="250" t="s">
        <v>759</v>
      </c>
      <c r="H594" s="43">
        <v>942</v>
      </c>
      <c r="I594" s="250" t="s">
        <v>311</v>
      </c>
      <c r="J594" s="254" t="str">
        <f t="shared" si="133"/>
        <v>Industry CCS</v>
      </c>
      <c r="K594" s="254" t="str">
        <f t="shared" si="133"/>
        <v>indst CCS</v>
      </c>
      <c r="L594" s="260">
        <f t="shared" si="133"/>
        <v>0</v>
      </c>
      <c r="M594" s="260">
        <f t="shared" si="133"/>
        <v>1</v>
      </c>
      <c r="N594" s="260">
        <f t="shared" si="133"/>
        <v>0.01</v>
      </c>
      <c r="O594" s="254" t="str">
        <f t="shared" si="133"/>
        <v>% of CO2 captured</v>
      </c>
      <c r="P594" s="251" t="str">
        <f t="shared" si="13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4" s="254" t="str">
        <f t="shared" si="133"/>
        <v>ccs.html#ccs</v>
      </c>
      <c r="R594" s="254" t="str">
        <f t="shared" si="133"/>
        <v>carbon-capture-and-sequestration.html</v>
      </c>
      <c r="S594" s="259"/>
      <c r="T594" s="250"/>
    </row>
    <row r="595" spans="1:20">
      <c r="A595" s="254" t="str">
        <f t="shared" si="131"/>
        <v>Industry</v>
      </c>
      <c r="B595" s="254" t="str">
        <f t="shared" si="131"/>
        <v>Carbon Capture and Sequestration</v>
      </c>
      <c r="C595" s="254" t="str">
        <f t="shared" si="131"/>
        <v>Industry Sector Fraction of Potential Additional CCS Achieved</v>
      </c>
      <c r="D595" s="255" t="s">
        <v>2113</v>
      </c>
      <c r="E595" s="255" t="s">
        <v>763</v>
      </c>
      <c r="F595" s="180" t="s">
        <v>2170</v>
      </c>
      <c r="G595" s="250" t="s">
        <v>764</v>
      </c>
      <c r="H595" s="43">
        <v>943</v>
      </c>
      <c r="I595" s="255" t="s">
        <v>333</v>
      </c>
      <c r="J595" s="254" t="str">
        <f t="shared" si="133"/>
        <v>Industry CCS</v>
      </c>
      <c r="K595" s="254" t="str">
        <f t="shared" si="133"/>
        <v>indst CCS</v>
      </c>
      <c r="L595" s="260">
        <f t="shared" si="133"/>
        <v>0</v>
      </c>
      <c r="M595" s="260">
        <f t="shared" si="133"/>
        <v>1</v>
      </c>
      <c r="N595" s="260">
        <f t="shared" si="133"/>
        <v>0.01</v>
      </c>
      <c r="O595" s="254" t="str">
        <f t="shared" si="133"/>
        <v>% of CO2 captured</v>
      </c>
      <c r="P595" s="251" t="str">
        <f t="shared" si="13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5" s="254" t="str">
        <f t="shared" si="133"/>
        <v>ccs.html#ccs</v>
      </c>
      <c r="R595" s="254" t="str">
        <f t="shared" si="133"/>
        <v>carbon-capture-and-sequestration.html</v>
      </c>
      <c r="S595" s="259"/>
      <c r="T595" s="250"/>
    </row>
    <row r="596" spans="1:20">
      <c r="A596" s="254" t="str">
        <f t="shared" si="131"/>
        <v>Industry</v>
      </c>
      <c r="B596" s="254" t="str">
        <f t="shared" si="131"/>
        <v>Carbon Capture and Sequestration</v>
      </c>
      <c r="C596" s="254" t="str">
        <f t="shared" si="131"/>
        <v>Industry Sector Fraction of Potential Additional CCS Achieved</v>
      </c>
      <c r="D596" s="255" t="s">
        <v>2111</v>
      </c>
      <c r="E596" s="255" t="s">
        <v>757</v>
      </c>
      <c r="F596" s="180" t="s">
        <v>2169</v>
      </c>
      <c r="G596" s="250" t="s">
        <v>759</v>
      </c>
      <c r="H596" s="43">
        <v>944</v>
      </c>
      <c r="I596" s="250" t="s">
        <v>311</v>
      </c>
      <c r="J596" s="254" t="str">
        <f t="shared" si="133"/>
        <v>Industry CCS</v>
      </c>
      <c r="K596" s="254" t="str">
        <f t="shared" si="133"/>
        <v>indst CCS</v>
      </c>
      <c r="L596" s="260">
        <f t="shared" si="133"/>
        <v>0</v>
      </c>
      <c r="M596" s="260">
        <f t="shared" si="133"/>
        <v>1</v>
      </c>
      <c r="N596" s="260">
        <f t="shared" si="133"/>
        <v>0.01</v>
      </c>
      <c r="O596" s="254" t="str">
        <f t="shared" si="133"/>
        <v>% of CO2 captured</v>
      </c>
      <c r="P596" s="251" t="str">
        <f t="shared" si="13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6" s="254" t="str">
        <f t="shared" si="133"/>
        <v>ccs.html#ccs</v>
      </c>
      <c r="R596" s="254" t="str">
        <f t="shared" si="133"/>
        <v>carbon-capture-and-sequestration.html</v>
      </c>
      <c r="S596" s="259"/>
      <c r="T596" s="250"/>
    </row>
    <row r="597" spans="1:20">
      <c r="A597" s="254" t="str">
        <f t="shared" si="131"/>
        <v>Industry</v>
      </c>
      <c r="B597" s="254" t="str">
        <f t="shared" si="131"/>
        <v>Carbon Capture and Sequestration</v>
      </c>
      <c r="C597" s="254" t="str">
        <f t="shared" si="131"/>
        <v>Industry Sector Fraction of Potential Additional CCS Achieved</v>
      </c>
      <c r="D597" s="255" t="s">
        <v>2111</v>
      </c>
      <c r="E597" s="255" t="s">
        <v>763</v>
      </c>
      <c r="F597" s="180" t="s">
        <v>2169</v>
      </c>
      <c r="G597" s="250" t="s">
        <v>764</v>
      </c>
      <c r="H597" s="43">
        <v>945</v>
      </c>
      <c r="I597" s="255" t="s">
        <v>333</v>
      </c>
      <c r="J597" s="254" t="str">
        <f t="shared" si="133"/>
        <v>Industry CCS</v>
      </c>
      <c r="K597" s="254" t="str">
        <f t="shared" si="133"/>
        <v>indst CCS</v>
      </c>
      <c r="L597" s="260">
        <f t="shared" si="133"/>
        <v>0</v>
      </c>
      <c r="M597" s="260">
        <f t="shared" si="133"/>
        <v>1</v>
      </c>
      <c r="N597" s="260">
        <f t="shared" si="133"/>
        <v>0.01</v>
      </c>
      <c r="O597" s="254" t="str">
        <f t="shared" si="133"/>
        <v>% of CO2 captured</v>
      </c>
      <c r="P597" s="251" t="str">
        <f t="shared" si="13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7" s="254" t="str">
        <f t="shared" si="133"/>
        <v>ccs.html#ccs</v>
      </c>
      <c r="R597" s="254" t="str">
        <f t="shared" si="133"/>
        <v>carbon-capture-and-sequestration.html</v>
      </c>
      <c r="S597" s="259"/>
      <c r="T597" s="250"/>
    </row>
    <row r="598" spans="1:20">
      <c r="A598" s="254" t="str">
        <f t="shared" si="131"/>
        <v>Industry</v>
      </c>
      <c r="B598" s="254" t="str">
        <f t="shared" si="131"/>
        <v>Carbon Capture and Sequestration</v>
      </c>
      <c r="C598" s="254" t="str">
        <f t="shared" si="131"/>
        <v>Industry Sector Fraction of Potential Additional CCS Achieved</v>
      </c>
      <c r="D598" s="255" t="s">
        <v>2109</v>
      </c>
      <c r="E598" s="255" t="s">
        <v>757</v>
      </c>
      <c r="F598" s="180" t="s">
        <v>2168</v>
      </c>
      <c r="G598" s="250" t="s">
        <v>759</v>
      </c>
      <c r="H598" s="43">
        <v>946</v>
      </c>
      <c r="I598" s="250" t="s">
        <v>311</v>
      </c>
      <c r="J598" s="254" t="str">
        <f t="shared" si="133"/>
        <v>Industry CCS</v>
      </c>
      <c r="K598" s="254" t="str">
        <f t="shared" si="133"/>
        <v>indst CCS</v>
      </c>
      <c r="L598" s="260">
        <f t="shared" si="133"/>
        <v>0</v>
      </c>
      <c r="M598" s="260">
        <f t="shared" si="133"/>
        <v>1</v>
      </c>
      <c r="N598" s="260">
        <f t="shared" si="133"/>
        <v>0.01</v>
      </c>
      <c r="O598" s="254" t="str">
        <f t="shared" si="133"/>
        <v>% of CO2 captured</v>
      </c>
      <c r="P598" s="251" t="str">
        <f t="shared" si="13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8" s="254" t="str">
        <f t="shared" si="133"/>
        <v>ccs.html#ccs</v>
      </c>
      <c r="R598" s="254" t="str">
        <f t="shared" si="133"/>
        <v>carbon-capture-and-sequestration.html</v>
      </c>
      <c r="S598" s="259"/>
      <c r="T598" s="250"/>
    </row>
    <row r="599" spans="1:20">
      <c r="A599" s="254" t="str">
        <f t="shared" si="131"/>
        <v>Industry</v>
      </c>
      <c r="B599" s="254" t="str">
        <f t="shared" si="131"/>
        <v>Carbon Capture and Sequestration</v>
      </c>
      <c r="C599" s="254" t="str">
        <f t="shared" si="131"/>
        <v>Industry Sector Fraction of Potential Additional CCS Achieved</v>
      </c>
      <c r="D599" s="255" t="s">
        <v>2109</v>
      </c>
      <c r="E599" s="255" t="s">
        <v>763</v>
      </c>
      <c r="F599" s="180" t="s">
        <v>2168</v>
      </c>
      <c r="G599" s="250" t="s">
        <v>764</v>
      </c>
      <c r="H599" s="43">
        <v>947</v>
      </c>
      <c r="I599" s="255" t="s">
        <v>333</v>
      </c>
      <c r="J599" s="254" t="str">
        <f t="shared" si="133"/>
        <v>Industry CCS</v>
      </c>
      <c r="K599" s="254" t="str">
        <f t="shared" si="133"/>
        <v>indst CCS</v>
      </c>
      <c r="L599" s="260">
        <f t="shared" si="133"/>
        <v>0</v>
      </c>
      <c r="M599" s="260">
        <f t="shared" si="133"/>
        <v>1</v>
      </c>
      <c r="N599" s="260">
        <f t="shared" si="133"/>
        <v>0.01</v>
      </c>
      <c r="O599" s="254" t="str">
        <f t="shared" si="133"/>
        <v>% of CO2 captured</v>
      </c>
      <c r="P599" s="251" t="str">
        <f t="shared" si="13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9" s="254" t="str">
        <f t="shared" si="133"/>
        <v>ccs.html#ccs</v>
      </c>
      <c r="R599" s="254" t="str">
        <f t="shared" si="133"/>
        <v>carbon-capture-and-sequestration.html</v>
      </c>
      <c r="S599" s="259"/>
      <c r="T599" s="250"/>
    </row>
    <row r="600" spans="1:20">
      <c r="A600" s="254" t="str">
        <f t="shared" si="131"/>
        <v>Industry</v>
      </c>
      <c r="B600" s="254" t="str">
        <f t="shared" si="131"/>
        <v>Carbon Capture and Sequestration</v>
      </c>
      <c r="C600" s="254" t="str">
        <f t="shared" si="131"/>
        <v>Industry Sector Fraction of Potential Additional CCS Achieved</v>
      </c>
      <c r="D600" s="255" t="s">
        <v>2107</v>
      </c>
      <c r="E600" s="255" t="s">
        <v>757</v>
      </c>
      <c r="F600" s="180" t="s">
        <v>2167</v>
      </c>
      <c r="G600" s="250" t="s">
        <v>759</v>
      </c>
      <c r="H600" s="43">
        <v>948</v>
      </c>
      <c r="I600" s="250" t="s">
        <v>311</v>
      </c>
      <c r="J600" s="254" t="str">
        <f t="shared" si="133"/>
        <v>Industry CCS</v>
      </c>
      <c r="K600" s="254" t="str">
        <f t="shared" si="133"/>
        <v>indst CCS</v>
      </c>
      <c r="L600" s="260">
        <f t="shared" si="133"/>
        <v>0</v>
      </c>
      <c r="M600" s="260">
        <f t="shared" si="133"/>
        <v>1</v>
      </c>
      <c r="N600" s="260">
        <f t="shared" si="133"/>
        <v>0.01</v>
      </c>
      <c r="O600" s="254" t="str">
        <f t="shared" si="133"/>
        <v>% of CO2 captured</v>
      </c>
      <c r="P600" s="251" t="str">
        <f t="shared" si="13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0" s="254" t="str">
        <f t="shared" si="133"/>
        <v>ccs.html#ccs</v>
      </c>
      <c r="R600" s="254" t="str">
        <f t="shared" si="133"/>
        <v>carbon-capture-and-sequestration.html</v>
      </c>
      <c r="S600" s="259"/>
      <c r="T600" s="250"/>
    </row>
    <row r="601" spans="1:20">
      <c r="A601" s="254" t="str">
        <f t="shared" ref="A601:C609" si="134">A$560</f>
        <v>Industry</v>
      </c>
      <c r="B601" s="254" t="str">
        <f t="shared" si="134"/>
        <v>Carbon Capture and Sequestration</v>
      </c>
      <c r="C601" s="254" t="str">
        <f t="shared" si="134"/>
        <v>Industry Sector Fraction of Potential Additional CCS Achieved</v>
      </c>
      <c r="D601" s="255" t="s">
        <v>2107</v>
      </c>
      <c r="E601" s="255" t="s">
        <v>763</v>
      </c>
      <c r="F601" s="180" t="s">
        <v>2167</v>
      </c>
      <c r="G601" s="250" t="s">
        <v>764</v>
      </c>
      <c r="H601" s="43">
        <v>949</v>
      </c>
      <c r="I601" s="255" t="s">
        <v>333</v>
      </c>
      <c r="J601" s="254" t="str">
        <f t="shared" ref="J601:R609" si="135">J$560</f>
        <v>Industry CCS</v>
      </c>
      <c r="K601" s="254" t="str">
        <f t="shared" si="135"/>
        <v>indst CCS</v>
      </c>
      <c r="L601" s="260">
        <f t="shared" si="135"/>
        <v>0</v>
      </c>
      <c r="M601" s="260">
        <f t="shared" si="135"/>
        <v>1</v>
      </c>
      <c r="N601" s="260">
        <f t="shared" si="135"/>
        <v>0.01</v>
      </c>
      <c r="O601" s="254" t="str">
        <f t="shared" si="135"/>
        <v>% of CO2 captured</v>
      </c>
      <c r="P601" s="251" t="str">
        <f t="shared" si="135"/>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1" s="254" t="str">
        <f t="shared" si="135"/>
        <v>ccs.html#ccs</v>
      </c>
      <c r="R601" s="254" t="str">
        <f t="shared" si="135"/>
        <v>carbon-capture-and-sequestration.html</v>
      </c>
      <c r="S601" s="259"/>
      <c r="T601" s="250"/>
    </row>
    <row r="602" spans="1:20">
      <c r="A602" s="254" t="str">
        <f t="shared" si="134"/>
        <v>Industry</v>
      </c>
      <c r="B602" s="254" t="str">
        <f t="shared" si="134"/>
        <v>Carbon Capture and Sequestration</v>
      </c>
      <c r="C602" s="254" t="str">
        <f t="shared" si="134"/>
        <v>Industry Sector Fraction of Potential Additional CCS Achieved</v>
      </c>
      <c r="D602" s="255" t="s">
        <v>2105</v>
      </c>
      <c r="E602" s="255" t="s">
        <v>757</v>
      </c>
      <c r="F602" s="180" t="s">
        <v>2166</v>
      </c>
      <c r="G602" s="250" t="s">
        <v>759</v>
      </c>
      <c r="H602" s="43">
        <v>950</v>
      </c>
      <c r="I602" s="250" t="s">
        <v>311</v>
      </c>
      <c r="J602" s="254" t="str">
        <f t="shared" si="135"/>
        <v>Industry CCS</v>
      </c>
      <c r="K602" s="254" t="str">
        <f t="shared" si="135"/>
        <v>indst CCS</v>
      </c>
      <c r="L602" s="260">
        <f t="shared" si="135"/>
        <v>0</v>
      </c>
      <c r="M602" s="260">
        <f t="shared" si="135"/>
        <v>1</v>
      </c>
      <c r="N602" s="260">
        <f t="shared" si="135"/>
        <v>0.01</v>
      </c>
      <c r="O602" s="254" t="str">
        <f t="shared" si="135"/>
        <v>% of CO2 captured</v>
      </c>
      <c r="P602" s="251" t="str">
        <f t="shared" si="135"/>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2" s="254" t="str">
        <f t="shared" si="135"/>
        <v>ccs.html#ccs</v>
      </c>
      <c r="R602" s="254" t="str">
        <f t="shared" si="135"/>
        <v>carbon-capture-and-sequestration.html</v>
      </c>
      <c r="S602" s="259"/>
      <c r="T602" s="250"/>
    </row>
    <row r="603" spans="1:20">
      <c r="A603" s="254" t="str">
        <f t="shared" si="134"/>
        <v>Industry</v>
      </c>
      <c r="B603" s="254" t="str">
        <f t="shared" si="134"/>
        <v>Carbon Capture and Sequestration</v>
      </c>
      <c r="C603" s="254" t="str">
        <f t="shared" si="134"/>
        <v>Industry Sector Fraction of Potential Additional CCS Achieved</v>
      </c>
      <c r="D603" s="255" t="s">
        <v>2105</v>
      </c>
      <c r="E603" s="255" t="s">
        <v>763</v>
      </c>
      <c r="F603" s="180" t="s">
        <v>2166</v>
      </c>
      <c r="G603" s="250" t="s">
        <v>764</v>
      </c>
      <c r="H603" s="43">
        <v>951</v>
      </c>
      <c r="I603" s="255" t="s">
        <v>333</v>
      </c>
      <c r="J603" s="254" t="str">
        <f t="shared" si="135"/>
        <v>Industry CCS</v>
      </c>
      <c r="K603" s="254" t="str">
        <f t="shared" si="135"/>
        <v>indst CCS</v>
      </c>
      <c r="L603" s="260">
        <f t="shared" si="135"/>
        <v>0</v>
      </c>
      <c r="M603" s="260">
        <f t="shared" si="135"/>
        <v>1</v>
      </c>
      <c r="N603" s="260">
        <f t="shared" si="135"/>
        <v>0.01</v>
      </c>
      <c r="O603" s="254" t="str">
        <f t="shared" si="135"/>
        <v>% of CO2 captured</v>
      </c>
      <c r="P603" s="251" t="str">
        <f t="shared" si="135"/>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3" s="254" t="str">
        <f t="shared" si="135"/>
        <v>ccs.html#ccs</v>
      </c>
      <c r="R603" s="254" t="str">
        <f t="shared" si="135"/>
        <v>carbon-capture-and-sequestration.html</v>
      </c>
      <c r="S603" s="259"/>
      <c r="T603" s="250"/>
    </row>
    <row r="604" spans="1:20">
      <c r="A604" s="254" t="str">
        <f t="shared" si="134"/>
        <v>Industry</v>
      </c>
      <c r="B604" s="254" t="str">
        <f t="shared" si="134"/>
        <v>Carbon Capture and Sequestration</v>
      </c>
      <c r="C604" s="254" t="str">
        <f t="shared" si="134"/>
        <v>Industry Sector Fraction of Potential Additional CCS Achieved</v>
      </c>
      <c r="D604" s="255" t="s">
        <v>2103</v>
      </c>
      <c r="E604" s="255" t="s">
        <v>757</v>
      </c>
      <c r="F604" s="180" t="s">
        <v>2149</v>
      </c>
      <c r="G604" s="250" t="s">
        <v>759</v>
      </c>
      <c r="H604" s="43">
        <v>952</v>
      </c>
      <c r="I604" s="250" t="s">
        <v>311</v>
      </c>
      <c r="J604" s="254" t="str">
        <f t="shared" si="135"/>
        <v>Industry CCS</v>
      </c>
      <c r="K604" s="254" t="str">
        <f t="shared" si="135"/>
        <v>indst CCS</v>
      </c>
      <c r="L604" s="260">
        <f t="shared" si="135"/>
        <v>0</v>
      </c>
      <c r="M604" s="260">
        <f t="shared" si="135"/>
        <v>1</v>
      </c>
      <c r="N604" s="260">
        <f t="shared" si="135"/>
        <v>0.01</v>
      </c>
      <c r="O604" s="254" t="str">
        <f t="shared" si="135"/>
        <v>% of CO2 captured</v>
      </c>
      <c r="P604" s="251" t="str">
        <f t="shared" si="135"/>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4" s="254" t="str">
        <f t="shared" si="135"/>
        <v>ccs.html#ccs</v>
      </c>
      <c r="R604" s="254" t="str">
        <f t="shared" si="135"/>
        <v>carbon-capture-and-sequestration.html</v>
      </c>
      <c r="S604" s="259"/>
      <c r="T604" s="250"/>
    </row>
    <row r="605" spans="1:20">
      <c r="A605" s="254" t="str">
        <f t="shared" si="134"/>
        <v>Industry</v>
      </c>
      <c r="B605" s="254" t="str">
        <f t="shared" si="134"/>
        <v>Carbon Capture and Sequestration</v>
      </c>
      <c r="C605" s="254" t="str">
        <f t="shared" si="134"/>
        <v>Industry Sector Fraction of Potential Additional CCS Achieved</v>
      </c>
      <c r="D605" s="255" t="s">
        <v>2103</v>
      </c>
      <c r="E605" s="255" t="s">
        <v>763</v>
      </c>
      <c r="F605" s="180" t="s">
        <v>2149</v>
      </c>
      <c r="G605" s="250" t="s">
        <v>764</v>
      </c>
      <c r="H605" s="43">
        <v>953</v>
      </c>
      <c r="I605" s="255" t="s">
        <v>333</v>
      </c>
      <c r="J605" s="254" t="str">
        <f t="shared" si="135"/>
        <v>Industry CCS</v>
      </c>
      <c r="K605" s="254" t="str">
        <f t="shared" si="135"/>
        <v>indst CCS</v>
      </c>
      <c r="L605" s="260">
        <f t="shared" si="135"/>
        <v>0</v>
      </c>
      <c r="M605" s="260">
        <f t="shared" si="135"/>
        <v>1</v>
      </c>
      <c r="N605" s="260">
        <f t="shared" si="135"/>
        <v>0.01</v>
      </c>
      <c r="O605" s="254" t="str">
        <f t="shared" si="135"/>
        <v>% of CO2 captured</v>
      </c>
      <c r="P605" s="251" t="str">
        <f t="shared" si="135"/>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5" s="254" t="str">
        <f t="shared" si="135"/>
        <v>ccs.html#ccs</v>
      </c>
      <c r="R605" s="254" t="str">
        <f t="shared" si="135"/>
        <v>carbon-capture-and-sequestration.html</v>
      </c>
      <c r="S605" s="259"/>
      <c r="T605" s="250"/>
    </row>
    <row r="606" spans="1:20">
      <c r="A606" s="254" t="str">
        <f t="shared" si="134"/>
        <v>Industry</v>
      </c>
      <c r="B606" s="254" t="str">
        <f t="shared" si="134"/>
        <v>Carbon Capture and Sequestration</v>
      </c>
      <c r="C606" s="254" t="str">
        <f t="shared" si="134"/>
        <v>Industry Sector Fraction of Potential Additional CCS Achieved</v>
      </c>
      <c r="D606" s="255" t="s">
        <v>2101</v>
      </c>
      <c r="E606" s="255" t="s">
        <v>757</v>
      </c>
      <c r="F606" s="180" t="s">
        <v>2165</v>
      </c>
      <c r="G606" s="250" t="s">
        <v>759</v>
      </c>
      <c r="H606" s="43">
        <v>954</v>
      </c>
      <c r="I606" s="255" t="s">
        <v>333</v>
      </c>
      <c r="J606" s="254" t="str">
        <f t="shared" si="135"/>
        <v>Industry CCS</v>
      </c>
      <c r="K606" s="254" t="str">
        <f t="shared" si="135"/>
        <v>indst CCS</v>
      </c>
      <c r="L606" s="260">
        <f t="shared" si="135"/>
        <v>0</v>
      </c>
      <c r="M606" s="260">
        <f t="shared" si="135"/>
        <v>1</v>
      </c>
      <c r="N606" s="260">
        <f t="shared" si="135"/>
        <v>0.01</v>
      </c>
      <c r="O606" s="254" t="str">
        <f t="shared" si="135"/>
        <v>% of CO2 captured</v>
      </c>
      <c r="P606" s="251" t="str">
        <f t="shared" si="135"/>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6" s="254" t="str">
        <f t="shared" si="135"/>
        <v>ccs.html#ccs</v>
      </c>
      <c r="R606" s="254" t="str">
        <f t="shared" si="135"/>
        <v>carbon-capture-and-sequestration.html</v>
      </c>
      <c r="S606" s="259"/>
      <c r="T606" s="250"/>
    </row>
    <row r="607" spans="1:20">
      <c r="A607" s="254" t="str">
        <f t="shared" si="134"/>
        <v>Industry</v>
      </c>
      <c r="B607" s="254" t="str">
        <f t="shared" si="134"/>
        <v>Carbon Capture and Sequestration</v>
      </c>
      <c r="C607" s="254" t="str">
        <f t="shared" si="134"/>
        <v>Industry Sector Fraction of Potential Additional CCS Achieved</v>
      </c>
      <c r="D607" s="255" t="s">
        <v>2101</v>
      </c>
      <c r="E607" s="255" t="s">
        <v>763</v>
      </c>
      <c r="F607" s="180" t="s">
        <v>2165</v>
      </c>
      <c r="G607" s="250" t="s">
        <v>764</v>
      </c>
      <c r="H607" s="43">
        <v>955</v>
      </c>
      <c r="I607" s="255" t="s">
        <v>333</v>
      </c>
      <c r="J607" s="254" t="str">
        <f t="shared" si="135"/>
        <v>Industry CCS</v>
      </c>
      <c r="K607" s="254" t="str">
        <f t="shared" si="135"/>
        <v>indst CCS</v>
      </c>
      <c r="L607" s="260">
        <f t="shared" si="135"/>
        <v>0</v>
      </c>
      <c r="M607" s="260">
        <f t="shared" si="135"/>
        <v>1</v>
      </c>
      <c r="N607" s="260">
        <f t="shared" si="135"/>
        <v>0.01</v>
      </c>
      <c r="O607" s="254" t="str">
        <f t="shared" si="135"/>
        <v>% of CO2 captured</v>
      </c>
      <c r="P607" s="251" t="str">
        <f t="shared" si="135"/>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7" s="254" t="str">
        <f t="shared" si="135"/>
        <v>ccs.html#ccs</v>
      </c>
      <c r="R607" s="254" t="str">
        <f t="shared" si="135"/>
        <v>carbon-capture-and-sequestration.html</v>
      </c>
      <c r="S607" s="259"/>
      <c r="T607" s="250"/>
    </row>
    <row r="608" spans="1:20">
      <c r="A608" s="254" t="str">
        <f t="shared" si="134"/>
        <v>Industry</v>
      </c>
      <c r="B608" s="254" t="str">
        <f t="shared" si="134"/>
        <v>Carbon Capture and Sequestration</v>
      </c>
      <c r="C608" s="254" t="str">
        <f t="shared" si="134"/>
        <v>Industry Sector Fraction of Potential Additional CCS Achieved</v>
      </c>
      <c r="D608" s="255" t="s">
        <v>2099</v>
      </c>
      <c r="E608" s="255" t="s">
        <v>757</v>
      </c>
      <c r="F608" s="180" t="s">
        <v>2155</v>
      </c>
      <c r="G608" s="250" t="s">
        <v>759</v>
      </c>
      <c r="H608" s="43">
        <v>956</v>
      </c>
      <c r="I608" s="255" t="s">
        <v>333</v>
      </c>
      <c r="J608" s="254" t="str">
        <f t="shared" si="135"/>
        <v>Industry CCS</v>
      </c>
      <c r="K608" s="254" t="str">
        <f t="shared" si="135"/>
        <v>indst CCS</v>
      </c>
      <c r="L608" s="260">
        <f t="shared" si="135"/>
        <v>0</v>
      </c>
      <c r="M608" s="260">
        <f t="shared" si="135"/>
        <v>1</v>
      </c>
      <c r="N608" s="260">
        <f t="shared" si="135"/>
        <v>0.01</v>
      </c>
      <c r="O608" s="254" t="str">
        <f t="shared" si="135"/>
        <v>% of CO2 captured</v>
      </c>
      <c r="P608" s="251" t="str">
        <f t="shared" si="135"/>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8" s="254" t="str">
        <f t="shared" si="135"/>
        <v>ccs.html#ccs</v>
      </c>
      <c r="R608" s="254" t="str">
        <f t="shared" si="135"/>
        <v>carbon-capture-and-sequestration.html</v>
      </c>
      <c r="S608" s="259"/>
      <c r="T608" s="250"/>
    </row>
    <row r="609" spans="1:20">
      <c r="A609" s="254" t="str">
        <f t="shared" si="134"/>
        <v>Industry</v>
      </c>
      <c r="B609" s="254" t="str">
        <f t="shared" si="134"/>
        <v>Carbon Capture and Sequestration</v>
      </c>
      <c r="C609" s="254" t="str">
        <f t="shared" si="134"/>
        <v>Industry Sector Fraction of Potential Additional CCS Achieved</v>
      </c>
      <c r="D609" s="255" t="s">
        <v>2099</v>
      </c>
      <c r="E609" s="255" t="s">
        <v>763</v>
      </c>
      <c r="F609" s="180" t="s">
        <v>2155</v>
      </c>
      <c r="G609" s="250" t="s">
        <v>764</v>
      </c>
      <c r="H609" s="43">
        <v>957</v>
      </c>
      <c r="I609" s="255" t="s">
        <v>333</v>
      </c>
      <c r="J609" s="254" t="str">
        <f t="shared" si="135"/>
        <v>Industry CCS</v>
      </c>
      <c r="K609" s="254" t="str">
        <f t="shared" si="135"/>
        <v>indst CCS</v>
      </c>
      <c r="L609" s="260">
        <f t="shared" si="135"/>
        <v>0</v>
      </c>
      <c r="M609" s="260">
        <f t="shared" si="135"/>
        <v>1</v>
      </c>
      <c r="N609" s="260">
        <f t="shared" si="135"/>
        <v>0.01</v>
      </c>
      <c r="O609" s="254" t="str">
        <f t="shared" si="135"/>
        <v>% of CO2 captured</v>
      </c>
      <c r="P609" s="251" t="str">
        <f t="shared" si="135"/>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9" s="254" t="str">
        <f t="shared" si="135"/>
        <v>ccs.html#ccs</v>
      </c>
      <c r="R609" s="254" t="str">
        <f t="shared" si="135"/>
        <v>carbon-capture-and-sequestration.html</v>
      </c>
      <c r="S609" s="259"/>
      <c r="T609" s="250"/>
    </row>
    <row r="610" spans="1:20">
      <c r="A610" s="180" t="s">
        <v>754</v>
      </c>
      <c r="B610" s="180" t="s">
        <v>798</v>
      </c>
      <c r="C610" s="180" t="s">
        <v>799</v>
      </c>
      <c r="D610" s="250" t="s">
        <v>2146</v>
      </c>
      <c r="E610" s="250" t="s">
        <v>800</v>
      </c>
      <c r="F610" s="180" t="s">
        <v>2183</v>
      </c>
      <c r="G610" s="250" t="s">
        <v>801</v>
      </c>
      <c r="H610" s="43">
        <v>958</v>
      </c>
      <c r="I610" s="250" t="s">
        <v>311</v>
      </c>
      <c r="J610" s="180" t="s">
        <v>798</v>
      </c>
      <c r="K610" s="180" t="s">
        <v>802</v>
      </c>
      <c r="L610" s="106">
        <v>0</v>
      </c>
      <c r="M610" s="106">
        <v>0.25</v>
      </c>
      <c r="N610" s="106">
        <v>0.01</v>
      </c>
      <c r="O610" s="250" t="s">
        <v>519</v>
      </c>
      <c r="P610" s="250" t="s">
        <v>2185</v>
      </c>
      <c r="Q610" s="250" t="s">
        <v>804</v>
      </c>
      <c r="R610" s="255" t="s">
        <v>805</v>
      </c>
      <c r="S610" s="261" t="s">
        <v>806</v>
      </c>
      <c r="T610" s="255" t="s">
        <v>806</v>
      </c>
    </row>
    <row r="611" spans="1:20">
      <c r="A611" s="254" t="str">
        <f t="shared" ref="A611:C630" si="136">A$610</f>
        <v>Industry</v>
      </c>
      <c r="B611" s="254" t="str">
        <f t="shared" si="136"/>
        <v>Industry Energy Efficiency Standards</v>
      </c>
      <c r="C611" s="254" t="str">
        <f t="shared" si="136"/>
        <v>Percentage Improvement in Eqpt Efficiency Standards above BAU</v>
      </c>
      <c r="D611" s="250" t="s">
        <v>2146</v>
      </c>
      <c r="E611" s="250" t="s">
        <v>807</v>
      </c>
      <c r="F611" s="180" t="s">
        <v>2183</v>
      </c>
      <c r="G611" s="250" t="s">
        <v>808</v>
      </c>
      <c r="H611" s="43">
        <v>959</v>
      </c>
      <c r="I611" s="250" t="s">
        <v>333</v>
      </c>
      <c r="J611" s="254" t="str">
        <f t="shared" ref="J611:T620" si="137">J$610</f>
        <v>Industry Energy Efficiency Standards</v>
      </c>
      <c r="K611" s="260" t="str">
        <f t="shared" si="137"/>
        <v>indst efficiency standards</v>
      </c>
      <c r="L611" s="260">
        <f t="shared" si="137"/>
        <v>0</v>
      </c>
      <c r="M611" s="260">
        <f t="shared" si="137"/>
        <v>0.25</v>
      </c>
      <c r="N611" s="260">
        <f t="shared" si="137"/>
        <v>0.01</v>
      </c>
      <c r="O611" s="251" t="str">
        <f t="shared" si="137"/>
        <v>% reduction in energy use</v>
      </c>
      <c r="P611" s="251" t="str">
        <f t="shared" si="13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1" s="251" t="str">
        <f t="shared" si="137"/>
        <v>industry-ag-main.html#eff-stds</v>
      </c>
      <c r="R611" s="251" t="str">
        <f t="shared" si="137"/>
        <v>industry-energy-efficiency-standards.html</v>
      </c>
      <c r="S611" s="259" t="str">
        <f t="shared" si="137"/>
        <v>U.S. DOE, 2016, Industrial Energy Efficiency Potential Analysis, https://energy.gov/sites/prod/files/2017/04/f34/energy-savings-by-state-industrial-methodology.pdf</v>
      </c>
      <c r="T611" s="251" t="str">
        <f t="shared" si="137"/>
        <v>U.S. DOE, 2016, Industrial Energy Efficiency Potential Analysis, https://energy.gov/sites/prod/files/2017/04/f34/energy-savings-by-state-industrial-methodology.pdf</v>
      </c>
    </row>
    <row r="612" spans="1:20">
      <c r="A612" s="254" t="str">
        <f t="shared" si="136"/>
        <v>Industry</v>
      </c>
      <c r="B612" s="254" t="str">
        <f t="shared" si="136"/>
        <v>Industry Energy Efficiency Standards</v>
      </c>
      <c r="C612" s="254" t="str">
        <f t="shared" si="136"/>
        <v>Percentage Improvement in Eqpt Efficiency Standards above BAU</v>
      </c>
      <c r="D612" s="250" t="s">
        <v>2146</v>
      </c>
      <c r="E612" s="250" t="s">
        <v>809</v>
      </c>
      <c r="F612" s="180" t="s">
        <v>2183</v>
      </c>
      <c r="G612" s="250" t="s">
        <v>810</v>
      </c>
      <c r="H612" s="43">
        <v>960</v>
      </c>
      <c r="I612" s="250" t="s">
        <v>311</v>
      </c>
      <c r="J612" s="254" t="str">
        <f t="shared" si="137"/>
        <v>Industry Energy Efficiency Standards</v>
      </c>
      <c r="K612" s="260" t="str">
        <f t="shared" si="137"/>
        <v>indst efficiency standards</v>
      </c>
      <c r="L612" s="260">
        <f t="shared" si="137"/>
        <v>0</v>
      </c>
      <c r="M612" s="260">
        <f t="shared" si="137"/>
        <v>0.25</v>
      </c>
      <c r="N612" s="260">
        <f t="shared" si="137"/>
        <v>0.01</v>
      </c>
      <c r="O612" s="251" t="str">
        <f t="shared" si="137"/>
        <v>% reduction in energy use</v>
      </c>
      <c r="P612" s="251" t="str">
        <f t="shared" si="13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2" s="251" t="str">
        <f t="shared" si="137"/>
        <v>industry-ag-main.html#eff-stds</v>
      </c>
      <c r="R612" s="251" t="str">
        <f t="shared" si="137"/>
        <v>industry-energy-efficiency-standards.html</v>
      </c>
      <c r="S612" s="259" t="str">
        <f t="shared" si="137"/>
        <v>U.S. DOE, 2016, Industrial Energy Efficiency Potential Analysis, https://energy.gov/sites/prod/files/2017/04/f34/energy-savings-by-state-industrial-methodology.pdf</v>
      </c>
      <c r="T612" s="251" t="str">
        <f t="shared" si="137"/>
        <v>U.S. DOE, 2016, Industrial Energy Efficiency Potential Analysis, https://energy.gov/sites/prod/files/2017/04/f34/energy-savings-by-state-industrial-methodology.pdf</v>
      </c>
    </row>
    <row r="613" spans="1:20">
      <c r="A613" s="254" t="str">
        <f t="shared" si="136"/>
        <v>Industry</v>
      </c>
      <c r="B613" s="254" t="str">
        <f t="shared" si="136"/>
        <v>Industry Energy Efficiency Standards</v>
      </c>
      <c r="C613" s="254" t="str">
        <f t="shared" si="136"/>
        <v>Percentage Improvement in Eqpt Efficiency Standards above BAU</v>
      </c>
      <c r="D613" s="250" t="s">
        <v>2146</v>
      </c>
      <c r="E613" s="250" t="s">
        <v>811</v>
      </c>
      <c r="F613" s="180" t="s">
        <v>2183</v>
      </c>
      <c r="G613" s="250" t="s">
        <v>812</v>
      </c>
      <c r="H613" s="43">
        <v>961</v>
      </c>
      <c r="I613" s="250" t="s">
        <v>333</v>
      </c>
      <c r="J613" s="254" t="str">
        <f t="shared" si="137"/>
        <v>Industry Energy Efficiency Standards</v>
      </c>
      <c r="K613" s="260" t="str">
        <f t="shared" si="137"/>
        <v>indst efficiency standards</v>
      </c>
      <c r="L613" s="260">
        <f t="shared" si="137"/>
        <v>0</v>
      </c>
      <c r="M613" s="260">
        <f t="shared" si="137"/>
        <v>0.25</v>
      </c>
      <c r="N613" s="260">
        <f t="shared" si="137"/>
        <v>0.01</v>
      </c>
      <c r="O613" s="251" t="str">
        <f t="shared" si="137"/>
        <v>% reduction in energy use</v>
      </c>
      <c r="P613" s="251" t="str">
        <f t="shared" si="13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3" s="251" t="str">
        <f t="shared" si="137"/>
        <v>industry-ag-main.html#eff-stds</v>
      </c>
      <c r="R613" s="251" t="str">
        <f t="shared" si="137"/>
        <v>industry-energy-efficiency-standards.html</v>
      </c>
      <c r="S613" s="259" t="str">
        <f t="shared" si="137"/>
        <v>U.S. DOE, 2016, Industrial Energy Efficiency Potential Analysis, https://energy.gov/sites/prod/files/2017/04/f34/energy-savings-by-state-industrial-methodology.pdf</v>
      </c>
      <c r="T613" s="251" t="str">
        <f t="shared" si="137"/>
        <v>U.S. DOE, 2016, Industrial Energy Efficiency Potential Analysis, https://energy.gov/sites/prod/files/2017/04/f34/energy-savings-by-state-industrial-methodology.pdf</v>
      </c>
    </row>
    <row r="614" spans="1:20">
      <c r="A614" s="254" t="str">
        <f t="shared" si="136"/>
        <v>Industry</v>
      </c>
      <c r="B614" s="254" t="str">
        <f t="shared" si="136"/>
        <v>Industry Energy Efficiency Standards</v>
      </c>
      <c r="C614" s="254" t="str">
        <f t="shared" si="136"/>
        <v>Percentage Improvement in Eqpt Efficiency Standards above BAU</v>
      </c>
      <c r="D614" s="250" t="s">
        <v>2146</v>
      </c>
      <c r="E614" s="250" t="s">
        <v>813</v>
      </c>
      <c r="F614" s="180" t="s">
        <v>2183</v>
      </c>
      <c r="G614" s="250" t="s">
        <v>814</v>
      </c>
      <c r="H614" s="43">
        <v>962</v>
      </c>
      <c r="I614" s="250" t="s">
        <v>311</v>
      </c>
      <c r="J614" s="254" t="str">
        <f t="shared" si="137"/>
        <v>Industry Energy Efficiency Standards</v>
      </c>
      <c r="K614" s="260" t="str">
        <f t="shared" si="137"/>
        <v>indst efficiency standards</v>
      </c>
      <c r="L614" s="260">
        <f t="shared" si="137"/>
        <v>0</v>
      </c>
      <c r="M614" s="260">
        <f t="shared" si="137"/>
        <v>0.25</v>
      </c>
      <c r="N614" s="260">
        <f t="shared" si="137"/>
        <v>0.01</v>
      </c>
      <c r="O614" s="251" t="str">
        <f t="shared" si="137"/>
        <v>% reduction in energy use</v>
      </c>
      <c r="P614" s="251" t="str">
        <f t="shared" si="13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4" s="251" t="str">
        <f t="shared" si="137"/>
        <v>industry-ag-main.html#eff-stds</v>
      </c>
      <c r="R614" s="251" t="str">
        <f t="shared" si="137"/>
        <v>industry-energy-efficiency-standards.html</v>
      </c>
      <c r="S614" s="259" t="str">
        <f t="shared" si="137"/>
        <v>U.S. DOE, 2016, Industrial Energy Efficiency Potential Analysis, https://energy.gov/sites/prod/files/2017/04/f34/energy-savings-by-state-industrial-methodology.pdf</v>
      </c>
      <c r="T614" s="251" t="str">
        <f t="shared" si="137"/>
        <v>U.S. DOE, 2016, Industrial Energy Efficiency Potential Analysis, https://energy.gov/sites/prod/files/2017/04/f34/energy-savings-by-state-industrial-methodology.pdf</v>
      </c>
    </row>
    <row r="615" spans="1:20">
      <c r="A615" s="254" t="str">
        <f t="shared" si="136"/>
        <v>Industry</v>
      </c>
      <c r="B615" s="254" t="str">
        <f t="shared" si="136"/>
        <v>Industry Energy Efficiency Standards</v>
      </c>
      <c r="C615" s="254" t="str">
        <f t="shared" si="136"/>
        <v>Percentage Improvement in Eqpt Efficiency Standards above BAU</v>
      </c>
      <c r="D615" s="250" t="s">
        <v>2146</v>
      </c>
      <c r="E615" s="250" t="s">
        <v>815</v>
      </c>
      <c r="F615" s="180" t="s">
        <v>2183</v>
      </c>
      <c r="G615" s="250" t="s">
        <v>816</v>
      </c>
      <c r="H615" s="43">
        <v>963</v>
      </c>
      <c r="I615" s="250" t="s">
        <v>333</v>
      </c>
      <c r="J615" s="254" t="str">
        <f t="shared" si="137"/>
        <v>Industry Energy Efficiency Standards</v>
      </c>
      <c r="K615" s="260" t="str">
        <f t="shared" si="137"/>
        <v>indst efficiency standards</v>
      </c>
      <c r="L615" s="260">
        <f t="shared" si="137"/>
        <v>0</v>
      </c>
      <c r="M615" s="260">
        <f t="shared" si="137"/>
        <v>0.25</v>
      </c>
      <c r="N615" s="260">
        <f t="shared" si="137"/>
        <v>0.01</v>
      </c>
      <c r="O615" s="251" t="str">
        <f t="shared" si="137"/>
        <v>% reduction in energy use</v>
      </c>
      <c r="P615" s="251" t="str">
        <f t="shared" si="13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5" s="251" t="str">
        <f t="shared" si="137"/>
        <v>industry-ag-main.html#eff-stds</v>
      </c>
      <c r="R615" s="251" t="str">
        <f t="shared" si="137"/>
        <v>industry-energy-efficiency-standards.html</v>
      </c>
      <c r="S615" s="259" t="str">
        <f t="shared" si="137"/>
        <v>U.S. DOE, 2016, Industrial Energy Efficiency Potential Analysis, https://energy.gov/sites/prod/files/2017/04/f34/energy-savings-by-state-industrial-methodology.pdf</v>
      </c>
      <c r="T615" s="251" t="str">
        <f t="shared" si="137"/>
        <v>U.S. DOE, 2016, Industrial Energy Efficiency Potential Analysis, https://energy.gov/sites/prod/files/2017/04/f34/energy-savings-by-state-industrial-methodology.pdf</v>
      </c>
    </row>
    <row r="616" spans="1:20">
      <c r="A616" s="254" t="str">
        <f t="shared" si="136"/>
        <v>Industry</v>
      </c>
      <c r="B616" s="254" t="str">
        <f t="shared" si="136"/>
        <v>Industry Energy Efficiency Standards</v>
      </c>
      <c r="C616" s="254" t="str">
        <f t="shared" si="136"/>
        <v>Percentage Improvement in Eqpt Efficiency Standards above BAU</v>
      </c>
      <c r="D616" s="250" t="s">
        <v>2146</v>
      </c>
      <c r="E616" s="250" t="s">
        <v>817</v>
      </c>
      <c r="F616" s="180" t="s">
        <v>2183</v>
      </c>
      <c r="G616" s="250" t="s">
        <v>818</v>
      </c>
      <c r="H616" s="43">
        <v>964</v>
      </c>
      <c r="I616" s="250" t="s">
        <v>333</v>
      </c>
      <c r="J616" s="254" t="str">
        <f t="shared" si="137"/>
        <v>Industry Energy Efficiency Standards</v>
      </c>
      <c r="K616" s="260" t="str">
        <f t="shared" si="137"/>
        <v>indst efficiency standards</v>
      </c>
      <c r="L616" s="260">
        <f t="shared" si="137"/>
        <v>0</v>
      </c>
      <c r="M616" s="260">
        <f t="shared" si="137"/>
        <v>0.25</v>
      </c>
      <c r="N616" s="260">
        <f t="shared" si="137"/>
        <v>0.01</v>
      </c>
      <c r="O616" s="251" t="str">
        <f t="shared" si="137"/>
        <v>% reduction in energy use</v>
      </c>
      <c r="P616" s="251" t="str">
        <f t="shared" si="13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6" s="251" t="str">
        <f t="shared" si="137"/>
        <v>industry-ag-main.html#eff-stds</v>
      </c>
      <c r="R616" s="251" t="str">
        <f t="shared" si="137"/>
        <v>industry-energy-efficiency-standards.html</v>
      </c>
      <c r="S616" s="259" t="str">
        <f t="shared" si="137"/>
        <v>U.S. DOE, 2016, Industrial Energy Efficiency Potential Analysis, https://energy.gov/sites/prod/files/2017/04/f34/energy-savings-by-state-industrial-methodology.pdf</v>
      </c>
      <c r="T616" s="251" t="str">
        <f t="shared" si="137"/>
        <v>U.S. DOE, 2016, Industrial Energy Efficiency Potential Analysis, https://energy.gov/sites/prod/files/2017/04/f34/energy-savings-by-state-industrial-methodology.pdf</v>
      </c>
    </row>
    <row r="617" spans="1:20">
      <c r="A617" s="254" t="str">
        <f t="shared" si="136"/>
        <v>Industry</v>
      </c>
      <c r="B617" s="254" t="str">
        <f t="shared" si="136"/>
        <v>Industry Energy Efficiency Standards</v>
      </c>
      <c r="C617" s="254" t="str">
        <f t="shared" si="136"/>
        <v>Percentage Improvement in Eqpt Efficiency Standards above BAU</v>
      </c>
      <c r="D617" s="250" t="s">
        <v>2146</v>
      </c>
      <c r="E617" s="250" t="s">
        <v>819</v>
      </c>
      <c r="F617" s="180" t="s">
        <v>2183</v>
      </c>
      <c r="G617" s="250" t="s">
        <v>820</v>
      </c>
      <c r="H617" s="43">
        <v>965</v>
      </c>
      <c r="I617" s="250" t="s">
        <v>311</v>
      </c>
      <c r="J617" s="254" t="str">
        <f t="shared" si="137"/>
        <v>Industry Energy Efficiency Standards</v>
      </c>
      <c r="K617" s="260" t="str">
        <f t="shared" si="137"/>
        <v>indst efficiency standards</v>
      </c>
      <c r="L617" s="260">
        <f t="shared" si="137"/>
        <v>0</v>
      </c>
      <c r="M617" s="260">
        <f t="shared" si="137"/>
        <v>0.25</v>
      </c>
      <c r="N617" s="260">
        <f t="shared" si="137"/>
        <v>0.01</v>
      </c>
      <c r="O617" s="251" t="str">
        <f t="shared" si="137"/>
        <v>% reduction in energy use</v>
      </c>
      <c r="P617" s="251" t="str">
        <f t="shared" si="13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7" s="251" t="str">
        <f t="shared" si="137"/>
        <v>industry-ag-main.html#eff-stds</v>
      </c>
      <c r="R617" s="251" t="str">
        <f t="shared" si="137"/>
        <v>industry-energy-efficiency-standards.html</v>
      </c>
      <c r="S617" s="259" t="str">
        <f t="shared" si="137"/>
        <v>U.S. DOE, 2016, Industrial Energy Efficiency Potential Analysis, https://energy.gov/sites/prod/files/2017/04/f34/energy-savings-by-state-industrial-methodology.pdf</v>
      </c>
      <c r="T617" s="251" t="str">
        <f t="shared" si="137"/>
        <v>U.S. DOE, 2016, Industrial Energy Efficiency Potential Analysis, https://energy.gov/sites/prod/files/2017/04/f34/energy-savings-by-state-industrial-methodology.pdf</v>
      </c>
    </row>
    <row r="618" spans="1:20">
      <c r="A618" s="254" t="str">
        <f t="shared" si="136"/>
        <v>Industry</v>
      </c>
      <c r="B618" s="254" t="str">
        <f t="shared" si="136"/>
        <v>Industry Energy Efficiency Standards</v>
      </c>
      <c r="C618" s="254" t="str">
        <f t="shared" si="136"/>
        <v>Percentage Improvement in Eqpt Efficiency Standards above BAU</v>
      </c>
      <c r="D618" s="250" t="s">
        <v>2146</v>
      </c>
      <c r="E618" s="250" t="s">
        <v>821</v>
      </c>
      <c r="F618" s="180" t="s">
        <v>2183</v>
      </c>
      <c r="G618" s="250" t="s">
        <v>822</v>
      </c>
      <c r="H618" s="43">
        <v>966</v>
      </c>
      <c r="I618" s="250" t="s">
        <v>311</v>
      </c>
      <c r="J618" s="254" t="str">
        <f t="shared" si="137"/>
        <v>Industry Energy Efficiency Standards</v>
      </c>
      <c r="K618" s="260" t="str">
        <f t="shared" si="137"/>
        <v>indst efficiency standards</v>
      </c>
      <c r="L618" s="260">
        <f t="shared" si="137"/>
        <v>0</v>
      </c>
      <c r="M618" s="260">
        <f t="shared" si="137"/>
        <v>0.25</v>
      </c>
      <c r="N618" s="260">
        <f t="shared" si="137"/>
        <v>0.01</v>
      </c>
      <c r="O618" s="251" t="str">
        <f t="shared" si="137"/>
        <v>% reduction in energy use</v>
      </c>
      <c r="P618" s="251" t="str">
        <f t="shared" si="13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8" s="251" t="str">
        <f t="shared" si="137"/>
        <v>industry-ag-main.html#eff-stds</v>
      </c>
      <c r="R618" s="251" t="str">
        <f t="shared" si="137"/>
        <v>industry-energy-efficiency-standards.html</v>
      </c>
      <c r="S618" s="259" t="str">
        <f t="shared" si="137"/>
        <v>U.S. DOE, 2016, Industrial Energy Efficiency Potential Analysis, https://energy.gov/sites/prod/files/2017/04/f34/energy-savings-by-state-industrial-methodology.pdf</v>
      </c>
      <c r="T618" s="251" t="str">
        <f t="shared" si="137"/>
        <v>U.S. DOE, 2016, Industrial Energy Efficiency Potential Analysis, https://energy.gov/sites/prod/files/2017/04/f34/energy-savings-by-state-industrial-methodology.pdf</v>
      </c>
    </row>
    <row r="619" spans="1:20">
      <c r="A619" s="254" t="str">
        <f t="shared" si="136"/>
        <v>Industry</v>
      </c>
      <c r="B619" s="254" t="str">
        <f t="shared" si="136"/>
        <v>Industry Energy Efficiency Standards</v>
      </c>
      <c r="C619" s="254" t="str">
        <f t="shared" si="136"/>
        <v>Percentage Improvement in Eqpt Efficiency Standards above BAU</v>
      </c>
      <c r="D619" s="250" t="s">
        <v>2146</v>
      </c>
      <c r="E619" s="250" t="s">
        <v>823</v>
      </c>
      <c r="F619" s="180" t="s">
        <v>2183</v>
      </c>
      <c r="G619" s="250" t="s">
        <v>824</v>
      </c>
      <c r="H619" s="43">
        <v>967</v>
      </c>
      <c r="I619" s="250" t="s">
        <v>333</v>
      </c>
      <c r="J619" s="254" t="str">
        <f t="shared" si="137"/>
        <v>Industry Energy Efficiency Standards</v>
      </c>
      <c r="K619" s="260" t="str">
        <f t="shared" si="137"/>
        <v>indst efficiency standards</v>
      </c>
      <c r="L619" s="260">
        <f t="shared" si="137"/>
        <v>0</v>
      </c>
      <c r="M619" s="260">
        <f t="shared" si="137"/>
        <v>0.25</v>
      </c>
      <c r="N619" s="260">
        <f t="shared" si="137"/>
        <v>0.01</v>
      </c>
      <c r="O619" s="251" t="str">
        <f t="shared" si="137"/>
        <v>% reduction in energy use</v>
      </c>
      <c r="P619" s="251" t="str">
        <f t="shared" si="13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9" s="251" t="str">
        <f t="shared" si="137"/>
        <v>industry-ag-main.html#eff-stds</v>
      </c>
      <c r="R619" s="251" t="str">
        <f t="shared" si="137"/>
        <v>industry-energy-efficiency-standards.html</v>
      </c>
      <c r="S619" s="259" t="str">
        <f t="shared" si="137"/>
        <v>U.S. DOE, 2016, Industrial Energy Efficiency Potential Analysis, https://energy.gov/sites/prod/files/2017/04/f34/energy-savings-by-state-industrial-methodology.pdf</v>
      </c>
      <c r="T619" s="251" t="str">
        <f t="shared" si="137"/>
        <v>U.S. DOE, 2016, Industrial Energy Efficiency Potential Analysis, https://energy.gov/sites/prod/files/2017/04/f34/energy-savings-by-state-industrial-methodology.pdf</v>
      </c>
    </row>
    <row r="620" spans="1:20">
      <c r="A620" s="254" t="str">
        <f t="shared" si="136"/>
        <v>Industry</v>
      </c>
      <c r="B620" s="254" t="str">
        <f t="shared" si="136"/>
        <v>Industry Energy Efficiency Standards</v>
      </c>
      <c r="C620" s="254" t="str">
        <f t="shared" si="136"/>
        <v>Percentage Improvement in Eqpt Efficiency Standards above BAU</v>
      </c>
      <c r="D620" s="255" t="s">
        <v>2143</v>
      </c>
      <c r="E620" s="250" t="s">
        <v>800</v>
      </c>
      <c r="F620" s="180" t="s">
        <v>1849</v>
      </c>
      <c r="G620" s="250" t="s">
        <v>801</v>
      </c>
      <c r="H620" s="43">
        <v>968</v>
      </c>
      <c r="I620" s="250" t="s">
        <v>311</v>
      </c>
      <c r="J620" s="254" t="str">
        <f t="shared" si="137"/>
        <v>Industry Energy Efficiency Standards</v>
      </c>
      <c r="K620" s="260" t="str">
        <f t="shared" si="137"/>
        <v>indst efficiency standards</v>
      </c>
      <c r="L620" s="260">
        <f t="shared" si="137"/>
        <v>0</v>
      </c>
      <c r="M620" s="260">
        <f t="shared" si="137"/>
        <v>0.25</v>
      </c>
      <c r="N620" s="260">
        <f t="shared" si="137"/>
        <v>0.01</v>
      </c>
      <c r="O620" s="251" t="str">
        <f t="shared" si="137"/>
        <v>% reduction in energy use</v>
      </c>
      <c r="P620" s="251" t="str">
        <f t="shared" si="13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0" s="251" t="str">
        <f t="shared" si="137"/>
        <v>industry-ag-main.html#eff-stds</v>
      </c>
      <c r="R620" s="251" t="str">
        <f t="shared" si="137"/>
        <v>industry-energy-efficiency-standards.html</v>
      </c>
      <c r="S620" s="259" t="str">
        <f t="shared" si="137"/>
        <v>U.S. DOE, 2016, Industrial Energy Efficiency Potential Analysis, https://energy.gov/sites/prod/files/2017/04/f34/energy-savings-by-state-industrial-methodology.pdf</v>
      </c>
      <c r="T620" s="251" t="str">
        <f t="shared" si="137"/>
        <v>U.S. DOE, 2016, Industrial Energy Efficiency Potential Analysis, https://energy.gov/sites/prod/files/2017/04/f34/energy-savings-by-state-industrial-methodology.pdf</v>
      </c>
    </row>
    <row r="621" spans="1:20">
      <c r="A621" s="254" t="str">
        <f t="shared" si="136"/>
        <v>Industry</v>
      </c>
      <c r="B621" s="254" t="str">
        <f t="shared" si="136"/>
        <v>Industry Energy Efficiency Standards</v>
      </c>
      <c r="C621" s="254" t="str">
        <f t="shared" si="136"/>
        <v>Percentage Improvement in Eqpt Efficiency Standards above BAU</v>
      </c>
      <c r="D621" s="255" t="s">
        <v>2143</v>
      </c>
      <c r="E621" s="250" t="s">
        <v>807</v>
      </c>
      <c r="F621" s="180" t="s">
        <v>1849</v>
      </c>
      <c r="G621" s="250" t="s">
        <v>808</v>
      </c>
      <c r="H621" s="43">
        <v>969</v>
      </c>
      <c r="I621" s="250" t="s">
        <v>311</v>
      </c>
      <c r="J621" s="254" t="str">
        <f t="shared" ref="J621:T630" si="138">J$610</f>
        <v>Industry Energy Efficiency Standards</v>
      </c>
      <c r="K621" s="260" t="str">
        <f t="shared" si="138"/>
        <v>indst efficiency standards</v>
      </c>
      <c r="L621" s="260">
        <f t="shared" si="138"/>
        <v>0</v>
      </c>
      <c r="M621" s="260">
        <f t="shared" si="138"/>
        <v>0.25</v>
      </c>
      <c r="N621" s="260">
        <f t="shared" si="138"/>
        <v>0.01</v>
      </c>
      <c r="O621" s="251" t="str">
        <f t="shared" si="138"/>
        <v>% reduction in energy use</v>
      </c>
      <c r="P621" s="251" t="str">
        <f t="shared" si="13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1" s="251" t="str">
        <f t="shared" si="138"/>
        <v>industry-ag-main.html#eff-stds</v>
      </c>
      <c r="R621" s="251" t="str">
        <f t="shared" si="138"/>
        <v>industry-energy-efficiency-standards.html</v>
      </c>
      <c r="S621" s="259" t="str">
        <f t="shared" si="138"/>
        <v>U.S. DOE, 2016, Industrial Energy Efficiency Potential Analysis, https://energy.gov/sites/prod/files/2017/04/f34/energy-savings-by-state-industrial-methodology.pdf</v>
      </c>
      <c r="T621" s="251" t="str">
        <f t="shared" si="138"/>
        <v>U.S. DOE, 2016, Industrial Energy Efficiency Potential Analysis, https://energy.gov/sites/prod/files/2017/04/f34/energy-savings-by-state-industrial-methodology.pdf</v>
      </c>
    </row>
    <row r="622" spans="1:20">
      <c r="A622" s="254" t="str">
        <f t="shared" si="136"/>
        <v>Industry</v>
      </c>
      <c r="B622" s="254" t="str">
        <f t="shared" si="136"/>
        <v>Industry Energy Efficiency Standards</v>
      </c>
      <c r="C622" s="254" t="str">
        <f t="shared" si="136"/>
        <v>Percentage Improvement in Eqpt Efficiency Standards above BAU</v>
      </c>
      <c r="D622" s="255" t="s">
        <v>2143</v>
      </c>
      <c r="E622" s="250" t="s">
        <v>809</v>
      </c>
      <c r="F622" s="180" t="s">
        <v>1849</v>
      </c>
      <c r="G622" s="250" t="s">
        <v>810</v>
      </c>
      <c r="H622" s="43">
        <v>970</v>
      </c>
      <c r="I622" s="250" t="s">
        <v>311</v>
      </c>
      <c r="J622" s="254" t="str">
        <f t="shared" si="138"/>
        <v>Industry Energy Efficiency Standards</v>
      </c>
      <c r="K622" s="260" t="str">
        <f t="shared" si="138"/>
        <v>indst efficiency standards</v>
      </c>
      <c r="L622" s="260">
        <f t="shared" si="138"/>
        <v>0</v>
      </c>
      <c r="M622" s="260">
        <f t="shared" si="138"/>
        <v>0.25</v>
      </c>
      <c r="N622" s="260">
        <f t="shared" si="138"/>
        <v>0.01</v>
      </c>
      <c r="O622" s="251" t="str">
        <f t="shared" si="138"/>
        <v>% reduction in energy use</v>
      </c>
      <c r="P622" s="251" t="str">
        <f t="shared" si="13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2" s="251" t="str">
        <f t="shared" si="138"/>
        <v>industry-ag-main.html#eff-stds</v>
      </c>
      <c r="R622" s="251" t="str">
        <f t="shared" si="138"/>
        <v>industry-energy-efficiency-standards.html</v>
      </c>
      <c r="S622" s="259" t="str">
        <f t="shared" si="138"/>
        <v>U.S. DOE, 2016, Industrial Energy Efficiency Potential Analysis, https://energy.gov/sites/prod/files/2017/04/f34/energy-savings-by-state-industrial-methodology.pdf</v>
      </c>
      <c r="T622" s="251" t="str">
        <f t="shared" si="138"/>
        <v>U.S. DOE, 2016, Industrial Energy Efficiency Potential Analysis, https://energy.gov/sites/prod/files/2017/04/f34/energy-savings-by-state-industrial-methodology.pdf</v>
      </c>
    </row>
    <row r="623" spans="1:20">
      <c r="A623" s="254" t="str">
        <f t="shared" si="136"/>
        <v>Industry</v>
      </c>
      <c r="B623" s="254" t="str">
        <f t="shared" si="136"/>
        <v>Industry Energy Efficiency Standards</v>
      </c>
      <c r="C623" s="254" t="str">
        <f t="shared" si="136"/>
        <v>Percentage Improvement in Eqpt Efficiency Standards above BAU</v>
      </c>
      <c r="D623" s="255" t="s">
        <v>2143</v>
      </c>
      <c r="E623" s="250" t="s">
        <v>811</v>
      </c>
      <c r="F623" s="180" t="s">
        <v>1849</v>
      </c>
      <c r="G623" s="250" t="s">
        <v>812</v>
      </c>
      <c r="H623" s="43">
        <v>971</v>
      </c>
      <c r="I623" s="250" t="s">
        <v>333</v>
      </c>
      <c r="J623" s="254" t="str">
        <f t="shared" si="138"/>
        <v>Industry Energy Efficiency Standards</v>
      </c>
      <c r="K623" s="260" t="str">
        <f t="shared" si="138"/>
        <v>indst efficiency standards</v>
      </c>
      <c r="L623" s="260">
        <f t="shared" si="138"/>
        <v>0</v>
      </c>
      <c r="M623" s="260">
        <f t="shared" si="138"/>
        <v>0.25</v>
      </c>
      <c r="N623" s="260">
        <f t="shared" si="138"/>
        <v>0.01</v>
      </c>
      <c r="O623" s="251" t="str">
        <f t="shared" si="138"/>
        <v>% reduction in energy use</v>
      </c>
      <c r="P623" s="251" t="str">
        <f t="shared" si="13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3" s="251" t="str">
        <f t="shared" si="138"/>
        <v>industry-ag-main.html#eff-stds</v>
      </c>
      <c r="R623" s="251" t="str">
        <f t="shared" si="138"/>
        <v>industry-energy-efficiency-standards.html</v>
      </c>
      <c r="S623" s="259" t="str">
        <f t="shared" si="138"/>
        <v>U.S. DOE, 2016, Industrial Energy Efficiency Potential Analysis, https://energy.gov/sites/prod/files/2017/04/f34/energy-savings-by-state-industrial-methodology.pdf</v>
      </c>
      <c r="T623" s="251" t="str">
        <f t="shared" si="138"/>
        <v>U.S. DOE, 2016, Industrial Energy Efficiency Potential Analysis, https://energy.gov/sites/prod/files/2017/04/f34/energy-savings-by-state-industrial-methodology.pdf</v>
      </c>
    </row>
    <row r="624" spans="1:20">
      <c r="A624" s="254" t="str">
        <f t="shared" si="136"/>
        <v>Industry</v>
      </c>
      <c r="B624" s="254" t="str">
        <f t="shared" si="136"/>
        <v>Industry Energy Efficiency Standards</v>
      </c>
      <c r="C624" s="254" t="str">
        <f t="shared" si="136"/>
        <v>Percentage Improvement in Eqpt Efficiency Standards above BAU</v>
      </c>
      <c r="D624" s="255" t="s">
        <v>2143</v>
      </c>
      <c r="E624" s="250" t="s">
        <v>813</v>
      </c>
      <c r="F624" s="180" t="s">
        <v>1849</v>
      </c>
      <c r="G624" s="250" t="s">
        <v>814</v>
      </c>
      <c r="H624" s="43">
        <v>972</v>
      </c>
      <c r="I624" s="250" t="s">
        <v>311</v>
      </c>
      <c r="J624" s="254" t="str">
        <f t="shared" si="138"/>
        <v>Industry Energy Efficiency Standards</v>
      </c>
      <c r="K624" s="260" t="str">
        <f t="shared" si="138"/>
        <v>indst efficiency standards</v>
      </c>
      <c r="L624" s="260">
        <f t="shared" si="138"/>
        <v>0</v>
      </c>
      <c r="M624" s="260">
        <f t="shared" si="138"/>
        <v>0.25</v>
      </c>
      <c r="N624" s="260">
        <f t="shared" si="138"/>
        <v>0.01</v>
      </c>
      <c r="O624" s="251" t="str">
        <f t="shared" si="138"/>
        <v>% reduction in energy use</v>
      </c>
      <c r="P624" s="251" t="str">
        <f t="shared" si="13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4" s="251" t="str">
        <f t="shared" si="138"/>
        <v>industry-ag-main.html#eff-stds</v>
      </c>
      <c r="R624" s="251" t="str">
        <f t="shared" si="138"/>
        <v>industry-energy-efficiency-standards.html</v>
      </c>
      <c r="S624" s="259" t="str">
        <f t="shared" si="138"/>
        <v>U.S. DOE, 2016, Industrial Energy Efficiency Potential Analysis, https://energy.gov/sites/prod/files/2017/04/f34/energy-savings-by-state-industrial-methodology.pdf</v>
      </c>
      <c r="T624" s="251" t="str">
        <f t="shared" si="138"/>
        <v>U.S. DOE, 2016, Industrial Energy Efficiency Potential Analysis, https://energy.gov/sites/prod/files/2017/04/f34/energy-savings-by-state-industrial-methodology.pdf</v>
      </c>
    </row>
    <row r="625" spans="1:20">
      <c r="A625" s="254" t="str">
        <f t="shared" si="136"/>
        <v>Industry</v>
      </c>
      <c r="B625" s="254" t="str">
        <f t="shared" si="136"/>
        <v>Industry Energy Efficiency Standards</v>
      </c>
      <c r="C625" s="254" t="str">
        <f t="shared" si="136"/>
        <v>Percentage Improvement in Eqpt Efficiency Standards above BAU</v>
      </c>
      <c r="D625" s="255" t="s">
        <v>2143</v>
      </c>
      <c r="E625" s="250" t="s">
        <v>815</v>
      </c>
      <c r="F625" s="180" t="s">
        <v>1849</v>
      </c>
      <c r="G625" s="250" t="s">
        <v>816</v>
      </c>
      <c r="H625" s="43">
        <v>973</v>
      </c>
      <c r="I625" s="250" t="s">
        <v>333</v>
      </c>
      <c r="J625" s="254" t="str">
        <f t="shared" si="138"/>
        <v>Industry Energy Efficiency Standards</v>
      </c>
      <c r="K625" s="260" t="str">
        <f t="shared" si="138"/>
        <v>indst efficiency standards</v>
      </c>
      <c r="L625" s="260">
        <f t="shared" si="138"/>
        <v>0</v>
      </c>
      <c r="M625" s="260">
        <f t="shared" si="138"/>
        <v>0.25</v>
      </c>
      <c r="N625" s="260">
        <f t="shared" si="138"/>
        <v>0.01</v>
      </c>
      <c r="O625" s="251" t="str">
        <f t="shared" si="138"/>
        <v>% reduction in energy use</v>
      </c>
      <c r="P625" s="251" t="str">
        <f t="shared" si="13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5" s="251" t="str">
        <f t="shared" si="138"/>
        <v>industry-ag-main.html#eff-stds</v>
      </c>
      <c r="R625" s="251" t="str">
        <f t="shared" si="138"/>
        <v>industry-energy-efficiency-standards.html</v>
      </c>
      <c r="S625" s="259" t="str">
        <f t="shared" si="138"/>
        <v>U.S. DOE, 2016, Industrial Energy Efficiency Potential Analysis, https://energy.gov/sites/prod/files/2017/04/f34/energy-savings-by-state-industrial-methodology.pdf</v>
      </c>
      <c r="T625" s="251" t="str">
        <f t="shared" si="138"/>
        <v>U.S. DOE, 2016, Industrial Energy Efficiency Potential Analysis, https://energy.gov/sites/prod/files/2017/04/f34/energy-savings-by-state-industrial-methodology.pdf</v>
      </c>
    </row>
    <row r="626" spans="1:20">
      <c r="A626" s="254" t="str">
        <f t="shared" si="136"/>
        <v>Industry</v>
      </c>
      <c r="B626" s="254" t="str">
        <f t="shared" si="136"/>
        <v>Industry Energy Efficiency Standards</v>
      </c>
      <c r="C626" s="254" t="str">
        <f t="shared" si="136"/>
        <v>Percentage Improvement in Eqpt Efficiency Standards above BAU</v>
      </c>
      <c r="D626" s="255" t="s">
        <v>2143</v>
      </c>
      <c r="E626" s="250" t="s">
        <v>817</v>
      </c>
      <c r="F626" s="180" t="s">
        <v>1849</v>
      </c>
      <c r="G626" s="250" t="s">
        <v>818</v>
      </c>
      <c r="H626" s="43">
        <v>974</v>
      </c>
      <c r="I626" s="250" t="s">
        <v>333</v>
      </c>
      <c r="J626" s="254" t="str">
        <f t="shared" si="138"/>
        <v>Industry Energy Efficiency Standards</v>
      </c>
      <c r="K626" s="260" t="str">
        <f t="shared" si="138"/>
        <v>indst efficiency standards</v>
      </c>
      <c r="L626" s="260">
        <f t="shared" si="138"/>
        <v>0</v>
      </c>
      <c r="M626" s="260">
        <f t="shared" si="138"/>
        <v>0.25</v>
      </c>
      <c r="N626" s="260">
        <f t="shared" si="138"/>
        <v>0.01</v>
      </c>
      <c r="O626" s="251" t="str">
        <f t="shared" si="138"/>
        <v>% reduction in energy use</v>
      </c>
      <c r="P626" s="251" t="str">
        <f t="shared" si="13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6" s="251" t="str">
        <f t="shared" si="138"/>
        <v>industry-ag-main.html#eff-stds</v>
      </c>
      <c r="R626" s="251" t="str">
        <f t="shared" si="138"/>
        <v>industry-energy-efficiency-standards.html</v>
      </c>
      <c r="S626" s="259" t="str">
        <f t="shared" si="138"/>
        <v>U.S. DOE, 2016, Industrial Energy Efficiency Potential Analysis, https://energy.gov/sites/prod/files/2017/04/f34/energy-savings-by-state-industrial-methodology.pdf</v>
      </c>
      <c r="T626" s="251" t="str">
        <f t="shared" si="138"/>
        <v>U.S. DOE, 2016, Industrial Energy Efficiency Potential Analysis, https://energy.gov/sites/prod/files/2017/04/f34/energy-savings-by-state-industrial-methodology.pdf</v>
      </c>
    </row>
    <row r="627" spans="1:20">
      <c r="A627" s="254" t="str">
        <f t="shared" si="136"/>
        <v>Industry</v>
      </c>
      <c r="B627" s="254" t="str">
        <f t="shared" si="136"/>
        <v>Industry Energy Efficiency Standards</v>
      </c>
      <c r="C627" s="254" t="str">
        <f t="shared" si="136"/>
        <v>Percentage Improvement in Eqpt Efficiency Standards above BAU</v>
      </c>
      <c r="D627" s="255" t="s">
        <v>2143</v>
      </c>
      <c r="E627" s="250" t="s">
        <v>819</v>
      </c>
      <c r="F627" s="180" t="s">
        <v>1849</v>
      </c>
      <c r="G627" s="250" t="s">
        <v>820</v>
      </c>
      <c r="H627" s="43">
        <v>975</v>
      </c>
      <c r="I627" s="250" t="s">
        <v>311</v>
      </c>
      <c r="J627" s="254" t="str">
        <f t="shared" si="138"/>
        <v>Industry Energy Efficiency Standards</v>
      </c>
      <c r="K627" s="260" t="str">
        <f t="shared" si="138"/>
        <v>indst efficiency standards</v>
      </c>
      <c r="L627" s="260">
        <f t="shared" si="138"/>
        <v>0</v>
      </c>
      <c r="M627" s="260">
        <f t="shared" si="138"/>
        <v>0.25</v>
      </c>
      <c r="N627" s="260">
        <f t="shared" si="138"/>
        <v>0.01</v>
      </c>
      <c r="O627" s="251" t="str">
        <f t="shared" si="138"/>
        <v>% reduction in energy use</v>
      </c>
      <c r="P627" s="251" t="str">
        <f t="shared" si="13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7" s="251" t="str">
        <f t="shared" si="138"/>
        <v>industry-ag-main.html#eff-stds</v>
      </c>
      <c r="R627" s="251" t="str">
        <f t="shared" si="138"/>
        <v>industry-energy-efficiency-standards.html</v>
      </c>
      <c r="S627" s="259" t="str">
        <f t="shared" si="138"/>
        <v>U.S. DOE, 2016, Industrial Energy Efficiency Potential Analysis, https://energy.gov/sites/prod/files/2017/04/f34/energy-savings-by-state-industrial-methodology.pdf</v>
      </c>
      <c r="T627" s="251" t="str">
        <f t="shared" si="138"/>
        <v>U.S. DOE, 2016, Industrial Energy Efficiency Potential Analysis, https://energy.gov/sites/prod/files/2017/04/f34/energy-savings-by-state-industrial-methodology.pdf</v>
      </c>
    </row>
    <row r="628" spans="1:20">
      <c r="A628" s="254" t="str">
        <f t="shared" si="136"/>
        <v>Industry</v>
      </c>
      <c r="B628" s="254" t="str">
        <f t="shared" si="136"/>
        <v>Industry Energy Efficiency Standards</v>
      </c>
      <c r="C628" s="254" t="str">
        <f t="shared" si="136"/>
        <v>Percentage Improvement in Eqpt Efficiency Standards above BAU</v>
      </c>
      <c r="D628" s="255" t="s">
        <v>2143</v>
      </c>
      <c r="E628" s="250" t="s">
        <v>821</v>
      </c>
      <c r="F628" s="180" t="s">
        <v>1849</v>
      </c>
      <c r="G628" s="250" t="s">
        <v>822</v>
      </c>
      <c r="H628" s="43">
        <v>976</v>
      </c>
      <c r="I628" s="250" t="s">
        <v>333</v>
      </c>
      <c r="J628" s="254" t="str">
        <f t="shared" si="138"/>
        <v>Industry Energy Efficiency Standards</v>
      </c>
      <c r="K628" s="260" t="str">
        <f t="shared" si="138"/>
        <v>indst efficiency standards</v>
      </c>
      <c r="L628" s="260">
        <f t="shared" si="138"/>
        <v>0</v>
      </c>
      <c r="M628" s="260">
        <f t="shared" si="138"/>
        <v>0.25</v>
      </c>
      <c r="N628" s="260">
        <f t="shared" si="138"/>
        <v>0.01</v>
      </c>
      <c r="O628" s="251" t="str">
        <f t="shared" si="138"/>
        <v>% reduction in energy use</v>
      </c>
      <c r="P628" s="251" t="str">
        <f t="shared" si="13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8" s="251" t="str">
        <f t="shared" si="138"/>
        <v>industry-ag-main.html#eff-stds</v>
      </c>
      <c r="R628" s="251" t="str">
        <f t="shared" si="138"/>
        <v>industry-energy-efficiency-standards.html</v>
      </c>
      <c r="S628" s="259" t="str">
        <f t="shared" si="138"/>
        <v>U.S. DOE, 2016, Industrial Energy Efficiency Potential Analysis, https://energy.gov/sites/prod/files/2017/04/f34/energy-savings-by-state-industrial-methodology.pdf</v>
      </c>
      <c r="T628" s="251" t="str">
        <f t="shared" si="138"/>
        <v>U.S. DOE, 2016, Industrial Energy Efficiency Potential Analysis, https://energy.gov/sites/prod/files/2017/04/f34/energy-savings-by-state-industrial-methodology.pdf</v>
      </c>
    </row>
    <row r="629" spans="1:20">
      <c r="A629" s="254" t="str">
        <f t="shared" si="136"/>
        <v>Industry</v>
      </c>
      <c r="B629" s="254" t="str">
        <f t="shared" si="136"/>
        <v>Industry Energy Efficiency Standards</v>
      </c>
      <c r="C629" s="254" t="str">
        <f t="shared" si="136"/>
        <v>Percentage Improvement in Eqpt Efficiency Standards above BAU</v>
      </c>
      <c r="D629" s="255" t="s">
        <v>2143</v>
      </c>
      <c r="E629" s="250" t="s">
        <v>823</v>
      </c>
      <c r="F629" s="180" t="s">
        <v>1849</v>
      </c>
      <c r="G629" s="250" t="s">
        <v>824</v>
      </c>
      <c r="H629" s="43">
        <v>977</v>
      </c>
      <c r="I629" s="250" t="s">
        <v>333</v>
      </c>
      <c r="J629" s="254" t="str">
        <f t="shared" si="138"/>
        <v>Industry Energy Efficiency Standards</v>
      </c>
      <c r="K629" s="260" t="str">
        <f t="shared" si="138"/>
        <v>indst efficiency standards</v>
      </c>
      <c r="L629" s="260">
        <f t="shared" si="138"/>
        <v>0</v>
      </c>
      <c r="M629" s="260">
        <f t="shared" si="138"/>
        <v>0.25</v>
      </c>
      <c r="N629" s="260">
        <f t="shared" si="138"/>
        <v>0.01</v>
      </c>
      <c r="O629" s="251" t="str">
        <f t="shared" si="138"/>
        <v>% reduction in energy use</v>
      </c>
      <c r="P629" s="251" t="str">
        <f t="shared" si="13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9" s="251" t="str">
        <f t="shared" si="138"/>
        <v>industry-ag-main.html#eff-stds</v>
      </c>
      <c r="R629" s="251" t="str">
        <f t="shared" si="138"/>
        <v>industry-energy-efficiency-standards.html</v>
      </c>
      <c r="S629" s="259" t="str">
        <f t="shared" si="138"/>
        <v>U.S. DOE, 2016, Industrial Energy Efficiency Potential Analysis, https://energy.gov/sites/prod/files/2017/04/f34/energy-savings-by-state-industrial-methodology.pdf</v>
      </c>
      <c r="T629" s="251" t="str">
        <f t="shared" si="138"/>
        <v>U.S. DOE, 2016, Industrial Energy Efficiency Potential Analysis, https://energy.gov/sites/prod/files/2017/04/f34/energy-savings-by-state-industrial-methodology.pdf</v>
      </c>
    </row>
    <row r="630" spans="1:20">
      <c r="A630" s="254" t="str">
        <f t="shared" si="136"/>
        <v>Industry</v>
      </c>
      <c r="B630" s="254" t="str">
        <f t="shared" si="136"/>
        <v>Industry Energy Efficiency Standards</v>
      </c>
      <c r="C630" s="254" t="str">
        <f t="shared" si="136"/>
        <v>Percentage Improvement in Eqpt Efficiency Standards above BAU</v>
      </c>
      <c r="D630" s="255" t="s">
        <v>2141</v>
      </c>
      <c r="E630" s="250" t="s">
        <v>800</v>
      </c>
      <c r="F630" s="180" t="s">
        <v>2151</v>
      </c>
      <c r="G630" s="250" t="s">
        <v>801</v>
      </c>
      <c r="H630" s="43">
        <v>978</v>
      </c>
      <c r="I630" s="250" t="s">
        <v>311</v>
      </c>
      <c r="J630" s="254" t="str">
        <f t="shared" si="138"/>
        <v>Industry Energy Efficiency Standards</v>
      </c>
      <c r="K630" s="260" t="str">
        <f t="shared" si="138"/>
        <v>indst efficiency standards</v>
      </c>
      <c r="L630" s="260">
        <f t="shared" si="138"/>
        <v>0</v>
      </c>
      <c r="M630" s="260">
        <f t="shared" si="138"/>
        <v>0.25</v>
      </c>
      <c r="N630" s="260">
        <f t="shared" si="138"/>
        <v>0.01</v>
      </c>
      <c r="O630" s="251" t="str">
        <f t="shared" si="138"/>
        <v>% reduction in energy use</v>
      </c>
      <c r="P630" s="251" t="str">
        <f t="shared" si="13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0" s="251" t="str">
        <f t="shared" si="138"/>
        <v>industry-ag-main.html#eff-stds</v>
      </c>
      <c r="R630" s="251" t="str">
        <f t="shared" si="138"/>
        <v>industry-energy-efficiency-standards.html</v>
      </c>
      <c r="S630" s="259" t="str">
        <f t="shared" si="138"/>
        <v>U.S. DOE, 2016, Industrial Energy Efficiency Potential Analysis, https://energy.gov/sites/prod/files/2017/04/f34/energy-savings-by-state-industrial-methodology.pdf</v>
      </c>
      <c r="T630" s="251" t="str">
        <f t="shared" si="138"/>
        <v>U.S. DOE, 2016, Industrial Energy Efficiency Potential Analysis, https://energy.gov/sites/prod/files/2017/04/f34/energy-savings-by-state-industrial-methodology.pdf</v>
      </c>
    </row>
    <row r="631" spans="1:20">
      <c r="A631" s="254" t="str">
        <f t="shared" ref="A631:C650" si="139">A$610</f>
        <v>Industry</v>
      </c>
      <c r="B631" s="254" t="str">
        <f t="shared" si="139"/>
        <v>Industry Energy Efficiency Standards</v>
      </c>
      <c r="C631" s="254" t="str">
        <f t="shared" si="139"/>
        <v>Percentage Improvement in Eqpt Efficiency Standards above BAU</v>
      </c>
      <c r="D631" s="255" t="s">
        <v>2141</v>
      </c>
      <c r="E631" s="250" t="s">
        <v>807</v>
      </c>
      <c r="F631" s="180" t="s">
        <v>2151</v>
      </c>
      <c r="G631" s="250" t="s">
        <v>808</v>
      </c>
      <c r="H631" s="43">
        <v>979</v>
      </c>
      <c r="I631" s="250" t="s">
        <v>333</v>
      </c>
      <c r="J631" s="254" t="str">
        <f t="shared" ref="J631:T640" si="140">J$610</f>
        <v>Industry Energy Efficiency Standards</v>
      </c>
      <c r="K631" s="260" t="str">
        <f t="shared" si="140"/>
        <v>indst efficiency standards</v>
      </c>
      <c r="L631" s="260">
        <f t="shared" si="140"/>
        <v>0</v>
      </c>
      <c r="M631" s="260">
        <f t="shared" si="140"/>
        <v>0.25</v>
      </c>
      <c r="N631" s="260">
        <f t="shared" si="140"/>
        <v>0.01</v>
      </c>
      <c r="O631" s="251" t="str">
        <f t="shared" si="140"/>
        <v>% reduction in energy use</v>
      </c>
      <c r="P631" s="251" t="str">
        <f t="shared" si="14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1" s="251" t="str">
        <f t="shared" si="140"/>
        <v>industry-ag-main.html#eff-stds</v>
      </c>
      <c r="R631" s="251" t="str">
        <f t="shared" si="140"/>
        <v>industry-energy-efficiency-standards.html</v>
      </c>
      <c r="S631" s="259" t="str">
        <f t="shared" si="140"/>
        <v>U.S. DOE, 2016, Industrial Energy Efficiency Potential Analysis, https://energy.gov/sites/prod/files/2017/04/f34/energy-savings-by-state-industrial-methodology.pdf</v>
      </c>
      <c r="T631" s="251" t="str">
        <f t="shared" si="140"/>
        <v>U.S. DOE, 2016, Industrial Energy Efficiency Potential Analysis, https://energy.gov/sites/prod/files/2017/04/f34/energy-savings-by-state-industrial-methodology.pdf</v>
      </c>
    </row>
    <row r="632" spans="1:20">
      <c r="A632" s="254" t="str">
        <f t="shared" si="139"/>
        <v>Industry</v>
      </c>
      <c r="B632" s="254" t="str">
        <f t="shared" si="139"/>
        <v>Industry Energy Efficiency Standards</v>
      </c>
      <c r="C632" s="254" t="str">
        <f t="shared" si="139"/>
        <v>Percentage Improvement in Eqpt Efficiency Standards above BAU</v>
      </c>
      <c r="D632" s="255" t="s">
        <v>2141</v>
      </c>
      <c r="E632" s="250" t="s">
        <v>809</v>
      </c>
      <c r="F632" s="180" t="s">
        <v>2151</v>
      </c>
      <c r="G632" s="250" t="s">
        <v>810</v>
      </c>
      <c r="H632" s="43">
        <v>980</v>
      </c>
      <c r="I632" s="250" t="s">
        <v>311</v>
      </c>
      <c r="J632" s="254" t="str">
        <f t="shared" si="140"/>
        <v>Industry Energy Efficiency Standards</v>
      </c>
      <c r="K632" s="260" t="str">
        <f t="shared" si="140"/>
        <v>indst efficiency standards</v>
      </c>
      <c r="L632" s="260">
        <f t="shared" si="140"/>
        <v>0</v>
      </c>
      <c r="M632" s="260">
        <f t="shared" si="140"/>
        <v>0.25</v>
      </c>
      <c r="N632" s="260">
        <f t="shared" si="140"/>
        <v>0.01</v>
      </c>
      <c r="O632" s="251" t="str">
        <f t="shared" si="140"/>
        <v>% reduction in energy use</v>
      </c>
      <c r="P632" s="251" t="str">
        <f t="shared" si="14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2" s="251" t="str">
        <f t="shared" si="140"/>
        <v>industry-ag-main.html#eff-stds</v>
      </c>
      <c r="R632" s="251" t="str">
        <f t="shared" si="140"/>
        <v>industry-energy-efficiency-standards.html</v>
      </c>
      <c r="S632" s="259" t="str">
        <f t="shared" si="140"/>
        <v>U.S. DOE, 2016, Industrial Energy Efficiency Potential Analysis, https://energy.gov/sites/prod/files/2017/04/f34/energy-savings-by-state-industrial-methodology.pdf</v>
      </c>
      <c r="T632" s="251" t="str">
        <f t="shared" si="140"/>
        <v>U.S. DOE, 2016, Industrial Energy Efficiency Potential Analysis, https://energy.gov/sites/prod/files/2017/04/f34/energy-savings-by-state-industrial-methodology.pdf</v>
      </c>
    </row>
    <row r="633" spans="1:20">
      <c r="A633" s="254" t="str">
        <f t="shared" si="139"/>
        <v>Industry</v>
      </c>
      <c r="B633" s="254" t="str">
        <f t="shared" si="139"/>
        <v>Industry Energy Efficiency Standards</v>
      </c>
      <c r="C633" s="254" t="str">
        <f t="shared" si="139"/>
        <v>Percentage Improvement in Eqpt Efficiency Standards above BAU</v>
      </c>
      <c r="D633" s="255" t="s">
        <v>2141</v>
      </c>
      <c r="E633" s="250" t="s">
        <v>811</v>
      </c>
      <c r="F633" s="180" t="s">
        <v>2151</v>
      </c>
      <c r="G633" s="250" t="s">
        <v>812</v>
      </c>
      <c r="H633" s="43">
        <v>981</v>
      </c>
      <c r="I633" s="250" t="s">
        <v>333</v>
      </c>
      <c r="J633" s="254" t="str">
        <f t="shared" si="140"/>
        <v>Industry Energy Efficiency Standards</v>
      </c>
      <c r="K633" s="260" t="str">
        <f t="shared" si="140"/>
        <v>indst efficiency standards</v>
      </c>
      <c r="L633" s="260">
        <f t="shared" si="140"/>
        <v>0</v>
      </c>
      <c r="M633" s="260">
        <f t="shared" si="140"/>
        <v>0.25</v>
      </c>
      <c r="N633" s="260">
        <f t="shared" si="140"/>
        <v>0.01</v>
      </c>
      <c r="O633" s="251" t="str">
        <f t="shared" si="140"/>
        <v>% reduction in energy use</v>
      </c>
      <c r="P633" s="251" t="str">
        <f t="shared" si="14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3" s="251" t="str">
        <f t="shared" si="140"/>
        <v>industry-ag-main.html#eff-stds</v>
      </c>
      <c r="R633" s="251" t="str">
        <f t="shared" si="140"/>
        <v>industry-energy-efficiency-standards.html</v>
      </c>
      <c r="S633" s="259" t="str">
        <f t="shared" si="140"/>
        <v>U.S. DOE, 2016, Industrial Energy Efficiency Potential Analysis, https://energy.gov/sites/prod/files/2017/04/f34/energy-savings-by-state-industrial-methodology.pdf</v>
      </c>
      <c r="T633" s="251" t="str">
        <f t="shared" si="140"/>
        <v>U.S. DOE, 2016, Industrial Energy Efficiency Potential Analysis, https://energy.gov/sites/prod/files/2017/04/f34/energy-savings-by-state-industrial-methodology.pdf</v>
      </c>
    </row>
    <row r="634" spans="1:20">
      <c r="A634" s="254" t="str">
        <f t="shared" si="139"/>
        <v>Industry</v>
      </c>
      <c r="B634" s="254" t="str">
        <f t="shared" si="139"/>
        <v>Industry Energy Efficiency Standards</v>
      </c>
      <c r="C634" s="254" t="str">
        <f t="shared" si="139"/>
        <v>Percentage Improvement in Eqpt Efficiency Standards above BAU</v>
      </c>
      <c r="D634" s="255" t="s">
        <v>2141</v>
      </c>
      <c r="E634" s="250" t="s">
        <v>813</v>
      </c>
      <c r="F634" s="180" t="s">
        <v>2151</v>
      </c>
      <c r="G634" s="250" t="s">
        <v>814</v>
      </c>
      <c r="H634" s="43">
        <v>982</v>
      </c>
      <c r="I634" s="250" t="s">
        <v>311</v>
      </c>
      <c r="J634" s="254" t="str">
        <f t="shared" si="140"/>
        <v>Industry Energy Efficiency Standards</v>
      </c>
      <c r="K634" s="260" t="str">
        <f t="shared" si="140"/>
        <v>indst efficiency standards</v>
      </c>
      <c r="L634" s="260">
        <f t="shared" si="140"/>
        <v>0</v>
      </c>
      <c r="M634" s="260">
        <f t="shared" si="140"/>
        <v>0.25</v>
      </c>
      <c r="N634" s="260">
        <f t="shared" si="140"/>
        <v>0.01</v>
      </c>
      <c r="O634" s="251" t="str">
        <f t="shared" si="140"/>
        <v>% reduction in energy use</v>
      </c>
      <c r="P634" s="251" t="str">
        <f t="shared" si="14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4" s="251" t="str">
        <f t="shared" si="140"/>
        <v>industry-ag-main.html#eff-stds</v>
      </c>
      <c r="R634" s="251" t="str">
        <f t="shared" si="140"/>
        <v>industry-energy-efficiency-standards.html</v>
      </c>
      <c r="S634" s="259" t="str">
        <f t="shared" si="140"/>
        <v>U.S. DOE, 2016, Industrial Energy Efficiency Potential Analysis, https://energy.gov/sites/prod/files/2017/04/f34/energy-savings-by-state-industrial-methodology.pdf</v>
      </c>
      <c r="T634" s="251" t="str">
        <f t="shared" si="140"/>
        <v>U.S. DOE, 2016, Industrial Energy Efficiency Potential Analysis, https://energy.gov/sites/prod/files/2017/04/f34/energy-savings-by-state-industrial-methodology.pdf</v>
      </c>
    </row>
    <row r="635" spans="1:20">
      <c r="A635" s="254" t="str">
        <f t="shared" si="139"/>
        <v>Industry</v>
      </c>
      <c r="B635" s="254" t="str">
        <f t="shared" si="139"/>
        <v>Industry Energy Efficiency Standards</v>
      </c>
      <c r="C635" s="254" t="str">
        <f t="shared" si="139"/>
        <v>Percentage Improvement in Eqpt Efficiency Standards above BAU</v>
      </c>
      <c r="D635" s="255" t="s">
        <v>2141</v>
      </c>
      <c r="E635" s="250" t="s">
        <v>815</v>
      </c>
      <c r="F635" s="180" t="s">
        <v>2151</v>
      </c>
      <c r="G635" s="250" t="s">
        <v>816</v>
      </c>
      <c r="H635" s="43">
        <v>983</v>
      </c>
      <c r="I635" s="250" t="s">
        <v>333</v>
      </c>
      <c r="J635" s="254" t="str">
        <f t="shared" si="140"/>
        <v>Industry Energy Efficiency Standards</v>
      </c>
      <c r="K635" s="260" t="str">
        <f t="shared" si="140"/>
        <v>indst efficiency standards</v>
      </c>
      <c r="L635" s="260">
        <f t="shared" si="140"/>
        <v>0</v>
      </c>
      <c r="M635" s="260">
        <f t="shared" si="140"/>
        <v>0.25</v>
      </c>
      <c r="N635" s="260">
        <f t="shared" si="140"/>
        <v>0.01</v>
      </c>
      <c r="O635" s="251" t="str">
        <f t="shared" si="140"/>
        <v>% reduction in energy use</v>
      </c>
      <c r="P635" s="251" t="str">
        <f t="shared" si="14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5" s="251" t="str">
        <f t="shared" si="140"/>
        <v>industry-ag-main.html#eff-stds</v>
      </c>
      <c r="R635" s="251" t="str">
        <f t="shared" si="140"/>
        <v>industry-energy-efficiency-standards.html</v>
      </c>
      <c r="S635" s="259" t="str">
        <f t="shared" si="140"/>
        <v>U.S. DOE, 2016, Industrial Energy Efficiency Potential Analysis, https://energy.gov/sites/prod/files/2017/04/f34/energy-savings-by-state-industrial-methodology.pdf</v>
      </c>
      <c r="T635" s="251" t="str">
        <f t="shared" si="140"/>
        <v>U.S. DOE, 2016, Industrial Energy Efficiency Potential Analysis, https://energy.gov/sites/prod/files/2017/04/f34/energy-savings-by-state-industrial-methodology.pdf</v>
      </c>
    </row>
    <row r="636" spans="1:20">
      <c r="A636" s="254" t="str">
        <f t="shared" si="139"/>
        <v>Industry</v>
      </c>
      <c r="B636" s="254" t="str">
        <f t="shared" si="139"/>
        <v>Industry Energy Efficiency Standards</v>
      </c>
      <c r="C636" s="254" t="str">
        <f t="shared" si="139"/>
        <v>Percentage Improvement in Eqpt Efficiency Standards above BAU</v>
      </c>
      <c r="D636" s="255" t="s">
        <v>2141</v>
      </c>
      <c r="E636" s="250" t="s">
        <v>817</v>
      </c>
      <c r="F636" s="180" t="s">
        <v>2151</v>
      </c>
      <c r="G636" s="250" t="s">
        <v>818</v>
      </c>
      <c r="H636" s="43">
        <v>984</v>
      </c>
      <c r="I636" s="250" t="s">
        <v>333</v>
      </c>
      <c r="J636" s="254" t="str">
        <f t="shared" si="140"/>
        <v>Industry Energy Efficiency Standards</v>
      </c>
      <c r="K636" s="260" t="str">
        <f t="shared" si="140"/>
        <v>indst efficiency standards</v>
      </c>
      <c r="L636" s="260">
        <f t="shared" si="140"/>
        <v>0</v>
      </c>
      <c r="M636" s="260">
        <f t="shared" si="140"/>
        <v>0.25</v>
      </c>
      <c r="N636" s="260">
        <f t="shared" si="140"/>
        <v>0.01</v>
      </c>
      <c r="O636" s="251" t="str">
        <f t="shared" si="140"/>
        <v>% reduction in energy use</v>
      </c>
      <c r="P636" s="251" t="str">
        <f t="shared" si="14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6" s="251" t="str">
        <f t="shared" si="140"/>
        <v>industry-ag-main.html#eff-stds</v>
      </c>
      <c r="R636" s="251" t="str">
        <f t="shared" si="140"/>
        <v>industry-energy-efficiency-standards.html</v>
      </c>
      <c r="S636" s="259" t="str">
        <f t="shared" si="140"/>
        <v>U.S. DOE, 2016, Industrial Energy Efficiency Potential Analysis, https://energy.gov/sites/prod/files/2017/04/f34/energy-savings-by-state-industrial-methodology.pdf</v>
      </c>
      <c r="T636" s="251" t="str">
        <f t="shared" si="140"/>
        <v>U.S. DOE, 2016, Industrial Energy Efficiency Potential Analysis, https://energy.gov/sites/prod/files/2017/04/f34/energy-savings-by-state-industrial-methodology.pdf</v>
      </c>
    </row>
    <row r="637" spans="1:20">
      <c r="A637" s="254" t="str">
        <f t="shared" si="139"/>
        <v>Industry</v>
      </c>
      <c r="B637" s="254" t="str">
        <f t="shared" si="139"/>
        <v>Industry Energy Efficiency Standards</v>
      </c>
      <c r="C637" s="254" t="str">
        <f t="shared" si="139"/>
        <v>Percentage Improvement in Eqpt Efficiency Standards above BAU</v>
      </c>
      <c r="D637" s="255" t="s">
        <v>2141</v>
      </c>
      <c r="E637" s="250" t="s">
        <v>819</v>
      </c>
      <c r="F637" s="180" t="s">
        <v>2151</v>
      </c>
      <c r="G637" s="250" t="s">
        <v>820</v>
      </c>
      <c r="H637" s="43">
        <v>985</v>
      </c>
      <c r="I637" s="250" t="s">
        <v>311</v>
      </c>
      <c r="J637" s="254" t="str">
        <f t="shared" si="140"/>
        <v>Industry Energy Efficiency Standards</v>
      </c>
      <c r="K637" s="260" t="str">
        <f t="shared" si="140"/>
        <v>indst efficiency standards</v>
      </c>
      <c r="L637" s="260">
        <f t="shared" si="140"/>
        <v>0</v>
      </c>
      <c r="M637" s="260">
        <f t="shared" si="140"/>
        <v>0.25</v>
      </c>
      <c r="N637" s="260">
        <f t="shared" si="140"/>
        <v>0.01</v>
      </c>
      <c r="O637" s="251" t="str">
        <f t="shared" si="140"/>
        <v>% reduction in energy use</v>
      </c>
      <c r="P637" s="251" t="str">
        <f t="shared" si="14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7" s="251" t="str">
        <f t="shared" si="140"/>
        <v>industry-ag-main.html#eff-stds</v>
      </c>
      <c r="R637" s="251" t="str">
        <f t="shared" si="140"/>
        <v>industry-energy-efficiency-standards.html</v>
      </c>
      <c r="S637" s="259" t="str">
        <f t="shared" si="140"/>
        <v>U.S. DOE, 2016, Industrial Energy Efficiency Potential Analysis, https://energy.gov/sites/prod/files/2017/04/f34/energy-savings-by-state-industrial-methodology.pdf</v>
      </c>
      <c r="T637" s="251" t="str">
        <f t="shared" si="140"/>
        <v>U.S. DOE, 2016, Industrial Energy Efficiency Potential Analysis, https://energy.gov/sites/prod/files/2017/04/f34/energy-savings-by-state-industrial-methodology.pdf</v>
      </c>
    </row>
    <row r="638" spans="1:20">
      <c r="A638" s="254" t="str">
        <f t="shared" si="139"/>
        <v>Industry</v>
      </c>
      <c r="B638" s="254" t="str">
        <f t="shared" si="139"/>
        <v>Industry Energy Efficiency Standards</v>
      </c>
      <c r="C638" s="254" t="str">
        <f t="shared" si="139"/>
        <v>Percentage Improvement in Eqpt Efficiency Standards above BAU</v>
      </c>
      <c r="D638" s="255" t="s">
        <v>2141</v>
      </c>
      <c r="E638" s="250" t="s">
        <v>821</v>
      </c>
      <c r="F638" s="180" t="s">
        <v>2151</v>
      </c>
      <c r="G638" s="250" t="s">
        <v>822</v>
      </c>
      <c r="H638" s="43">
        <v>986</v>
      </c>
      <c r="I638" s="250" t="s">
        <v>333</v>
      </c>
      <c r="J638" s="254" t="str">
        <f t="shared" si="140"/>
        <v>Industry Energy Efficiency Standards</v>
      </c>
      <c r="K638" s="260" t="str">
        <f t="shared" si="140"/>
        <v>indst efficiency standards</v>
      </c>
      <c r="L638" s="260">
        <f t="shared" si="140"/>
        <v>0</v>
      </c>
      <c r="M638" s="260">
        <f t="shared" si="140"/>
        <v>0.25</v>
      </c>
      <c r="N638" s="260">
        <f t="shared" si="140"/>
        <v>0.01</v>
      </c>
      <c r="O638" s="251" t="str">
        <f t="shared" si="140"/>
        <v>% reduction in energy use</v>
      </c>
      <c r="P638" s="251" t="str">
        <f t="shared" si="14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8" s="251" t="str">
        <f t="shared" si="140"/>
        <v>industry-ag-main.html#eff-stds</v>
      </c>
      <c r="R638" s="251" t="str">
        <f t="shared" si="140"/>
        <v>industry-energy-efficiency-standards.html</v>
      </c>
      <c r="S638" s="259" t="str">
        <f t="shared" si="140"/>
        <v>U.S. DOE, 2016, Industrial Energy Efficiency Potential Analysis, https://energy.gov/sites/prod/files/2017/04/f34/energy-savings-by-state-industrial-methodology.pdf</v>
      </c>
      <c r="T638" s="251" t="str">
        <f t="shared" si="140"/>
        <v>U.S. DOE, 2016, Industrial Energy Efficiency Potential Analysis, https://energy.gov/sites/prod/files/2017/04/f34/energy-savings-by-state-industrial-methodology.pdf</v>
      </c>
    </row>
    <row r="639" spans="1:20">
      <c r="A639" s="254" t="str">
        <f t="shared" si="139"/>
        <v>Industry</v>
      </c>
      <c r="B639" s="254" t="str">
        <f t="shared" si="139"/>
        <v>Industry Energy Efficiency Standards</v>
      </c>
      <c r="C639" s="254" t="str">
        <f t="shared" si="139"/>
        <v>Percentage Improvement in Eqpt Efficiency Standards above BAU</v>
      </c>
      <c r="D639" s="255" t="s">
        <v>2141</v>
      </c>
      <c r="E639" s="250" t="s">
        <v>823</v>
      </c>
      <c r="F639" s="180" t="s">
        <v>2151</v>
      </c>
      <c r="G639" s="250" t="s">
        <v>824</v>
      </c>
      <c r="H639" s="43">
        <v>987</v>
      </c>
      <c r="I639" s="250" t="s">
        <v>333</v>
      </c>
      <c r="J639" s="254" t="str">
        <f t="shared" si="140"/>
        <v>Industry Energy Efficiency Standards</v>
      </c>
      <c r="K639" s="260" t="str">
        <f t="shared" si="140"/>
        <v>indst efficiency standards</v>
      </c>
      <c r="L639" s="260">
        <f t="shared" si="140"/>
        <v>0</v>
      </c>
      <c r="M639" s="260">
        <f t="shared" si="140"/>
        <v>0.25</v>
      </c>
      <c r="N639" s="260">
        <f t="shared" si="140"/>
        <v>0.01</v>
      </c>
      <c r="O639" s="251" t="str">
        <f t="shared" si="140"/>
        <v>% reduction in energy use</v>
      </c>
      <c r="P639" s="251" t="str">
        <f t="shared" si="14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9" s="251" t="str">
        <f t="shared" si="140"/>
        <v>industry-ag-main.html#eff-stds</v>
      </c>
      <c r="R639" s="251" t="str">
        <f t="shared" si="140"/>
        <v>industry-energy-efficiency-standards.html</v>
      </c>
      <c r="S639" s="259" t="str">
        <f t="shared" si="140"/>
        <v>U.S. DOE, 2016, Industrial Energy Efficiency Potential Analysis, https://energy.gov/sites/prod/files/2017/04/f34/energy-savings-by-state-industrial-methodology.pdf</v>
      </c>
      <c r="T639" s="251" t="str">
        <f t="shared" si="140"/>
        <v>U.S. DOE, 2016, Industrial Energy Efficiency Potential Analysis, https://energy.gov/sites/prod/files/2017/04/f34/energy-savings-by-state-industrial-methodology.pdf</v>
      </c>
    </row>
    <row r="640" spans="1:20">
      <c r="A640" s="254" t="str">
        <f t="shared" si="139"/>
        <v>Industry</v>
      </c>
      <c r="B640" s="254" t="str">
        <f t="shared" si="139"/>
        <v>Industry Energy Efficiency Standards</v>
      </c>
      <c r="C640" s="254" t="str">
        <f t="shared" si="139"/>
        <v>Percentage Improvement in Eqpt Efficiency Standards above BAU</v>
      </c>
      <c r="D640" s="255" t="s">
        <v>2139</v>
      </c>
      <c r="E640" s="250" t="s">
        <v>800</v>
      </c>
      <c r="F640" s="180" t="s">
        <v>2182</v>
      </c>
      <c r="G640" s="250" t="s">
        <v>801</v>
      </c>
      <c r="H640" s="43">
        <v>988</v>
      </c>
      <c r="I640" s="250" t="s">
        <v>311</v>
      </c>
      <c r="J640" s="254" t="str">
        <f t="shared" si="140"/>
        <v>Industry Energy Efficiency Standards</v>
      </c>
      <c r="K640" s="260" t="str">
        <f t="shared" si="140"/>
        <v>indst efficiency standards</v>
      </c>
      <c r="L640" s="260">
        <f t="shared" si="140"/>
        <v>0</v>
      </c>
      <c r="M640" s="260">
        <f t="shared" si="140"/>
        <v>0.25</v>
      </c>
      <c r="N640" s="260">
        <f t="shared" si="140"/>
        <v>0.01</v>
      </c>
      <c r="O640" s="251" t="str">
        <f t="shared" si="140"/>
        <v>% reduction in energy use</v>
      </c>
      <c r="P640" s="251" t="str">
        <f t="shared" si="14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0" s="251" t="str">
        <f t="shared" si="140"/>
        <v>industry-ag-main.html#eff-stds</v>
      </c>
      <c r="R640" s="251" t="str">
        <f t="shared" si="140"/>
        <v>industry-energy-efficiency-standards.html</v>
      </c>
      <c r="S640" s="259" t="str">
        <f t="shared" si="140"/>
        <v>U.S. DOE, 2016, Industrial Energy Efficiency Potential Analysis, https://energy.gov/sites/prod/files/2017/04/f34/energy-savings-by-state-industrial-methodology.pdf</v>
      </c>
      <c r="T640" s="251" t="str">
        <f t="shared" si="140"/>
        <v>U.S. DOE, 2016, Industrial Energy Efficiency Potential Analysis, https://energy.gov/sites/prod/files/2017/04/f34/energy-savings-by-state-industrial-methodology.pdf</v>
      </c>
    </row>
    <row r="641" spans="1:20">
      <c r="A641" s="254" t="str">
        <f t="shared" si="139"/>
        <v>Industry</v>
      </c>
      <c r="B641" s="254" t="str">
        <f t="shared" si="139"/>
        <v>Industry Energy Efficiency Standards</v>
      </c>
      <c r="C641" s="254" t="str">
        <f t="shared" si="139"/>
        <v>Percentage Improvement in Eqpt Efficiency Standards above BAU</v>
      </c>
      <c r="D641" s="255" t="s">
        <v>2139</v>
      </c>
      <c r="E641" s="250" t="s">
        <v>807</v>
      </c>
      <c r="F641" s="180" t="s">
        <v>2182</v>
      </c>
      <c r="G641" s="250" t="s">
        <v>808</v>
      </c>
      <c r="H641" s="43">
        <v>989</v>
      </c>
      <c r="I641" s="250" t="s">
        <v>333</v>
      </c>
      <c r="J641" s="254" t="str">
        <f t="shared" ref="J641:T650" si="141">J$610</f>
        <v>Industry Energy Efficiency Standards</v>
      </c>
      <c r="K641" s="260" t="str">
        <f t="shared" si="141"/>
        <v>indst efficiency standards</v>
      </c>
      <c r="L641" s="260">
        <f t="shared" si="141"/>
        <v>0</v>
      </c>
      <c r="M641" s="260">
        <f t="shared" si="141"/>
        <v>0.25</v>
      </c>
      <c r="N641" s="260">
        <f t="shared" si="141"/>
        <v>0.01</v>
      </c>
      <c r="O641" s="251" t="str">
        <f t="shared" si="141"/>
        <v>% reduction in energy use</v>
      </c>
      <c r="P641" s="251" t="str">
        <f t="shared" si="14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1" s="251" t="str">
        <f t="shared" si="141"/>
        <v>industry-ag-main.html#eff-stds</v>
      </c>
      <c r="R641" s="251" t="str">
        <f t="shared" si="141"/>
        <v>industry-energy-efficiency-standards.html</v>
      </c>
      <c r="S641" s="259" t="str">
        <f t="shared" si="141"/>
        <v>U.S. DOE, 2016, Industrial Energy Efficiency Potential Analysis, https://energy.gov/sites/prod/files/2017/04/f34/energy-savings-by-state-industrial-methodology.pdf</v>
      </c>
      <c r="T641" s="251" t="str">
        <f t="shared" si="141"/>
        <v>U.S. DOE, 2016, Industrial Energy Efficiency Potential Analysis, https://energy.gov/sites/prod/files/2017/04/f34/energy-savings-by-state-industrial-methodology.pdf</v>
      </c>
    </row>
    <row r="642" spans="1:20">
      <c r="A642" s="254" t="str">
        <f t="shared" si="139"/>
        <v>Industry</v>
      </c>
      <c r="B642" s="254" t="str">
        <f t="shared" si="139"/>
        <v>Industry Energy Efficiency Standards</v>
      </c>
      <c r="C642" s="254" t="str">
        <f t="shared" si="139"/>
        <v>Percentage Improvement in Eqpt Efficiency Standards above BAU</v>
      </c>
      <c r="D642" s="255" t="s">
        <v>2139</v>
      </c>
      <c r="E642" s="250" t="s">
        <v>809</v>
      </c>
      <c r="F642" s="180" t="s">
        <v>2182</v>
      </c>
      <c r="G642" s="250" t="s">
        <v>810</v>
      </c>
      <c r="H642" s="43">
        <v>990</v>
      </c>
      <c r="I642" s="250" t="s">
        <v>311</v>
      </c>
      <c r="J642" s="254" t="str">
        <f t="shared" si="141"/>
        <v>Industry Energy Efficiency Standards</v>
      </c>
      <c r="K642" s="260" t="str">
        <f t="shared" si="141"/>
        <v>indst efficiency standards</v>
      </c>
      <c r="L642" s="260">
        <f t="shared" si="141"/>
        <v>0</v>
      </c>
      <c r="M642" s="260">
        <f t="shared" si="141"/>
        <v>0.25</v>
      </c>
      <c r="N642" s="260">
        <f t="shared" si="141"/>
        <v>0.01</v>
      </c>
      <c r="O642" s="251" t="str">
        <f t="shared" si="141"/>
        <v>% reduction in energy use</v>
      </c>
      <c r="P642" s="251" t="str">
        <f t="shared" si="14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2" s="251" t="str">
        <f t="shared" si="141"/>
        <v>industry-ag-main.html#eff-stds</v>
      </c>
      <c r="R642" s="251" t="str">
        <f t="shared" si="141"/>
        <v>industry-energy-efficiency-standards.html</v>
      </c>
      <c r="S642" s="259" t="str">
        <f t="shared" si="141"/>
        <v>U.S. DOE, 2016, Industrial Energy Efficiency Potential Analysis, https://energy.gov/sites/prod/files/2017/04/f34/energy-savings-by-state-industrial-methodology.pdf</v>
      </c>
      <c r="T642" s="251" t="str">
        <f t="shared" si="141"/>
        <v>U.S. DOE, 2016, Industrial Energy Efficiency Potential Analysis, https://energy.gov/sites/prod/files/2017/04/f34/energy-savings-by-state-industrial-methodology.pdf</v>
      </c>
    </row>
    <row r="643" spans="1:20">
      <c r="A643" s="254" t="str">
        <f t="shared" si="139"/>
        <v>Industry</v>
      </c>
      <c r="B643" s="254" t="str">
        <f t="shared" si="139"/>
        <v>Industry Energy Efficiency Standards</v>
      </c>
      <c r="C643" s="254" t="str">
        <f t="shared" si="139"/>
        <v>Percentage Improvement in Eqpt Efficiency Standards above BAU</v>
      </c>
      <c r="D643" s="255" t="s">
        <v>2139</v>
      </c>
      <c r="E643" s="250" t="s">
        <v>811</v>
      </c>
      <c r="F643" s="180" t="s">
        <v>2182</v>
      </c>
      <c r="G643" s="250" t="s">
        <v>812</v>
      </c>
      <c r="H643" s="43">
        <v>991</v>
      </c>
      <c r="I643" s="250" t="s">
        <v>333</v>
      </c>
      <c r="J643" s="254" t="str">
        <f t="shared" si="141"/>
        <v>Industry Energy Efficiency Standards</v>
      </c>
      <c r="K643" s="260" t="str">
        <f t="shared" si="141"/>
        <v>indst efficiency standards</v>
      </c>
      <c r="L643" s="260">
        <f t="shared" si="141"/>
        <v>0</v>
      </c>
      <c r="M643" s="260">
        <f t="shared" si="141"/>
        <v>0.25</v>
      </c>
      <c r="N643" s="260">
        <f t="shared" si="141"/>
        <v>0.01</v>
      </c>
      <c r="O643" s="251" t="str">
        <f t="shared" si="141"/>
        <v>% reduction in energy use</v>
      </c>
      <c r="P643" s="251" t="str">
        <f t="shared" si="14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3" s="251" t="str">
        <f t="shared" si="141"/>
        <v>industry-ag-main.html#eff-stds</v>
      </c>
      <c r="R643" s="251" t="str">
        <f t="shared" si="141"/>
        <v>industry-energy-efficiency-standards.html</v>
      </c>
      <c r="S643" s="259" t="str">
        <f t="shared" si="141"/>
        <v>U.S. DOE, 2016, Industrial Energy Efficiency Potential Analysis, https://energy.gov/sites/prod/files/2017/04/f34/energy-savings-by-state-industrial-methodology.pdf</v>
      </c>
      <c r="T643" s="251" t="str">
        <f t="shared" si="141"/>
        <v>U.S. DOE, 2016, Industrial Energy Efficiency Potential Analysis, https://energy.gov/sites/prod/files/2017/04/f34/energy-savings-by-state-industrial-methodology.pdf</v>
      </c>
    </row>
    <row r="644" spans="1:20">
      <c r="A644" s="254" t="str">
        <f t="shared" si="139"/>
        <v>Industry</v>
      </c>
      <c r="B644" s="254" t="str">
        <f t="shared" si="139"/>
        <v>Industry Energy Efficiency Standards</v>
      </c>
      <c r="C644" s="254" t="str">
        <f t="shared" si="139"/>
        <v>Percentage Improvement in Eqpt Efficiency Standards above BAU</v>
      </c>
      <c r="D644" s="255" t="s">
        <v>2139</v>
      </c>
      <c r="E644" s="250" t="s">
        <v>813</v>
      </c>
      <c r="F644" s="180" t="s">
        <v>2182</v>
      </c>
      <c r="G644" s="250" t="s">
        <v>814</v>
      </c>
      <c r="H644" s="43">
        <v>992</v>
      </c>
      <c r="I644" s="250" t="s">
        <v>311</v>
      </c>
      <c r="J644" s="254" t="str">
        <f t="shared" si="141"/>
        <v>Industry Energy Efficiency Standards</v>
      </c>
      <c r="K644" s="260" t="str">
        <f t="shared" si="141"/>
        <v>indst efficiency standards</v>
      </c>
      <c r="L644" s="260">
        <f t="shared" si="141"/>
        <v>0</v>
      </c>
      <c r="M644" s="260">
        <f t="shared" si="141"/>
        <v>0.25</v>
      </c>
      <c r="N644" s="260">
        <f t="shared" si="141"/>
        <v>0.01</v>
      </c>
      <c r="O644" s="251" t="str">
        <f t="shared" si="141"/>
        <v>% reduction in energy use</v>
      </c>
      <c r="P644" s="251" t="str">
        <f t="shared" si="14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4" s="251" t="str">
        <f t="shared" si="141"/>
        <v>industry-ag-main.html#eff-stds</v>
      </c>
      <c r="R644" s="251" t="str">
        <f t="shared" si="141"/>
        <v>industry-energy-efficiency-standards.html</v>
      </c>
      <c r="S644" s="259" t="str">
        <f t="shared" si="141"/>
        <v>U.S. DOE, 2016, Industrial Energy Efficiency Potential Analysis, https://energy.gov/sites/prod/files/2017/04/f34/energy-savings-by-state-industrial-methodology.pdf</v>
      </c>
      <c r="T644" s="251" t="str">
        <f t="shared" si="141"/>
        <v>U.S. DOE, 2016, Industrial Energy Efficiency Potential Analysis, https://energy.gov/sites/prod/files/2017/04/f34/energy-savings-by-state-industrial-methodology.pdf</v>
      </c>
    </row>
    <row r="645" spans="1:20">
      <c r="A645" s="254" t="str">
        <f t="shared" si="139"/>
        <v>Industry</v>
      </c>
      <c r="B645" s="254" t="str">
        <f t="shared" si="139"/>
        <v>Industry Energy Efficiency Standards</v>
      </c>
      <c r="C645" s="254" t="str">
        <f t="shared" si="139"/>
        <v>Percentage Improvement in Eqpt Efficiency Standards above BAU</v>
      </c>
      <c r="D645" s="255" t="s">
        <v>2139</v>
      </c>
      <c r="E645" s="250" t="s">
        <v>815</v>
      </c>
      <c r="F645" s="180" t="s">
        <v>2182</v>
      </c>
      <c r="G645" s="250" t="s">
        <v>816</v>
      </c>
      <c r="H645" s="43">
        <v>993</v>
      </c>
      <c r="I645" s="250" t="s">
        <v>333</v>
      </c>
      <c r="J645" s="254" t="str">
        <f t="shared" si="141"/>
        <v>Industry Energy Efficiency Standards</v>
      </c>
      <c r="K645" s="260" t="str">
        <f t="shared" si="141"/>
        <v>indst efficiency standards</v>
      </c>
      <c r="L645" s="260">
        <f t="shared" si="141"/>
        <v>0</v>
      </c>
      <c r="M645" s="260">
        <f t="shared" si="141"/>
        <v>0.25</v>
      </c>
      <c r="N645" s="260">
        <f t="shared" si="141"/>
        <v>0.01</v>
      </c>
      <c r="O645" s="251" t="str">
        <f t="shared" si="141"/>
        <v>% reduction in energy use</v>
      </c>
      <c r="P645" s="251" t="str">
        <f t="shared" si="14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5" s="251" t="str">
        <f t="shared" si="141"/>
        <v>industry-ag-main.html#eff-stds</v>
      </c>
      <c r="R645" s="251" t="str">
        <f t="shared" si="141"/>
        <v>industry-energy-efficiency-standards.html</v>
      </c>
      <c r="S645" s="259" t="str">
        <f t="shared" si="141"/>
        <v>U.S. DOE, 2016, Industrial Energy Efficiency Potential Analysis, https://energy.gov/sites/prod/files/2017/04/f34/energy-savings-by-state-industrial-methodology.pdf</v>
      </c>
      <c r="T645" s="251" t="str">
        <f t="shared" si="141"/>
        <v>U.S. DOE, 2016, Industrial Energy Efficiency Potential Analysis, https://energy.gov/sites/prod/files/2017/04/f34/energy-savings-by-state-industrial-methodology.pdf</v>
      </c>
    </row>
    <row r="646" spans="1:20">
      <c r="A646" s="254" t="str">
        <f t="shared" si="139"/>
        <v>Industry</v>
      </c>
      <c r="B646" s="254" t="str">
        <f t="shared" si="139"/>
        <v>Industry Energy Efficiency Standards</v>
      </c>
      <c r="C646" s="254" t="str">
        <f t="shared" si="139"/>
        <v>Percentage Improvement in Eqpt Efficiency Standards above BAU</v>
      </c>
      <c r="D646" s="255" t="s">
        <v>2139</v>
      </c>
      <c r="E646" s="250" t="s">
        <v>817</v>
      </c>
      <c r="F646" s="180" t="s">
        <v>2182</v>
      </c>
      <c r="G646" s="250" t="s">
        <v>818</v>
      </c>
      <c r="H646" s="43">
        <v>994</v>
      </c>
      <c r="I646" s="250" t="s">
        <v>333</v>
      </c>
      <c r="J646" s="254" t="str">
        <f t="shared" si="141"/>
        <v>Industry Energy Efficiency Standards</v>
      </c>
      <c r="K646" s="260" t="str">
        <f t="shared" si="141"/>
        <v>indst efficiency standards</v>
      </c>
      <c r="L646" s="260">
        <f t="shared" si="141"/>
        <v>0</v>
      </c>
      <c r="M646" s="260">
        <f t="shared" si="141"/>
        <v>0.25</v>
      </c>
      <c r="N646" s="260">
        <f t="shared" si="141"/>
        <v>0.01</v>
      </c>
      <c r="O646" s="251" t="str">
        <f t="shared" si="141"/>
        <v>% reduction in energy use</v>
      </c>
      <c r="P646" s="251" t="str">
        <f t="shared" si="14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6" s="251" t="str">
        <f t="shared" si="141"/>
        <v>industry-ag-main.html#eff-stds</v>
      </c>
      <c r="R646" s="251" t="str">
        <f t="shared" si="141"/>
        <v>industry-energy-efficiency-standards.html</v>
      </c>
      <c r="S646" s="259" t="str">
        <f t="shared" si="141"/>
        <v>U.S. DOE, 2016, Industrial Energy Efficiency Potential Analysis, https://energy.gov/sites/prod/files/2017/04/f34/energy-savings-by-state-industrial-methodology.pdf</v>
      </c>
      <c r="T646" s="251" t="str">
        <f t="shared" si="141"/>
        <v>U.S. DOE, 2016, Industrial Energy Efficiency Potential Analysis, https://energy.gov/sites/prod/files/2017/04/f34/energy-savings-by-state-industrial-methodology.pdf</v>
      </c>
    </row>
    <row r="647" spans="1:20">
      <c r="A647" s="254" t="str">
        <f t="shared" si="139"/>
        <v>Industry</v>
      </c>
      <c r="B647" s="254" t="str">
        <f t="shared" si="139"/>
        <v>Industry Energy Efficiency Standards</v>
      </c>
      <c r="C647" s="254" t="str">
        <f t="shared" si="139"/>
        <v>Percentage Improvement in Eqpt Efficiency Standards above BAU</v>
      </c>
      <c r="D647" s="255" t="s">
        <v>2139</v>
      </c>
      <c r="E647" s="250" t="s">
        <v>819</v>
      </c>
      <c r="F647" s="180" t="s">
        <v>2182</v>
      </c>
      <c r="G647" s="250" t="s">
        <v>820</v>
      </c>
      <c r="H647" s="43">
        <v>995</v>
      </c>
      <c r="I647" s="250" t="s">
        <v>311</v>
      </c>
      <c r="J647" s="254" t="str">
        <f t="shared" si="141"/>
        <v>Industry Energy Efficiency Standards</v>
      </c>
      <c r="K647" s="260" t="str">
        <f t="shared" si="141"/>
        <v>indst efficiency standards</v>
      </c>
      <c r="L647" s="260">
        <f t="shared" si="141"/>
        <v>0</v>
      </c>
      <c r="M647" s="260">
        <f t="shared" si="141"/>
        <v>0.25</v>
      </c>
      <c r="N647" s="260">
        <f t="shared" si="141"/>
        <v>0.01</v>
      </c>
      <c r="O647" s="251" t="str">
        <f t="shared" si="141"/>
        <v>% reduction in energy use</v>
      </c>
      <c r="P647" s="251" t="str">
        <f t="shared" si="14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7" s="251" t="str">
        <f t="shared" si="141"/>
        <v>industry-ag-main.html#eff-stds</v>
      </c>
      <c r="R647" s="251" t="str">
        <f t="shared" si="141"/>
        <v>industry-energy-efficiency-standards.html</v>
      </c>
      <c r="S647" s="259" t="str">
        <f t="shared" si="141"/>
        <v>U.S. DOE, 2016, Industrial Energy Efficiency Potential Analysis, https://energy.gov/sites/prod/files/2017/04/f34/energy-savings-by-state-industrial-methodology.pdf</v>
      </c>
      <c r="T647" s="251" t="str">
        <f t="shared" si="141"/>
        <v>U.S. DOE, 2016, Industrial Energy Efficiency Potential Analysis, https://energy.gov/sites/prod/files/2017/04/f34/energy-savings-by-state-industrial-methodology.pdf</v>
      </c>
    </row>
    <row r="648" spans="1:20">
      <c r="A648" s="254" t="str">
        <f t="shared" si="139"/>
        <v>Industry</v>
      </c>
      <c r="B648" s="254" t="str">
        <f t="shared" si="139"/>
        <v>Industry Energy Efficiency Standards</v>
      </c>
      <c r="C648" s="254" t="str">
        <f t="shared" si="139"/>
        <v>Percentage Improvement in Eqpt Efficiency Standards above BAU</v>
      </c>
      <c r="D648" s="255" t="s">
        <v>2139</v>
      </c>
      <c r="E648" s="250" t="s">
        <v>821</v>
      </c>
      <c r="F648" s="180" t="s">
        <v>2182</v>
      </c>
      <c r="G648" s="250" t="s">
        <v>822</v>
      </c>
      <c r="H648" s="43">
        <v>996</v>
      </c>
      <c r="I648" s="250" t="s">
        <v>333</v>
      </c>
      <c r="J648" s="254" t="str">
        <f t="shared" si="141"/>
        <v>Industry Energy Efficiency Standards</v>
      </c>
      <c r="K648" s="260" t="str">
        <f t="shared" si="141"/>
        <v>indst efficiency standards</v>
      </c>
      <c r="L648" s="260">
        <f t="shared" si="141"/>
        <v>0</v>
      </c>
      <c r="M648" s="260">
        <f t="shared" si="141"/>
        <v>0.25</v>
      </c>
      <c r="N648" s="260">
        <f t="shared" si="141"/>
        <v>0.01</v>
      </c>
      <c r="O648" s="251" t="str">
        <f t="shared" si="141"/>
        <v>% reduction in energy use</v>
      </c>
      <c r="P648" s="251" t="str">
        <f t="shared" si="14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8" s="251" t="str">
        <f t="shared" si="141"/>
        <v>industry-ag-main.html#eff-stds</v>
      </c>
      <c r="R648" s="251" t="str">
        <f t="shared" si="141"/>
        <v>industry-energy-efficiency-standards.html</v>
      </c>
      <c r="S648" s="259" t="str">
        <f t="shared" si="141"/>
        <v>U.S. DOE, 2016, Industrial Energy Efficiency Potential Analysis, https://energy.gov/sites/prod/files/2017/04/f34/energy-savings-by-state-industrial-methodology.pdf</v>
      </c>
      <c r="T648" s="251" t="str">
        <f t="shared" si="141"/>
        <v>U.S. DOE, 2016, Industrial Energy Efficiency Potential Analysis, https://energy.gov/sites/prod/files/2017/04/f34/energy-savings-by-state-industrial-methodology.pdf</v>
      </c>
    </row>
    <row r="649" spans="1:20">
      <c r="A649" s="254" t="str">
        <f t="shared" si="139"/>
        <v>Industry</v>
      </c>
      <c r="B649" s="254" t="str">
        <f t="shared" si="139"/>
        <v>Industry Energy Efficiency Standards</v>
      </c>
      <c r="C649" s="254" t="str">
        <f t="shared" si="139"/>
        <v>Percentage Improvement in Eqpt Efficiency Standards above BAU</v>
      </c>
      <c r="D649" s="255" t="s">
        <v>2139</v>
      </c>
      <c r="E649" s="250" t="s">
        <v>823</v>
      </c>
      <c r="F649" s="180" t="s">
        <v>2182</v>
      </c>
      <c r="G649" s="250" t="s">
        <v>824</v>
      </c>
      <c r="H649" s="43">
        <v>997</v>
      </c>
      <c r="I649" s="250" t="s">
        <v>333</v>
      </c>
      <c r="J649" s="254" t="str">
        <f t="shared" si="141"/>
        <v>Industry Energy Efficiency Standards</v>
      </c>
      <c r="K649" s="260" t="str">
        <f t="shared" si="141"/>
        <v>indst efficiency standards</v>
      </c>
      <c r="L649" s="260">
        <f t="shared" si="141"/>
        <v>0</v>
      </c>
      <c r="M649" s="260">
        <f t="shared" si="141"/>
        <v>0.25</v>
      </c>
      <c r="N649" s="260">
        <f t="shared" si="141"/>
        <v>0.01</v>
      </c>
      <c r="O649" s="251" t="str">
        <f t="shared" si="141"/>
        <v>% reduction in energy use</v>
      </c>
      <c r="P649" s="251" t="str">
        <f t="shared" si="14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9" s="251" t="str">
        <f t="shared" si="141"/>
        <v>industry-ag-main.html#eff-stds</v>
      </c>
      <c r="R649" s="251" t="str">
        <f t="shared" si="141"/>
        <v>industry-energy-efficiency-standards.html</v>
      </c>
      <c r="S649" s="259" t="str">
        <f t="shared" si="141"/>
        <v>U.S. DOE, 2016, Industrial Energy Efficiency Potential Analysis, https://energy.gov/sites/prod/files/2017/04/f34/energy-savings-by-state-industrial-methodology.pdf</v>
      </c>
      <c r="T649" s="251" t="str">
        <f t="shared" si="141"/>
        <v>U.S. DOE, 2016, Industrial Energy Efficiency Potential Analysis, https://energy.gov/sites/prod/files/2017/04/f34/energy-savings-by-state-industrial-methodology.pdf</v>
      </c>
    </row>
    <row r="650" spans="1:20">
      <c r="A650" s="254" t="str">
        <f t="shared" si="139"/>
        <v>Industry</v>
      </c>
      <c r="B650" s="254" t="str">
        <f t="shared" si="139"/>
        <v>Industry Energy Efficiency Standards</v>
      </c>
      <c r="C650" s="254" t="str">
        <f t="shared" si="139"/>
        <v>Percentage Improvement in Eqpt Efficiency Standards above BAU</v>
      </c>
      <c r="D650" s="255" t="s">
        <v>2137</v>
      </c>
      <c r="E650" s="250" t="s">
        <v>800</v>
      </c>
      <c r="F650" s="180" t="s">
        <v>2181</v>
      </c>
      <c r="G650" s="250" t="s">
        <v>801</v>
      </c>
      <c r="H650" s="43">
        <v>998</v>
      </c>
      <c r="I650" s="250" t="s">
        <v>311</v>
      </c>
      <c r="J650" s="254" t="str">
        <f t="shared" si="141"/>
        <v>Industry Energy Efficiency Standards</v>
      </c>
      <c r="K650" s="260" t="str">
        <f t="shared" si="141"/>
        <v>indst efficiency standards</v>
      </c>
      <c r="L650" s="260">
        <f t="shared" si="141"/>
        <v>0</v>
      </c>
      <c r="M650" s="260">
        <f t="shared" si="141"/>
        <v>0.25</v>
      </c>
      <c r="N650" s="260">
        <f t="shared" si="141"/>
        <v>0.01</v>
      </c>
      <c r="O650" s="251" t="str">
        <f t="shared" si="141"/>
        <v>% reduction in energy use</v>
      </c>
      <c r="P650" s="251" t="str">
        <f t="shared" si="14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0" s="251" t="str">
        <f t="shared" si="141"/>
        <v>industry-ag-main.html#eff-stds</v>
      </c>
      <c r="R650" s="251" t="str">
        <f t="shared" si="141"/>
        <v>industry-energy-efficiency-standards.html</v>
      </c>
      <c r="S650" s="259" t="str">
        <f t="shared" si="141"/>
        <v>U.S. DOE, 2016, Industrial Energy Efficiency Potential Analysis, https://energy.gov/sites/prod/files/2017/04/f34/energy-savings-by-state-industrial-methodology.pdf</v>
      </c>
      <c r="T650" s="251" t="str">
        <f t="shared" si="141"/>
        <v>U.S. DOE, 2016, Industrial Energy Efficiency Potential Analysis, https://energy.gov/sites/prod/files/2017/04/f34/energy-savings-by-state-industrial-methodology.pdf</v>
      </c>
    </row>
    <row r="651" spans="1:20">
      <c r="A651" s="254" t="str">
        <f t="shared" ref="A651:C670" si="142">A$610</f>
        <v>Industry</v>
      </c>
      <c r="B651" s="254" t="str">
        <f t="shared" si="142"/>
        <v>Industry Energy Efficiency Standards</v>
      </c>
      <c r="C651" s="254" t="str">
        <f t="shared" si="142"/>
        <v>Percentage Improvement in Eqpt Efficiency Standards above BAU</v>
      </c>
      <c r="D651" s="255" t="s">
        <v>2137</v>
      </c>
      <c r="E651" s="250" t="s">
        <v>807</v>
      </c>
      <c r="F651" s="180" t="s">
        <v>2181</v>
      </c>
      <c r="G651" s="250" t="s">
        <v>808</v>
      </c>
      <c r="H651" s="43">
        <v>999</v>
      </c>
      <c r="I651" s="250" t="s">
        <v>311</v>
      </c>
      <c r="J651" s="254" t="str">
        <f t="shared" ref="J651:T660" si="143">J$610</f>
        <v>Industry Energy Efficiency Standards</v>
      </c>
      <c r="K651" s="260" t="str">
        <f t="shared" si="143"/>
        <v>indst efficiency standards</v>
      </c>
      <c r="L651" s="260">
        <f t="shared" si="143"/>
        <v>0</v>
      </c>
      <c r="M651" s="260">
        <f t="shared" si="143"/>
        <v>0.25</v>
      </c>
      <c r="N651" s="260">
        <f t="shared" si="143"/>
        <v>0.01</v>
      </c>
      <c r="O651" s="251" t="str">
        <f t="shared" si="143"/>
        <v>% reduction in energy use</v>
      </c>
      <c r="P651" s="251" t="str">
        <f t="shared" si="14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1" s="251" t="str">
        <f t="shared" si="143"/>
        <v>industry-ag-main.html#eff-stds</v>
      </c>
      <c r="R651" s="251" t="str">
        <f t="shared" si="143"/>
        <v>industry-energy-efficiency-standards.html</v>
      </c>
      <c r="S651" s="259" t="str">
        <f t="shared" si="143"/>
        <v>U.S. DOE, 2016, Industrial Energy Efficiency Potential Analysis, https://energy.gov/sites/prod/files/2017/04/f34/energy-savings-by-state-industrial-methodology.pdf</v>
      </c>
      <c r="T651" s="251" t="str">
        <f t="shared" si="143"/>
        <v>U.S. DOE, 2016, Industrial Energy Efficiency Potential Analysis, https://energy.gov/sites/prod/files/2017/04/f34/energy-savings-by-state-industrial-methodology.pdf</v>
      </c>
    </row>
    <row r="652" spans="1:20">
      <c r="A652" s="254" t="str">
        <f t="shared" si="142"/>
        <v>Industry</v>
      </c>
      <c r="B652" s="254" t="str">
        <f t="shared" si="142"/>
        <v>Industry Energy Efficiency Standards</v>
      </c>
      <c r="C652" s="254" t="str">
        <f t="shared" si="142"/>
        <v>Percentage Improvement in Eqpt Efficiency Standards above BAU</v>
      </c>
      <c r="D652" s="255" t="s">
        <v>2137</v>
      </c>
      <c r="E652" s="250" t="s">
        <v>809</v>
      </c>
      <c r="F652" s="180" t="s">
        <v>2181</v>
      </c>
      <c r="G652" s="250" t="s">
        <v>810</v>
      </c>
      <c r="H652" s="43">
        <v>1000</v>
      </c>
      <c r="I652" s="250" t="s">
        <v>311</v>
      </c>
      <c r="J652" s="254" t="str">
        <f t="shared" si="143"/>
        <v>Industry Energy Efficiency Standards</v>
      </c>
      <c r="K652" s="260" t="str">
        <f t="shared" si="143"/>
        <v>indst efficiency standards</v>
      </c>
      <c r="L652" s="260">
        <f t="shared" si="143"/>
        <v>0</v>
      </c>
      <c r="M652" s="260">
        <f t="shared" si="143"/>
        <v>0.25</v>
      </c>
      <c r="N652" s="260">
        <f t="shared" si="143"/>
        <v>0.01</v>
      </c>
      <c r="O652" s="251" t="str">
        <f t="shared" si="143"/>
        <v>% reduction in energy use</v>
      </c>
      <c r="P652" s="251" t="str">
        <f t="shared" si="14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2" s="251" t="str">
        <f t="shared" si="143"/>
        <v>industry-ag-main.html#eff-stds</v>
      </c>
      <c r="R652" s="251" t="str">
        <f t="shared" si="143"/>
        <v>industry-energy-efficiency-standards.html</v>
      </c>
      <c r="S652" s="259" t="str">
        <f t="shared" si="143"/>
        <v>U.S. DOE, 2016, Industrial Energy Efficiency Potential Analysis, https://energy.gov/sites/prod/files/2017/04/f34/energy-savings-by-state-industrial-methodology.pdf</v>
      </c>
      <c r="T652" s="251" t="str">
        <f t="shared" si="143"/>
        <v>U.S. DOE, 2016, Industrial Energy Efficiency Potential Analysis, https://energy.gov/sites/prod/files/2017/04/f34/energy-savings-by-state-industrial-methodology.pdf</v>
      </c>
    </row>
    <row r="653" spans="1:20">
      <c r="A653" s="254" t="str">
        <f t="shared" si="142"/>
        <v>Industry</v>
      </c>
      <c r="B653" s="254" t="str">
        <f t="shared" si="142"/>
        <v>Industry Energy Efficiency Standards</v>
      </c>
      <c r="C653" s="254" t="str">
        <f t="shared" si="142"/>
        <v>Percentage Improvement in Eqpt Efficiency Standards above BAU</v>
      </c>
      <c r="D653" s="255" t="s">
        <v>2137</v>
      </c>
      <c r="E653" s="250" t="s">
        <v>811</v>
      </c>
      <c r="F653" s="180" t="s">
        <v>2181</v>
      </c>
      <c r="G653" s="250" t="s">
        <v>812</v>
      </c>
      <c r="H653" s="43">
        <v>1001</v>
      </c>
      <c r="I653" s="250" t="s">
        <v>333</v>
      </c>
      <c r="J653" s="254" t="str">
        <f t="shared" si="143"/>
        <v>Industry Energy Efficiency Standards</v>
      </c>
      <c r="K653" s="260" t="str">
        <f t="shared" si="143"/>
        <v>indst efficiency standards</v>
      </c>
      <c r="L653" s="260">
        <f t="shared" si="143"/>
        <v>0</v>
      </c>
      <c r="M653" s="260">
        <f t="shared" si="143"/>
        <v>0.25</v>
      </c>
      <c r="N653" s="260">
        <f t="shared" si="143"/>
        <v>0.01</v>
      </c>
      <c r="O653" s="251" t="str">
        <f t="shared" si="143"/>
        <v>% reduction in energy use</v>
      </c>
      <c r="P653" s="251" t="str">
        <f t="shared" si="14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3" s="251" t="str">
        <f t="shared" si="143"/>
        <v>industry-ag-main.html#eff-stds</v>
      </c>
      <c r="R653" s="251" t="str">
        <f t="shared" si="143"/>
        <v>industry-energy-efficiency-standards.html</v>
      </c>
      <c r="S653" s="259" t="str">
        <f t="shared" si="143"/>
        <v>U.S. DOE, 2016, Industrial Energy Efficiency Potential Analysis, https://energy.gov/sites/prod/files/2017/04/f34/energy-savings-by-state-industrial-methodology.pdf</v>
      </c>
      <c r="T653" s="251" t="str">
        <f t="shared" si="143"/>
        <v>U.S. DOE, 2016, Industrial Energy Efficiency Potential Analysis, https://energy.gov/sites/prod/files/2017/04/f34/energy-savings-by-state-industrial-methodology.pdf</v>
      </c>
    </row>
    <row r="654" spans="1:20">
      <c r="A654" s="254" t="str">
        <f t="shared" si="142"/>
        <v>Industry</v>
      </c>
      <c r="B654" s="254" t="str">
        <f t="shared" si="142"/>
        <v>Industry Energy Efficiency Standards</v>
      </c>
      <c r="C654" s="254" t="str">
        <f t="shared" si="142"/>
        <v>Percentage Improvement in Eqpt Efficiency Standards above BAU</v>
      </c>
      <c r="D654" s="255" t="s">
        <v>2137</v>
      </c>
      <c r="E654" s="250" t="s">
        <v>813</v>
      </c>
      <c r="F654" s="180" t="s">
        <v>2181</v>
      </c>
      <c r="G654" s="250" t="s">
        <v>814</v>
      </c>
      <c r="H654" s="43">
        <v>1002</v>
      </c>
      <c r="I654" s="250" t="s">
        <v>311</v>
      </c>
      <c r="J654" s="254" t="str">
        <f t="shared" si="143"/>
        <v>Industry Energy Efficiency Standards</v>
      </c>
      <c r="K654" s="260" t="str">
        <f t="shared" si="143"/>
        <v>indst efficiency standards</v>
      </c>
      <c r="L654" s="260">
        <f t="shared" si="143"/>
        <v>0</v>
      </c>
      <c r="M654" s="260">
        <f t="shared" si="143"/>
        <v>0.25</v>
      </c>
      <c r="N654" s="260">
        <f t="shared" si="143"/>
        <v>0.01</v>
      </c>
      <c r="O654" s="251" t="str">
        <f t="shared" si="143"/>
        <v>% reduction in energy use</v>
      </c>
      <c r="P654" s="251" t="str">
        <f t="shared" si="14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4" s="251" t="str">
        <f t="shared" si="143"/>
        <v>industry-ag-main.html#eff-stds</v>
      </c>
      <c r="R654" s="251" t="str">
        <f t="shared" si="143"/>
        <v>industry-energy-efficiency-standards.html</v>
      </c>
      <c r="S654" s="259" t="str">
        <f t="shared" si="143"/>
        <v>U.S. DOE, 2016, Industrial Energy Efficiency Potential Analysis, https://energy.gov/sites/prod/files/2017/04/f34/energy-savings-by-state-industrial-methodology.pdf</v>
      </c>
      <c r="T654" s="251" t="str">
        <f t="shared" si="143"/>
        <v>U.S. DOE, 2016, Industrial Energy Efficiency Potential Analysis, https://energy.gov/sites/prod/files/2017/04/f34/energy-savings-by-state-industrial-methodology.pdf</v>
      </c>
    </row>
    <row r="655" spans="1:20">
      <c r="A655" s="254" t="str">
        <f t="shared" si="142"/>
        <v>Industry</v>
      </c>
      <c r="B655" s="254" t="str">
        <f t="shared" si="142"/>
        <v>Industry Energy Efficiency Standards</v>
      </c>
      <c r="C655" s="254" t="str">
        <f t="shared" si="142"/>
        <v>Percentage Improvement in Eqpt Efficiency Standards above BAU</v>
      </c>
      <c r="D655" s="255" t="s">
        <v>2137</v>
      </c>
      <c r="E655" s="250" t="s">
        <v>815</v>
      </c>
      <c r="F655" s="180" t="s">
        <v>2181</v>
      </c>
      <c r="G655" s="250" t="s">
        <v>816</v>
      </c>
      <c r="H655" s="43">
        <v>1003</v>
      </c>
      <c r="I655" s="250" t="s">
        <v>333</v>
      </c>
      <c r="J655" s="254" t="str">
        <f t="shared" si="143"/>
        <v>Industry Energy Efficiency Standards</v>
      </c>
      <c r="K655" s="260" t="str">
        <f t="shared" si="143"/>
        <v>indst efficiency standards</v>
      </c>
      <c r="L655" s="260">
        <f t="shared" si="143"/>
        <v>0</v>
      </c>
      <c r="M655" s="260">
        <f t="shared" si="143"/>
        <v>0.25</v>
      </c>
      <c r="N655" s="260">
        <f t="shared" si="143"/>
        <v>0.01</v>
      </c>
      <c r="O655" s="251" t="str">
        <f t="shared" si="143"/>
        <v>% reduction in energy use</v>
      </c>
      <c r="P655" s="251" t="str">
        <f t="shared" si="14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5" s="251" t="str">
        <f t="shared" si="143"/>
        <v>industry-ag-main.html#eff-stds</v>
      </c>
      <c r="R655" s="251" t="str">
        <f t="shared" si="143"/>
        <v>industry-energy-efficiency-standards.html</v>
      </c>
      <c r="S655" s="259" t="str">
        <f t="shared" si="143"/>
        <v>U.S. DOE, 2016, Industrial Energy Efficiency Potential Analysis, https://energy.gov/sites/prod/files/2017/04/f34/energy-savings-by-state-industrial-methodology.pdf</v>
      </c>
      <c r="T655" s="251" t="str">
        <f t="shared" si="143"/>
        <v>U.S. DOE, 2016, Industrial Energy Efficiency Potential Analysis, https://energy.gov/sites/prod/files/2017/04/f34/energy-savings-by-state-industrial-methodology.pdf</v>
      </c>
    </row>
    <row r="656" spans="1:20">
      <c r="A656" s="254" t="str">
        <f t="shared" si="142"/>
        <v>Industry</v>
      </c>
      <c r="B656" s="254" t="str">
        <f t="shared" si="142"/>
        <v>Industry Energy Efficiency Standards</v>
      </c>
      <c r="C656" s="254" t="str">
        <f t="shared" si="142"/>
        <v>Percentage Improvement in Eqpt Efficiency Standards above BAU</v>
      </c>
      <c r="D656" s="255" t="s">
        <v>2137</v>
      </c>
      <c r="E656" s="250" t="s">
        <v>817</v>
      </c>
      <c r="F656" s="180" t="s">
        <v>2181</v>
      </c>
      <c r="G656" s="250" t="s">
        <v>818</v>
      </c>
      <c r="H656" s="43">
        <v>1004</v>
      </c>
      <c r="I656" s="250" t="s">
        <v>333</v>
      </c>
      <c r="J656" s="254" t="str">
        <f t="shared" si="143"/>
        <v>Industry Energy Efficiency Standards</v>
      </c>
      <c r="K656" s="260" t="str">
        <f t="shared" si="143"/>
        <v>indst efficiency standards</v>
      </c>
      <c r="L656" s="260">
        <f t="shared" si="143"/>
        <v>0</v>
      </c>
      <c r="M656" s="260">
        <f t="shared" si="143"/>
        <v>0.25</v>
      </c>
      <c r="N656" s="260">
        <f t="shared" si="143"/>
        <v>0.01</v>
      </c>
      <c r="O656" s="251" t="str">
        <f t="shared" si="143"/>
        <v>% reduction in energy use</v>
      </c>
      <c r="P656" s="251" t="str">
        <f t="shared" si="14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6" s="251" t="str">
        <f t="shared" si="143"/>
        <v>industry-ag-main.html#eff-stds</v>
      </c>
      <c r="R656" s="251" t="str">
        <f t="shared" si="143"/>
        <v>industry-energy-efficiency-standards.html</v>
      </c>
      <c r="S656" s="259" t="str">
        <f t="shared" si="143"/>
        <v>U.S. DOE, 2016, Industrial Energy Efficiency Potential Analysis, https://energy.gov/sites/prod/files/2017/04/f34/energy-savings-by-state-industrial-methodology.pdf</v>
      </c>
      <c r="T656" s="251" t="str">
        <f t="shared" si="143"/>
        <v>U.S. DOE, 2016, Industrial Energy Efficiency Potential Analysis, https://energy.gov/sites/prod/files/2017/04/f34/energy-savings-by-state-industrial-methodology.pdf</v>
      </c>
    </row>
    <row r="657" spans="1:20">
      <c r="A657" s="254" t="str">
        <f t="shared" si="142"/>
        <v>Industry</v>
      </c>
      <c r="B657" s="254" t="str">
        <f t="shared" si="142"/>
        <v>Industry Energy Efficiency Standards</v>
      </c>
      <c r="C657" s="254" t="str">
        <f t="shared" si="142"/>
        <v>Percentage Improvement in Eqpt Efficiency Standards above BAU</v>
      </c>
      <c r="D657" s="255" t="s">
        <v>2137</v>
      </c>
      <c r="E657" s="250" t="s">
        <v>819</v>
      </c>
      <c r="F657" s="180" t="s">
        <v>2181</v>
      </c>
      <c r="G657" s="250" t="s">
        <v>820</v>
      </c>
      <c r="H657" s="43">
        <v>1005</v>
      </c>
      <c r="I657" s="250" t="s">
        <v>311</v>
      </c>
      <c r="J657" s="254" t="str">
        <f t="shared" si="143"/>
        <v>Industry Energy Efficiency Standards</v>
      </c>
      <c r="K657" s="260" t="str">
        <f t="shared" si="143"/>
        <v>indst efficiency standards</v>
      </c>
      <c r="L657" s="260">
        <f t="shared" si="143"/>
        <v>0</v>
      </c>
      <c r="M657" s="260">
        <f t="shared" si="143"/>
        <v>0.25</v>
      </c>
      <c r="N657" s="260">
        <f t="shared" si="143"/>
        <v>0.01</v>
      </c>
      <c r="O657" s="251" t="str">
        <f t="shared" si="143"/>
        <v>% reduction in energy use</v>
      </c>
      <c r="P657" s="251" t="str">
        <f t="shared" si="14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7" s="251" t="str">
        <f t="shared" si="143"/>
        <v>industry-ag-main.html#eff-stds</v>
      </c>
      <c r="R657" s="251" t="str">
        <f t="shared" si="143"/>
        <v>industry-energy-efficiency-standards.html</v>
      </c>
      <c r="S657" s="259" t="str">
        <f t="shared" si="143"/>
        <v>U.S. DOE, 2016, Industrial Energy Efficiency Potential Analysis, https://energy.gov/sites/prod/files/2017/04/f34/energy-savings-by-state-industrial-methodology.pdf</v>
      </c>
      <c r="T657" s="251" t="str">
        <f t="shared" si="143"/>
        <v>U.S. DOE, 2016, Industrial Energy Efficiency Potential Analysis, https://energy.gov/sites/prod/files/2017/04/f34/energy-savings-by-state-industrial-methodology.pdf</v>
      </c>
    </row>
    <row r="658" spans="1:20">
      <c r="A658" s="254" t="str">
        <f t="shared" si="142"/>
        <v>Industry</v>
      </c>
      <c r="B658" s="254" t="str">
        <f t="shared" si="142"/>
        <v>Industry Energy Efficiency Standards</v>
      </c>
      <c r="C658" s="254" t="str">
        <f t="shared" si="142"/>
        <v>Percentage Improvement in Eqpt Efficiency Standards above BAU</v>
      </c>
      <c r="D658" s="255" t="s">
        <v>2137</v>
      </c>
      <c r="E658" s="250" t="s">
        <v>821</v>
      </c>
      <c r="F658" s="180" t="s">
        <v>2181</v>
      </c>
      <c r="G658" s="250" t="s">
        <v>822</v>
      </c>
      <c r="H658" s="43">
        <v>1006</v>
      </c>
      <c r="I658" s="250" t="s">
        <v>311</v>
      </c>
      <c r="J658" s="254" t="str">
        <f t="shared" si="143"/>
        <v>Industry Energy Efficiency Standards</v>
      </c>
      <c r="K658" s="260" t="str">
        <f t="shared" si="143"/>
        <v>indst efficiency standards</v>
      </c>
      <c r="L658" s="260">
        <f t="shared" si="143"/>
        <v>0</v>
      </c>
      <c r="M658" s="260">
        <f t="shared" si="143"/>
        <v>0.25</v>
      </c>
      <c r="N658" s="260">
        <f t="shared" si="143"/>
        <v>0.01</v>
      </c>
      <c r="O658" s="251" t="str">
        <f t="shared" si="143"/>
        <v>% reduction in energy use</v>
      </c>
      <c r="P658" s="251" t="str">
        <f t="shared" si="14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8" s="251" t="str">
        <f t="shared" si="143"/>
        <v>industry-ag-main.html#eff-stds</v>
      </c>
      <c r="R658" s="251" t="str">
        <f t="shared" si="143"/>
        <v>industry-energy-efficiency-standards.html</v>
      </c>
      <c r="S658" s="259" t="str">
        <f t="shared" si="143"/>
        <v>U.S. DOE, 2016, Industrial Energy Efficiency Potential Analysis, https://energy.gov/sites/prod/files/2017/04/f34/energy-savings-by-state-industrial-methodology.pdf</v>
      </c>
      <c r="T658" s="251" t="str">
        <f t="shared" si="143"/>
        <v>U.S. DOE, 2016, Industrial Energy Efficiency Potential Analysis, https://energy.gov/sites/prod/files/2017/04/f34/energy-savings-by-state-industrial-methodology.pdf</v>
      </c>
    </row>
    <row r="659" spans="1:20">
      <c r="A659" s="254" t="str">
        <f t="shared" si="142"/>
        <v>Industry</v>
      </c>
      <c r="B659" s="254" t="str">
        <f t="shared" si="142"/>
        <v>Industry Energy Efficiency Standards</v>
      </c>
      <c r="C659" s="254" t="str">
        <f t="shared" si="142"/>
        <v>Percentage Improvement in Eqpt Efficiency Standards above BAU</v>
      </c>
      <c r="D659" s="255" t="s">
        <v>2137</v>
      </c>
      <c r="E659" s="250" t="s">
        <v>823</v>
      </c>
      <c r="F659" s="180" t="s">
        <v>2181</v>
      </c>
      <c r="G659" s="250" t="s">
        <v>824</v>
      </c>
      <c r="H659" s="43">
        <v>1007</v>
      </c>
      <c r="I659" s="250" t="s">
        <v>333</v>
      </c>
      <c r="J659" s="254" t="str">
        <f t="shared" si="143"/>
        <v>Industry Energy Efficiency Standards</v>
      </c>
      <c r="K659" s="260" t="str">
        <f t="shared" si="143"/>
        <v>indst efficiency standards</v>
      </c>
      <c r="L659" s="260">
        <f t="shared" si="143"/>
        <v>0</v>
      </c>
      <c r="M659" s="260">
        <f t="shared" si="143"/>
        <v>0.25</v>
      </c>
      <c r="N659" s="260">
        <f t="shared" si="143"/>
        <v>0.01</v>
      </c>
      <c r="O659" s="251" t="str">
        <f t="shared" si="143"/>
        <v>% reduction in energy use</v>
      </c>
      <c r="P659" s="251" t="str">
        <f t="shared" si="14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9" s="251" t="str">
        <f t="shared" si="143"/>
        <v>industry-ag-main.html#eff-stds</v>
      </c>
      <c r="R659" s="251" t="str">
        <f t="shared" si="143"/>
        <v>industry-energy-efficiency-standards.html</v>
      </c>
      <c r="S659" s="259" t="str">
        <f t="shared" si="143"/>
        <v>U.S. DOE, 2016, Industrial Energy Efficiency Potential Analysis, https://energy.gov/sites/prod/files/2017/04/f34/energy-savings-by-state-industrial-methodology.pdf</v>
      </c>
      <c r="T659" s="251" t="str">
        <f t="shared" si="143"/>
        <v>U.S. DOE, 2016, Industrial Energy Efficiency Potential Analysis, https://energy.gov/sites/prod/files/2017/04/f34/energy-savings-by-state-industrial-methodology.pdf</v>
      </c>
    </row>
    <row r="660" spans="1:20">
      <c r="A660" s="254" t="str">
        <f t="shared" si="142"/>
        <v>Industry</v>
      </c>
      <c r="B660" s="254" t="str">
        <f t="shared" si="142"/>
        <v>Industry Energy Efficiency Standards</v>
      </c>
      <c r="C660" s="254" t="str">
        <f t="shared" si="142"/>
        <v>Percentage Improvement in Eqpt Efficiency Standards above BAU</v>
      </c>
      <c r="D660" s="255" t="s">
        <v>2135</v>
      </c>
      <c r="E660" s="250" t="s">
        <v>800</v>
      </c>
      <c r="F660" s="180" t="s">
        <v>2180</v>
      </c>
      <c r="G660" s="250" t="s">
        <v>801</v>
      </c>
      <c r="H660" s="43">
        <v>1008</v>
      </c>
      <c r="I660" s="250" t="s">
        <v>311</v>
      </c>
      <c r="J660" s="254" t="str">
        <f t="shared" si="143"/>
        <v>Industry Energy Efficiency Standards</v>
      </c>
      <c r="K660" s="260" t="str">
        <f t="shared" si="143"/>
        <v>indst efficiency standards</v>
      </c>
      <c r="L660" s="260">
        <f t="shared" si="143"/>
        <v>0</v>
      </c>
      <c r="M660" s="260">
        <f t="shared" si="143"/>
        <v>0.25</v>
      </c>
      <c r="N660" s="260">
        <f t="shared" si="143"/>
        <v>0.01</v>
      </c>
      <c r="O660" s="251" t="str">
        <f t="shared" si="143"/>
        <v>% reduction in energy use</v>
      </c>
      <c r="P660" s="251" t="str">
        <f t="shared" si="14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0" s="251" t="str">
        <f t="shared" si="143"/>
        <v>industry-ag-main.html#eff-stds</v>
      </c>
      <c r="R660" s="251" t="str">
        <f t="shared" si="143"/>
        <v>industry-energy-efficiency-standards.html</v>
      </c>
      <c r="S660" s="259" t="str">
        <f t="shared" si="143"/>
        <v>U.S. DOE, 2016, Industrial Energy Efficiency Potential Analysis, https://energy.gov/sites/prod/files/2017/04/f34/energy-savings-by-state-industrial-methodology.pdf</v>
      </c>
      <c r="T660" s="251" t="str">
        <f t="shared" si="143"/>
        <v>U.S. DOE, 2016, Industrial Energy Efficiency Potential Analysis, https://energy.gov/sites/prod/files/2017/04/f34/energy-savings-by-state-industrial-methodology.pdf</v>
      </c>
    </row>
    <row r="661" spans="1:20">
      <c r="A661" s="254" t="str">
        <f t="shared" si="142"/>
        <v>Industry</v>
      </c>
      <c r="B661" s="254" t="str">
        <f t="shared" si="142"/>
        <v>Industry Energy Efficiency Standards</v>
      </c>
      <c r="C661" s="254" t="str">
        <f t="shared" si="142"/>
        <v>Percentage Improvement in Eqpt Efficiency Standards above BAU</v>
      </c>
      <c r="D661" s="255" t="s">
        <v>2135</v>
      </c>
      <c r="E661" s="250" t="s">
        <v>807</v>
      </c>
      <c r="F661" s="180" t="s">
        <v>2180</v>
      </c>
      <c r="G661" s="250" t="s">
        <v>808</v>
      </c>
      <c r="H661" s="43">
        <v>1009</v>
      </c>
      <c r="I661" s="250" t="s">
        <v>311</v>
      </c>
      <c r="J661" s="254" t="str">
        <f t="shared" ref="J661:T670" si="144">J$610</f>
        <v>Industry Energy Efficiency Standards</v>
      </c>
      <c r="K661" s="260" t="str">
        <f t="shared" si="144"/>
        <v>indst efficiency standards</v>
      </c>
      <c r="L661" s="260">
        <f t="shared" si="144"/>
        <v>0</v>
      </c>
      <c r="M661" s="260">
        <f t="shared" si="144"/>
        <v>0.25</v>
      </c>
      <c r="N661" s="260">
        <f t="shared" si="144"/>
        <v>0.01</v>
      </c>
      <c r="O661" s="251" t="str">
        <f t="shared" si="144"/>
        <v>% reduction in energy use</v>
      </c>
      <c r="P661" s="251" t="str">
        <f t="shared" si="14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1" s="251" t="str">
        <f t="shared" si="144"/>
        <v>industry-ag-main.html#eff-stds</v>
      </c>
      <c r="R661" s="251" t="str">
        <f t="shared" si="144"/>
        <v>industry-energy-efficiency-standards.html</v>
      </c>
      <c r="S661" s="259" t="str">
        <f t="shared" si="144"/>
        <v>U.S. DOE, 2016, Industrial Energy Efficiency Potential Analysis, https://energy.gov/sites/prod/files/2017/04/f34/energy-savings-by-state-industrial-methodology.pdf</v>
      </c>
      <c r="T661" s="251" t="str">
        <f t="shared" si="144"/>
        <v>U.S. DOE, 2016, Industrial Energy Efficiency Potential Analysis, https://energy.gov/sites/prod/files/2017/04/f34/energy-savings-by-state-industrial-methodology.pdf</v>
      </c>
    </row>
    <row r="662" spans="1:20">
      <c r="A662" s="254" t="str">
        <f t="shared" si="142"/>
        <v>Industry</v>
      </c>
      <c r="B662" s="254" t="str">
        <f t="shared" si="142"/>
        <v>Industry Energy Efficiency Standards</v>
      </c>
      <c r="C662" s="254" t="str">
        <f t="shared" si="142"/>
        <v>Percentage Improvement in Eqpt Efficiency Standards above BAU</v>
      </c>
      <c r="D662" s="255" t="s">
        <v>2135</v>
      </c>
      <c r="E662" s="250" t="s">
        <v>809</v>
      </c>
      <c r="F662" s="180" t="s">
        <v>2180</v>
      </c>
      <c r="G662" s="250" t="s">
        <v>810</v>
      </c>
      <c r="H662" s="43">
        <v>1010</v>
      </c>
      <c r="I662" s="250" t="s">
        <v>311</v>
      </c>
      <c r="J662" s="254" t="str">
        <f t="shared" si="144"/>
        <v>Industry Energy Efficiency Standards</v>
      </c>
      <c r="K662" s="260" t="str">
        <f t="shared" si="144"/>
        <v>indst efficiency standards</v>
      </c>
      <c r="L662" s="260">
        <f t="shared" si="144"/>
        <v>0</v>
      </c>
      <c r="M662" s="260">
        <f t="shared" si="144"/>
        <v>0.25</v>
      </c>
      <c r="N662" s="260">
        <f t="shared" si="144"/>
        <v>0.01</v>
      </c>
      <c r="O662" s="251" t="str">
        <f t="shared" si="144"/>
        <v>% reduction in energy use</v>
      </c>
      <c r="P662" s="251" t="str">
        <f t="shared" si="14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2" s="251" t="str">
        <f t="shared" si="144"/>
        <v>industry-ag-main.html#eff-stds</v>
      </c>
      <c r="R662" s="251" t="str">
        <f t="shared" si="144"/>
        <v>industry-energy-efficiency-standards.html</v>
      </c>
      <c r="S662" s="259" t="str">
        <f t="shared" si="144"/>
        <v>U.S. DOE, 2016, Industrial Energy Efficiency Potential Analysis, https://energy.gov/sites/prod/files/2017/04/f34/energy-savings-by-state-industrial-methodology.pdf</v>
      </c>
      <c r="T662" s="251" t="str">
        <f t="shared" si="144"/>
        <v>U.S. DOE, 2016, Industrial Energy Efficiency Potential Analysis, https://energy.gov/sites/prod/files/2017/04/f34/energy-savings-by-state-industrial-methodology.pdf</v>
      </c>
    </row>
    <row r="663" spans="1:20">
      <c r="A663" s="254" t="str">
        <f t="shared" si="142"/>
        <v>Industry</v>
      </c>
      <c r="B663" s="254" t="str">
        <f t="shared" si="142"/>
        <v>Industry Energy Efficiency Standards</v>
      </c>
      <c r="C663" s="254" t="str">
        <f t="shared" si="142"/>
        <v>Percentage Improvement in Eqpt Efficiency Standards above BAU</v>
      </c>
      <c r="D663" s="255" t="s">
        <v>2135</v>
      </c>
      <c r="E663" s="250" t="s">
        <v>811</v>
      </c>
      <c r="F663" s="180" t="s">
        <v>2180</v>
      </c>
      <c r="G663" s="250" t="s">
        <v>812</v>
      </c>
      <c r="H663" s="43">
        <v>1011</v>
      </c>
      <c r="I663" s="250" t="s">
        <v>333</v>
      </c>
      <c r="J663" s="254" t="str">
        <f t="shared" si="144"/>
        <v>Industry Energy Efficiency Standards</v>
      </c>
      <c r="K663" s="260" t="str">
        <f t="shared" si="144"/>
        <v>indst efficiency standards</v>
      </c>
      <c r="L663" s="260">
        <f t="shared" si="144"/>
        <v>0</v>
      </c>
      <c r="M663" s="260">
        <f t="shared" si="144"/>
        <v>0.25</v>
      </c>
      <c r="N663" s="260">
        <f t="shared" si="144"/>
        <v>0.01</v>
      </c>
      <c r="O663" s="251" t="str">
        <f t="shared" si="144"/>
        <v>% reduction in energy use</v>
      </c>
      <c r="P663" s="251" t="str">
        <f t="shared" si="14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3" s="251" t="str">
        <f t="shared" si="144"/>
        <v>industry-ag-main.html#eff-stds</v>
      </c>
      <c r="R663" s="251" t="str">
        <f t="shared" si="144"/>
        <v>industry-energy-efficiency-standards.html</v>
      </c>
      <c r="S663" s="259" t="str">
        <f t="shared" si="144"/>
        <v>U.S. DOE, 2016, Industrial Energy Efficiency Potential Analysis, https://energy.gov/sites/prod/files/2017/04/f34/energy-savings-by-state-industrial-methodology.pdf</v>
      </c>
      <c r="T663" s="251" t="str">
        <f t="shared" si="144"/>
        <v>U.S. DOE, 2016, Industrial Energy Efficiency Potential Analysis, https://energy.gov/sites/prod/files/2017/04/f34/energy-savings-by-state-industrial-methodology.pdf</v>
      </c>
    </row>
    <row r="664" spans="1:20">
      <c r="A664" s="254" t="str">
        <f t="shared" si="142"/>
        <v>Industry</v>
      </c>
      <c r="B664" s="254" t="str">
        <f t="shared" si="142"/>
        <v>Industry Energy Efficiency Standards</v>
      </c>
      <c r="C664" s="254" t="str">
        <f t="shared" si="142"/>
        <v>Percentage Improvement in Eqpt Efficiency Standards above BAU</v>
      </c>
      <c r="D664" s="255" t="s">
        <v>2135</v>
      </c>
      <c r="E664" s="250" t="s">
        <v>813</v>
      </c>
      <c r="F664" s="180" t="s">
        <v>2180</v>
      </c>
      <c r="G664" s="250" t="s">
        <v>814</v>
      </c>
      <c r="H664" s="43">
        <v>1012</v>
      </c>
      <c r="I664" s="250" t="s">
        <v>311</v>
      </c>
      <c r="J664" s="254" t="str">
        <f t="shared" si="144"/>
        <v>Industry Energy Efficiency Standards</v>
      </c>
      <c r="K664" s="260" t="str">
        <f t="shared" si="144"/>
        <v>indst efficiency standards</v>
      </c>
      <c r="L664" s="260">
        <f t="shared" si="144"/>
        <v>0</v>
      </c>
      <c r="M664" s="260">
        <f t="shared" si="144"/>
        <v>0.25</v>
      </c>
      <c r="N664" s="260">
        <f t="shared" si="144"/>
        <v>0.01</v>
      </c>
      <c r="O664" s="251" t="str">
        <f t="shared" si="144"/>
        <v>% reduction in energy use</v>
      </c>
      <c r="P664" s="251" t="str">
        <f t="shared" si="14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4" s="251" t="str">
        <f t="shared" si="144"/>
        <v>industry-ag-main.html#eff-stds</v>
      </c>
      <c r="R664" s="251" t="str">
        <f t="shared" si="144"/>
        <v>industry-energy-efficiency-standards.html</v>
      </c>
      <c r="S664" s="259" t="str">
        <f t="shared" si="144"/>
        <v>U.S. DOE, 2016, Industrial Energy Efficiency Potential Analysis, https://energy.gov/sites/prod/files/2017/04/f34/energy-savings-by-state-industrial-methodology.pdf</v>
      </c>
      <c r="T664" s="251" t="str">
        <f t="shared" si="144"/>
        <v>U.S. DOE, 2016, Industrial Energy Efficiency Potential Analysis, https://energy.gov/sites/prod/files/2017/04/f34/energy-savings-by-state-industrial-methodology.pdf</v>
      </c>
    </row>
    <row r="665" spans="1:20">
      <c r="A665" s="254" t="str">
        <f t="shared" si="142"/>
        <v>Industry</v>
      </c>
      <c r="B665" s="254" t="str">
        <f t="shared" si="142"/>
        <v>Industry Energy Efficiency Standards</v>
      </c>
      <c r="C665" s="254" t="str">
        <f t="shared" si="142"/>
        <v>Percentage Improvement in Eqpt Efficiency Standards above BAU</v>
      </c>
      <c r="D665" s="255" t="s">
        <v>2135</v>
      </c>
      <c r="E665" s="250" t="s">
        <v>815</v>
      </c>
      <c r="F665" s="180" t="s">
        <v>2180</v>
      </c>
      <c r="G665" s="250" t="s">
        <v>816</v>
      </c>
      <c r="H665" s="43">
        <v>1013</v>
      </c>
      <c r="I665" s="250" t="s">
        <v>333</v>
      </c>
      <c r="J665" s="254" t="str">
        <f t="shared" si="144"/>
        <v>Industry Energy Efficiency Standards</v>
      </c>
      <c r="K665" s="260" t="str">
        <f t="shared" si="144"/>
        <v>indst efficiency standards</v>
      </c>
      <c r="L665" s="260">
        <f t="shared" si="144"/>
        <v>0</v>
      </c>
      <c r="M665" s="260">
        <f t="shared" si="144"/>
        <v>0.25</v>
      </c>
      <c r="N665" s="260">
        <f t="shared" si="144"/>
        <v>0.01</v>
      </c>
      <c r="O665" s="251" t="str">
        <f t="shared" si="144"/>
        <v>% reduction in energy use</v>
      </c>
      <c r="P665" s="251" t="str">
        <f t="shared" si="14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5" s="251" t="str">
        <f t="shared" si="144"/>
        <v>industry-ag-main.html#eff-stds</v>
      </c>
      <c r="R665" s="251" t="str">
        <f t="shared" si="144"/>
        <v>industry-energy-efficiency-standards.html</v>
      </c>
      <c r="S665" s="259" t="str">
        <f t="shared" si="144"/>
        <v>U.S. DOE, 2016, Industrial Energy Efficiency Potential Analysis, https://energy.gov/sites/prod/files/2017/04/f34/energy-savings-by-state-industrial-methodology.pdf</v>
      </c>
      <c r="T665" s="251" t="str">
        <f t="shared" si="144"/>
        <v>U.S. DOE, 2016, Industrial Energy Efficiency Potential Analysis, https://energy.gov/sites/prod/files/2017/04/f34/energy-savings-by-state-industrial-methodology.pdf</v>
      </c>
    </row>
    <row r="666" spans="1:20">
      <c r="A666" s="254" t="str">
        <f t="shared" si="142"/>
        <v>Industry</v>
      </c>
      <c r="B666" s="254" t="str">
        <f t="shared" si="142"/>
        <v>Industry Energy Efficiency Standards</v>
      </c>
      <c r="C666" s="254" t="str">
        <f t="shared" si="142"/>
        <v>Percentage Improvement in Eqpt Efficiency Standards above BAU</v>
      </c>
      <c r="D666" s="255" t="s">
        <v>2135</v>
      </c>
      <c r="E666" s="250" t="s">
        <v>817</v>
      </c>
      <c r="F666" s="180" t="s">
        <v>2180</v>
      </c>
      <c r="G666" s="250" t="s">
        <v>818</v>
      </c>
      <c r="H666" s="43">
        <v>1014</v>
      </c>
      <c r="I666" s="250" t="s">
        <v>333</v>
      </c>
      <c r="J666" s="254" t="str">
        <f t="shared" si="144"/>
        <v>Industry Energy Efficiency Standards</v>
      </c>
      <c r="K666" s="260" t="str">
        <f t="shared" si="144"/>
        <v>indst efficiency standards</v>
      </c>
      <c r="L666" s="260">
        <f t="shared" si="144"/>
        <v>0</v>
      </c>
      <c r="M666" s="260">
        <f t="shared" si="144"/>
        <v>0.25</v>
      </c>
      <c r="N666" s="260">
        <f t="shared" si="144"/>
        <v>0.01</v>
      </c>
      <c r="O666" s="251" t="str">
        <f t="shared" si="144"/>
        <v>% reduction in energy use</v>
      </c>
      <c r="P666" s="251" t="str">
        <f t="shared" si="14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6" s="251" t="str">
        <f t="shared" si="144"/>
        <v>industry-ag-main.html#eff-stds</v>
      </c>
      <c r="R666" s="251" t="str">
        <f t="shared" si="144"/>
        <v>industry-energy-efficiency-standards.html</v>
      </c>
      <c r="S666" s="259" t="str">
        <f t="shared" si="144"/>
        <v>U.S. DOE, 2016, Industrial Energy Efficiency Potential Analysis, https://energy.gov/sites/prod/files/2017/04/f34/energy-savings-by-state-industrial-methodology.pdf</v>
      </c>
      <c r="T666" s="251" t="str">
        <f t="shared" si="144"/>
        <v>U.S. DOE, 2016, Industrial Energy Efficiency Potential Analysis, https://energy.gov/sites/prod/files/2017/04/f34/energy-savings-by-state-industrial-methodology.pdf</v>
      </c>
    </row>
    <row r="667" spans="1:20">
      <c r="A667" s="254" t="str">
        <f t="shared" si="142"/>
        <v>Industry</v>
      </c>
      <c r="B667" s="254" t="str">
        <f t="shared" si="142"/>
        <v>Industry Energy Efficiency Standards</v>
      </c>
      <c r="C667" s="254" t="str">
        <f t="shared" si="142"/>
        <v>Percentage Improvement in Eqpt Efficiency Standards above BAU</v>
      </c>
      <c r="D667" s="255" t="s">
        <v>2135</v>
      </c>
      <c r="E667" s="250" t="s">
        <v>819</v>
      </c>
      <c r="F667" s="180" t="s">
        <v>2180</v>
      </c>
      <c r="G667" s="250" t="s">
        <v>820</v>
      </c>
      <c r="H667" s="43">
        <v>1015</v>
      </c>
      <c r="I667" s="250" t="s">
        <v>311</v>
      </c>
      <c r="J667" s="254" t="str">
        <f t="shared" si="144"/>
        <v>Industry Energy Efficiency Standards</v>
      </c>
      <c r="K667" s="260" t="str">
        <f t="shared" si="144"/>
        <v>indst efficiency standards</v>
      </c>
      <c r="L667" s="260">
        <f t="shared" si="144"/>
        <v>0</v>
      </c>
      <c r="M667" s="260">
        <f t="shared" si="144"/>
        <v>0.25</v>
      </c>
      <c r="N667" s="260">
        <f t="shared" si="144"/>
        <v>0.01</v>
      </c>
      <c r="O667" s="251" t="str">
        <f t="shared" si="144"/>
        <v>% reduction in energy use</v>
      </c>
      <c r="P667" s="251" t="str">
        <f t="shared" si="14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7" s="251" t="str">
        <f t="shared" si="144"/>
        <v>industry-ag-main.html#eff-stds</v>
      </c>
      <c r="R667" s="251" t="str">
        <f t="shared" si="144"/>
        <v>industry-energy-efficiency-standards.html</v>
      </c>
      <c r="S667" s="259" t="str">
        <f t="shared" si="144"/>
        <v>U.S. DOE, 2016, Industrial Energy Efficiency Potential Analysis, https://energy.gov/sites/prod/files/2017/04/f34/energy-savings-by-state-industrial-methodology.pdf</v>
      </c>
      <c r="T667" s="251" t="str">
        <f t="shared" si="144"/>
        <v>U.S. DOE, 2016, Industrial Energy Efficiency Potential Analysis, https://energy.gov/sites/prod/files/2017/04/f34/energy-savings-by-state-industrial-methodology.pdf</v>
      </c>
    </row>
    <row r="668" spans="1:20">
      <c r="A668" s="254" t="str">
        <f t="shared" si="142"/>
        <v>Industry</v>
      </c>
      <c r="B668" s="254" t="str">
        <f t="shared" si="142"/>
        <v>Industry Energy Efficiency Standards</v>
      </c>
      <c r="C668" s="254" t="str">
        <f t="shared" si="142"/>
        <v>Percentage Improvement in Eqpt Efficiency Standards above BAU</v>
      </c>
      <c r="D668" s="255" t="s">
        <v>2135</v>
      </c>
      <c r="E668" s="250" t="s">
        <v>821</v>
      </c>
      <c r="F668" s="180" t="s">
        <v>2180</v>
      </c>
      <c r="G668" s="250" t="s">
        <v>822</v>
      </c>
      <c r="H668" s="43">
        <v>1016</v>
      </c>
      <c r="I668" s="250" t="s">
        <v>311</v>
      </c>
      <c r="J668" s="254" t="str">
        <f t="shared" si="144"/>
        <v>Industry Energy Efficiency Standards</v>
      </c>
      <c r="K668" s="260" t="str">
        <f t="shared" si="144"/>
        <v>indst efficiency standards</v>
      </c>
      <c r="L668" s="260">
        <f t="shared" si="144"/>
        <v>0</v>
      </c>
      <c r="M668" s="260">
        <f t="shared" si="144"/>
        <v>0.25</v>
      </c>
      <c r="N668" s="260">
        <f t="shared" si="144"/>
        <v>0.01</v>
      </c>
      <c r="O668" s="251" t="str">
        <f t="shared" si="144"/>
        <v>% reduction in energy use</v>
      </c>
      <c r="P668" s="251" t="str">
        <f t="shared" si="14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8" s="251" t="str">
        <f t="shared" si="144"/>
        <v>industry-ag-main.html#eff-stds</v>
      </c>
      <c r="R668" s="251" t="str">
        <f t="shared" si="144"/>
        <v>industry-energy-efficiency-standards.html</v>
      </c>
      <c r="S668" s="259" t="str">
        <f t="shared" si="144"/>
        <v>U.S. DOE, 2016, Industrial Energy Efficiency Potential Analysis, https://energy.gov/sites/prod/files/2017/04/f34/energy-savings-by-state-industrial-methodology.pdf</v>
      </c>
      <c r="T668" s="251" t="str">
        <f t="shared" si="144"/>
        <v>U.S. DOE, 2016, Industrial Energy Efficiency Potential Analysis, https://energy.gov/sites/prod/files/2017/04/f34/energy-savings-by-state-industrial-methodology.pdf</v>
      </c>
    </row>
    <row r="669" spans="1:20">
      <c r="A669" s="254" t="str">
        <f t="shared" si="142"/>
        <v>Industry</v>
      </c>
      <c r="B669" s="254" t="str">
        <f t="shared" si="142"/>
        <v>Industry Energy Efficiency Standards</v>
      </c>
      <c r="C669" s="254" t="str">
        <f t="shared" si="142"/>
        <v>Percentage Improvement in Eqpt Efficiency Standards above BAU</v>
      </c>
      <c r="D669" s="255" t="s">
        <v>2135</v>
      </c>
      <c r="E669" s="250" t="s">
        <v>823</v>
      </c>
      <c r="F669" s="180" t="s">
        <v>2180</v>
      </c>
      <c r="G669" s="250" t="s">
        <v>824</v>
      </c>
      <c r="H669" s="43">
        <v>1017</v>
      </c>
      <c r="I669" s="250" t="s">
        <v>333</v>
      </c>
      <c r="J669" s="254" t="str">
        <f t="shared" si="144"/>
        <v>Industry Energy Efficiency Standards</v>
      </c>
      <c r="K669" s="260" t="str">
        <f t="shared" si="144"/>
        <v>indst efficiency standards</v>
      </c>
      <c r="L669" s="260">
        <f t="shared" si="144"/>
        <v>0</v>
      </c>
      <c r="M669" s="260">
        <f t="shared" si="144"/>
        <v>0.25</v>
      </c>
      <c r="N669" s="260">
        <f t="shared" si="144"/>
        <v>0.01</v>
      </c>
      <c r="O669" s="251" t="str">
        <f t="shared" si="144"/>
        <v>% reduction in energy use</v>
      </c>
      <c r="P669" s="251" t="str">
        <f t="shared" si="14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9" s="251" t="str">
        <f t="shared" si="144"/>
        <v>industry-ag-main.html#eff-stds</v>
      </c>
      <c r="R669" s="251" t="str">
        <f t="shared" si="144"/>
        <v>industry-energy-efficiency-standards.html</v>
      </c>
      <c r="S669" s="259" t="str">
        <f t="shared" si="144"/>
        <v>U.S. DOE, 2016, Industrial Energy Efficiency Potential Analysis, https://energy.gov/sites/prod/files/2017/04/f34/energy-savings-by-state-industrial-methodology.pdf</v>
      </c>
      <c r="T669" s="251" t="str">
        <f t="shared" si="144"/>
        <v>U.S. DOE, 2016, Industrial Energy Efficiency Potential Analysis, https://energy.gov/sites/prod/files/2017/04/f34/energy-savings-by-state-industrial-methodology.pdf</v>
      </c>
    </row>
    <row r="670" spans="1:20">
      <c r="A670" s="254" t="str">
        <f t="shared" si="142"/>
        <v>Industry</v>
      </c>
      <c r="B670" s="254" t="str">
        <f t="shared" si="142"/>
        <v>Industry Energy Efficiency Standards</v>
      </c>
      <c r="C670" s="254" t="str">
        <f t="shared" si="142"/>
        <v>Percentage Improvement in Eqpt Efficiency Standards above BAU</v>
      </c>
      <c r="D670" s="255" t="s">
        <v>2133</v>
      </c>
      <c r="E670" s="250" t="s">
        <v>800</v>
      </c>
      <c r="F670" s="180" t="s">
        <v>2179</v>
      </c>
      <c r="G670" s="250" t="s">
        <v>801</v>
      </c>
      <c r="H670" s="43">
        <v>1018</v>
      </c>
      <c r="I670" s="250" t="s">
        <v>311</v>
      </c>
      <c r="J670" s="254" t="str">
        <f t="shared" si="144"/>
        <v>Industry Energy Efficiency Standards</v>
      </c>
      <c r="K670" s="260" t="str">
        <f t="shared" si="144"/>
        <v>indst efficiency standards</v>
      </c>
      <c r="L670" s="260">
        <f t="shared" si="144"/>
        <v>0</v>
      </c>
      <c r="M670" s="260">
        <f t="shared" si="144"/>
        <v>0.25</v>
      </c>
      <c r="N670" s="260">
        <f t="shared" si="144"/>
        <v>0.01</v>
      </c>
      <c r="O670" s="251" t="str">
        <f t="shared" si="144"/>
        <v>% reduction in energy use</v>
      </c>
      <c r="P670" s="251" t="str">
        <f t="shared" si="14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0" s="251" t="str">
        <f t="shared" si="144"/>
        <v>industry-ag-main.html#eff-stds</v>
      </c>
      <c r="R670" s="251" t="str">
        <f t="shared" si="144"/>
        <v>industry-energy-efficiency-standards.html</v>
      </c>
      <c r="S670" s="259" t="str">
        <f t="shared" si="144"/>
        <v>U.S. DOE, 2016, Industrial Energy Efficiency Potential Analysis, https://energy.gov/sites/prod/files/2017/04/f34/energy-savings-by-state-industrial-methodology.pdf</v>
      </c>
      <c r="T670" s="251" t="str">
        <f t="shared" si="144"/>
        <v>U.S. DOE, 2016, Industrial Energy Efficiency Potential Analysis, https://energy.gov/sites/prod/files/2017/04/f34/energy-savings-by-state-industrial-methodology.pdf</v>
      </c>
    </row>
    <row r="671" spans="1:20">
      <c r="A671" s="254" t="str">
        <f t="shared" ref="A671:C690" si="145">A$610</f>
        <v>Industry</v>
      </c>
      <c r="B671" s="254" t="str">
        <f t="shared" si="145"/>
        <v>Industry Energy Efficiency Standards</v>
      </c>
      <c r="C671" s="254" t="str">
        <f t="shared" si="145"/>
        <v>Percentage Improvement in Eqpt Efficiency Standards above BAU</v>
      </c>
      <c r="D671" s="255" t="s">
        <v>2133</v>
      </c>
      <c r="E671" s="250" t="s">
        <v>807</v>
      </c>
      <c r="F671" s="180" t="s">
        <v>2179</v>
      </c>
      <c r="G671" s="250" t="s">
        <v>808</v>
      </c>
      <c r="H671" s="43">
        <v>1019</v>
      </c>
      <c r="I671" s="250" t="s">
        <v>311</v>
      </c>
      <c r="J671" s="254" t="str">
        <f t="shared" ref="J671:T680" si="146">J$610</f>
        <v>Industry Energy Efficiency Standards</v>
      </c>
      <c r="K671" s="260" t="str">
        <f t="shared" si="146"/>
        <v>indst efficiency standards</v>
      </c>
      <c r="L671" s="260">
        <f t="shared" si="146"/>
        <v>0</v>
      </c>
      <c r="M671" s="260">
        <f t="shared" si="146"/>
        <v>0.25</v>
      </c>
      <c r="N671" s="260">
        <f t="shared" si="146"/>
        <v>0.01</v>
      </c>
      <c r="O671" s="251" t="str">
        <f t="shared" si="146"/>
        <v>% reduction in energy use</v>
      </c>
      <c r="P671" s="251" t="str">
        <f t="shared" si="14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1" s="251" t="str">
        <f t="shared" si="146"/>
        <v>industry-ag-main.html#eff-stds</v>
      </c>
      <c r="R671" s="251" t="str">
        <f t="shared" si="146"/>
        <v>industry-energy-efficiency-standards.html</v>
      </c>
      <c r="S671" s="259" t="str">
        <f t="shared" si="146"/>
        <v>U.S. DOE, 2016, Industrial Energy Efficiency Potential Analysis, https://energy.gov/sites/prod/files/2017/04/f34/energy-savings-by-state-industrial-methodology.pdf</v>
      </c>
      <c r="T671" s="251" t="str">
        <f t="shared" si="146"/>
        <v>U.S. DOE, 2016, Industrial Energy Efficiency Potential Analysis, https://energy.gov/sites/prod/files/2017/04/f34/energy-savings-by-state-industrial-methodology.pdf</v>
      </c>
    </row>
    <row r="672" spans="1:20">
      <c r="A672" s="254" t="str">
        <f t="shared" si="145"/>
        <v>Industry</v>
      </c>
      <c r="B672" s="254" t="str">
        <f t="shared" si="145"/>
        <v>Industry Energy Efficiency Standards</v>
      </c>
      <c r="C672" s="254" t="str">
        <f t="shared" si="145"/>
        <v>Percentage Improvement in Eqpt Efficiency Standards above BAU</v>
      </c>
      <c r="D672" s="255" t="s">
        <v>2133</v>
      </c>
      <c r="E672" s="250" t="s">
        <v>809</v>
      </c>
      <c r="F672" s="180" t="s">
        <v>2179</v>
      </c>
      <c r="G672" s="250" t="s">
        <v>810</v>
      </c>
      <c r="H672" s="43">
        <v>1020</v>
      </c>
      <c r="I672" s="250" t="s">
        <v>311</v>
      </c>
      <c r="J672" s="254" t="str">
        <f t="shared" si="146"/>
        <v>Industry Energy Efficiency Standards</v>
      </c>
      <c r="K672" s="260" t="str">
        <f t="shared" si="146"/>
        <v>indst efficiency standards</v>
      </c>
      <c r="L672" s="260">
        <f t="shared" si="146"/>
        <v>0</v>
      </c>
      <c r="M672" s="260">
        <f t="shared" si="146"/>
        <v>0.25</v>
      </c>
      <c r="N672" s="260">
        <f t="shared" si="146"/>
        <v>0.01</v>
      </c>
      <c r="O672" s="251" t="str">
        <f t="shared" si="146"/>
        <v>% reduction in energy use</v>
      </c>
      <c r="P672" s="251" t="str">
        <f t="shared" si="14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2" s="251" t="str">
        <f t="shared" si="146"/>
        <v>industry-ag-main.html#eff-stds</v>
      </c>
      <c r="R672" s="251" t="str">
        <f t="shared" si="146"/>
        <v>industry-energy-efficiency-standards.html</v>
      </c>
      <c r="S672" s="259" t="str">
        <f t="shared" si="146"/>
        <v>U.S. DOE, 2016, Industrial Energy Efficiency Potential Analysis, https://energy.gov/sites/prod/files/2017/04/f34/energy-savings-by-state-industrial-methodology.pdf</v>
      </c>
      <c r="T672" s="251" t="str">
        <f t="shared" si="146"/>
        <v>U.S. DOE, 2016, Industrial Energy Efficiency Potential Analysis, https://energy.gov/sites/prod/files/2017/04/f34/energy-savings-by-state-industrial-methodology.pdf</v>
      </c>
    </row>
    <row r="673" spans="1:20">
      <c r="A673" s="254" t="str">
        <f t="shared" si="145"/>
        <v>Industry</v>
      </c>
      <c r="B673" s="254" t="str">
        <f t="shared" si="145"/>
        <v>Industry Energy Efficiency Standards</v>
      </c>
      <c r="C673" s="254" t="str">
        <f t="shared" si="145"/>
        <v>Percentage Improvement in Eqpt Efficiency Standards above BAU</v>
      </c>
      <c r="D673" s="255" t="s">
        <v>2133</v>
      </c>
      <c r="E673" s="250" t="s">
        <v>811</v>
      </c>
      <c r="F673" s="180" t="s">
        <v>2179</v>
      </c>
      <c r="G673" s="250" t="s">
        <v>812</v>
      </c>
      <c r="H673" s="43">
        <v>1021</v>
      </c>
      <c r="I673" s="250" t="s">
        <v>333</v>
      </c>
      <c r="J673" s="254" t="str">
        <f t="shared" si="146"/>
        <v>Industry Energy Efficiency Standards</v>
      </c>
      <c r="K673" s="260" t="str">
        <f t="shared" si="146"/>
        <v>indst efficiency standards</v>
      </c>
      <c r="L673" s="260">
        <f t="shared" si="146"/>
        <v>0</v>
      </c>
      <c r="M673" s="260">
        <f t="shared" si="146"/>
        <v>0.25</v>
      </c>
      <c r="N673" s="260">
        <f t="shared" si="146"/>
        <v>0.01</v>
      </c>
      <c r="O673" s="251" t="str">
        <f t="shared" si="146"/>
        <v>% reduction in energy use</v>
      </c>
      <c r="P673" s="251" t="str">
        <f t="shared" si="14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3" s="251" t="str">
        <f t="shared" si="146"/>
        <v>industry-ag-main.html#eff-stds</v>
      </c>
      <c r="R673" s="251" t="str">
        <f t="shared" si="146"/>
        <v>industry-energy-efficiency-standards.html</v>
      </c>
      <c r="S673" s="259" t="str">
        <f t="shared" si="146"/>
        <v>U.S. DOE, 2016, Industrial Energy Efficiency Potential Analysis, https://energy.gov/sites/prod/files/2017/04/f34/energy-savings-by-state-industrial-methodology.pdf</v>
      </c>
      <c r="T673" s="251" t="str">
        <f t="shared" si="146"/>
        <v>U.S. DOE, 2016, Industrial Energy Efficiency Potential Analysis, https://energy.gov/sites/prod/files/2017/04/f34/energy-savings-by-state-industrial-methodology.pdf</v>
      </c>
    </row>
    <row r="674" spans="1:20">
      <c r="A674" s="254" t="str">
        <f t="shared" si="145"/>
        <v>Industry</v>
      </c>
      <c r="B674" s="254" t="str">
        <f t="shared" si="145"/>
        <v>Industry Energy Efficiency Standards</v>
      </c>
      <c r="C674" s="254" t="str">
        <f t="shared" si="145"/>
        <v>Percentage Improvement in Eqpt Efficiency Standards above BAU</v>
      </c>
      <c r="D674" s="255" t="s">
        <v>2133</v>
      </c>
      <c r="E674" s="250" t="s">
        <v>813</v>
      </c>
      <c r="F674" s="180" t="s">
        <v>2179</v>
      </c>
      <c r="G674" s="250" t="s">
        <v>814</v>
      </c>
      <c r="H674" s="43">
        <v>1022</v>
      </c>
      <c r="I674" s="250" t="s">
        <v>311</v>
      </c>
      <c r="J674" s="254" t="str">
        <f t="shared" si="146"/>
        <v>Industry Energy Efficiency Standards</v>
      </c>
      <c r="K674" s="260" t="str">
        <f t="shared" si="146"/>
        <v>indst efficiency standards</v>
      </c>
      <c r="L674" s="260">
        <f t="shared" si="146"/>
        <v>0</v>
      </c>
      <c r="M674" s="260">
        <f t="shared" si="146"/>
        <v>0.25</v>
      </c>
      <c r="N674" s="260">
        <f t="shared" si="146"/>
        <v>0.01</v>
      </c>
      <c r="O674" s="251" t="str">
        <f t="shared" si="146"/>
        <v>% reduction in energy use</v>
      </c>
      <c r="P674" s="251" t="str">
        <f t="shared" si="14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4" s="251" t="str">
        <f t="shared" si="146"/>
        <v>industry-ag-main.html#eff-stds</v>
      </c>
      <c r="R674" s="251" t="str">
        <f t="shared" si="146"/>
        <v>industry-energy-efficiency-standards.html</v>
      </c>
      <c r="S674" s="259" t="str">
        <f t="shared" si="146"/>
        <v>U.S. DOE, 2016, Industrial Energy Efficiency Potential Analysis, https://energy.gov/sites/prod/files/2017/04/f34/energy-savings-by-state-industrial-methodology.pdf</v>
      </c>
      <c r="T674" s="251" t="str">
        <f t="shared" si="146"/>
        <v>U.S. DOE, 2016, Industrial Energy Efficiency Potential Analysis, https://energy.gov/sites/prod/files/2017/04/f34/energy-savings-by-state-industrial-methodology.pdf</v>
      </c>
    </row>
    <row r="675" spans="1:20">
      <c r="A675" s="254" t="str">
        <f t="shared" si="145"/>
        <v>Industry</v>
      </c>
      <c r="B675" s="254" t="str">
        <f t="shared" si="145"/>
        <v>Industry Energy Efficiency Standards</v>
      </c>
      <c r="C675" s="254" t="str">
        <f t="shared" si="145"/>
        <v>Percentage Improvement in Eqpt Efficiency Standards above BAU</v>
      </c>
      <c r="D675" s="255" t="s">
        <v>2133</v>
      </c>
      <c r="E675" s="250" t="s">
        <v>815</v>
      </c>
      <c r="F675" s="180" t="s">
        <v>2179</v>
      </c>
      <c r="G675" s="250" t="s">
        <v>816</v>
      </c>
      <c r="H675" s="43">
        <v>1023</v>
      </c>
      <c r="I675" s="250" t="s">
        <v>333</v>
      </c>
      <c r="J675" s="254" t="str">
        <f t="shared" si="146"/>
        <v>Industry Energy Efficiency Standards</v>
      </c>
      <c r="K675" s="260" t="str">
        <f t="shared" si="146"/>
        <v>indst efficiency standards</v>
      </c>
      <c r="L675" s="260">
        <f t="shared" si="146"/>
        <v>0</v>
      </c>
      <c r="M675" s="260">
        <f t="shared" si="146"/>
        <v>0.25</v>
      </c>
      <c r="N675" s="260">
        <f t="shared" si="146"/>
        <v>0.01</v>
      </c>
      <c r="O675" s="251" t="str">
        <f t="shared" si="146"/>
        <v>% reduction in energy use</v>
      </c>
      <c r="P675" s="251" t="str">
        <f t="shared" si="14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5" s="251" t="str">
        <f t="shared" si="146"/>
        <v>industry-ag-main.html#eff-stds</v>
      </c>
      <c r="R675" s="251" t="str">
        <f t="shared" si="146"/>
        <v>industry-energy-efficiency-standards.html</v>
      </c>
      <c r="S675" s="259" t="str">
        <f t="shared" si="146"/>
        <v>U.S. DOE, 2016, Industrial Energy Efficiency Potential Analysis, https://energy.gov/sites/prod/files/2017/04/f34/energy-savings-by-state-industrial-methodology.pdf</v>
      </c>
      <c r="T675" s="251" t="str">
        <f t="shared" si="146"/>
        <v>U.S. DOE, 2016, Industrial Energy Efficiency Potential Analysis, https://energy.gov/sites/prod/files/2017/04/f34/energy-savings-by-state-industrial-methodology.pdf</v>
      </c>
    </row>
    <row r="676" spans="1:20">
      <c r="A676" s="254" t="str">
        <f t="shared" si="145"/>
        <v>Industry</v>
      </c>
      <c r="B676" s="254" t="str">
        <f t="shared" si="145"/>
        <v>Industry Energy Efficiency Standards</v>
      </c>
      <c r="C676" s="254" t="str">
        <f t="shared" si="145"/>
        <v>Percentage Improvement in Eqpt Efficiency Standards above BAU</v>
      </c>
      <c r="D676" s="255" t="s">
        <v>2133</v>
      </c>
      <c r="E676" s="250" t="s">
        <v>817</v>
      </c>
      <c r="F676" s="180" t="s">
        <v>2179</v>
      </c>
      <c r="G676" s="250" t="s">
        <v>818</v>
      </c>
      <c r="H676" s="43">
        <v>1024</v>
      </c>
      <c r="I676" s="250" t="s">
        <v>333</v>
      </c>
      <c r="J676" s="254" t="str">
        <f t="shared" si="146"/>
        <v>Industry Energy Efficiency Standards</v>
      </c>
      <c r="K676" s="260" t="str">
        <f t="shared" si="146"/>
        <v>indst efficiency standards</v>
      </c>
      <c r="L676" s="260">
        <f t="shared" si="146"/>
        <v>0</v>
      </c>
      <c r="M676" s="260">
        <f t="shared" si="146"/>
        <v>0.25</v>
      </c>
      <c r="N676" s="260">
        <f t="shared" si="146"/>
        <v>0.01</v>
      </c>
      <c r="O676" s="251" t="str">
        <f t="shared" si="146"/>
        <v>% reduction in energy use</v>
      </c>
      <c r="P676" s="251" t="str">
        <f t="shared" si="14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6" s="251" t="str">
        <f t="shared" si="146"/>
        <v>industry-ag-main.html#eff-stds</v>
      </c>
      <c r="R676" s="251" t="str">
        <f t="shared" si="146"/>
        <v>industry-energy-efficiency-standards.html</v>
      </c>
      <c r="S676" s="259" t="str">
        <f t="shared" si="146"/>
        <v>U.S. DOE, 2016, Industrial Energy Efficiency Potential Analysis, https://energy.gov/sites/prod/files/2017/04/f34/energy-savings-by-state-industrial-methodology.pdf</v>
      </c>
      <c r="T676" s="251" t="str">
        <f t="shared" si="146"/>
        <v>U.S. DOE, 2016, Industrial Energy Efficiency Potential Analysis, https://energy.gov/sites/prod/files/2017/04/f34/energy-savings-by-state-industrial-methodology.pdf</v>
      </c>
    </row>
    <row r="677" spans="1:20">
      <c r="A677" s="254" t="str">
        <f t="shared" si="145"/>
        <v>Industry</v>
      </c>
      <c r="B677" s="254" t="str">
        <f t="shared" si="145"/>
        <v>Industry Energy Efficiency Standards</v>
      </c>
      <c r="C677" s="254" t="str">
        <f t="shared" si="145"/>
        <v>Percentage Improvement in Eqpt Efficiency Standards above BAU</v>
      </c>
      <c r="D677" s="255" t="s">
        <v>2133</v>
      </c>
      <c r="E677" s="250" t="s">
        <v>819</v>
      </c>
      <c r="F677" s="180" t="s">
        <v>2179</v>
      </c>
      <c r="G677" s="250" t="s">
        <v>820</v>
      </c>
      <c r="H677" s="43">
        <v>1025</v>
      </c>
      <c r="I677" s="250" t="s">
        <v>311</v>
      </c>
      <c r="J677" s="254" t="str">
        <f t="shared" si="146"/>
        <v>Industry Energy Efficiency Standards</v>
      </c>
      <c r="K677" s="260" t="str">
        <f t="shared" si="146"/>
        <v>indst efficiency standards</v>
      </c>
      <c r="L677" s="260">
        <f t="shared" si="146"/>
        <v>0</v>
      </c>
      <c r="M677" s="260">
        <f t="shared" si="146"/>
        <v>0.25</v>
      </c>
      <c r="N677" s="260">
        <f t="shared" si="146"/>
        <v>0.01</v>
      </c>
      <c r="O677" s="251" t="str">
        <f t="shared" si="146"/>
        <v>% reduction in energy use</v>
      </c>
      <c r="P677" s="251" t="str">
        <f t="shared" si="14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7" s="251" t="str">
        <f t="shared" si="146"/>
        <v>industry-ag-main.html#eff-stds</v>
      </c>
      <c r="R677" s="251" t="str">
        <f t="shared" si="146"/>
        <v>industry-energy-efficiency-standards.html</v>
      </c>
      <c r="S677" s="259" t="str">
        <f t="shared" si="146"/>
        <v>U.S. DOE, 2016, Industrial Energy Efficiency Potential Analysis, https://energy.gov/sites/prod/files/2017/04/f34/energy-savings-by-state-industrial-methodology.pdf</v>
      </c>
      <c r="T677" s="251" t="str">
        <f t="shared" si="146"/>
        <v>U.S. DOE, 2016, Industrial Energy Efficiency Potential Analysis, https://energy.gov/sites/prod/files/2017/04/f34/energy-savings-by-state-industrial-methodology.pdf</v>
      </c>
    </row>
    <row r="678" spans="1:20">
      <c r="A678" s="254" t="str">
        <f t="shared" si="145"/>
        <v>Industry</v>
      </c>
      <c r="B678" s="254" t="str">
        <f t="shared" si="145"/>
        <v>Industry Energy Efficiency Standards</v>
      </c>
      <c r="C678" s="254" t="str">
        <f t="shared" si="145"/>
        <v>Percentage Improvement in Eqpt Efficiency Standards above BAU</v>
      </c>
      <c r="D678" s="255" t="s">
        <v>2133</v>
      </c>
      <c r="E678" s="250" t="s">
        <v>821</v>
      </c>
      <c r="F678" s="180" t="s">
        <v>2179</v>
      </c>
      <c r="G678" s="250" t="s">
        <v>822</v>
      </c>
      <c r="H678" s="43">
        <v>1026</v>
      </c>
      <c r="I678" s="250" t="s">
        <v>311</v>
      </c>
      <c r="J678" s="254" t="str">
        <f t="shared" si="146"/>
        <v>Industry Energy Efficiency Standards</v>
      </c>
      <c r="K678" s="260" t="str">
        <f t="shared" si="146"/>
        <v>indst efficiency standards</v>
      </c>
      <c r="L678" s="260">
        <f t="shared" si="146"/>
        <v>0</v>
      </c>
      <c r="M678" s="260">
        <f t="shared" si="146"/>
        <v>0.25</v>
      </c>
      <c r="N678" s="260">
        <f t="shared" si="146"/>
        <v>0.01</v>
      </c>
      <c r="O678" s="251" t="str">
        <f t="shared" si="146"/>
        <v>% reduction in energy use</v>
      </c>
      <c r="P678" s="251" t="str">
        <f t="shared" si="14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8" s="251" t="str">
        <f t="shared" si="146"/>
        <v>industry-ag-main.html#eff-stds</v>
      </c>
      <c r="R678" s="251" t="str">
        <f t="shared" si="146"/>
        <v>industry-energy-efficiency-standards.html</v>
      </c>
      <c r="S678" s="259" t="str">
        <f t="shared" si="146"/>
        <v>U.S. DOE, 2016, Industrial Energy Efficiency Potential Analysis, https://energy.gov/sites/prod/files/2017/04/f34/energy-savings-by-state-industrial-methodology.pdf</v>
      </c>
      <c r="T678" s="251" t="str">
        <f t="shared" si="146"/>
        <v>U.S. DOE, 2016, Industrial Energy Efficiency Potential Analysis, https://energy.gov/sites/prod/files/2017/04/f34/energy-savings-by-state-industrial-methodology.pdf</v>
      </c>
    </row>
    <row r="679" spans="1:20">
      <c r="A679" s="254" t="str">
        <f t="shared" si="145"/>
        <v>Industry</v>
      </c>
      <c r="B679" s="254" t="str">
        <f t="shared" si="145"/>
        <v>Industry Energy Efficiency Standards</v>
      </c>
      <c r="C679" s="254" t="str">
        <f t="shared" si="145"/>
        <v>Percentage Improvement in Eqpt Efficiency Standards above BAU</v>
      </c>
      <c r="D679" s="255" t="s">
        <v>2133</v>
      </c>
      <c r="E679" s="250" t="s">
        <v>823</v>
      </c>
      <c r="F679" s="180" t="s">
        <v>2179</v>
      </c>
      <c r="G679" s="250" t="s">
        <v>824</v>
      </c>
      <c r="H679" s="43">
        <v>1027</v>
      </c>
      <c r="I679" s="250" t="s">
        <v>333</v>
      </c>
      <c r="J679" s="254" t="str">
        <f t="shared" si="146"/>
        <v>Industry Energy Efficiency Standards</v>
      </c>
      <c r="K679" s="260" t="str">
        <f t="shared" si="146"/>
        <v>indst efficiency standards</v>
      </c>
      <c r="L679" s="260">
        <f t="shared" si="146"/>
        <v>0</v>
      </c>
      <c r="M679" s="260">
        <f t="shared" si="146"/>
        <v>0.25</v>
      </c>
      <c r="N679" s="260">
        <f t="shared" si="146"/>
        <v>0.01</v>
      </c>
      <c r="O679" s="251" t="str">
        <f t="shared" si="146"/>
        <v>% reduction in energy use</v>
      </c>
      <c r="P679" s="251" t="str">
        <f t="shared" si="14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9" s="251" t="str">
        <f t="shared" si="146"/>
        <v>industry-ag-main.html#eff-stds</v>
      </c>
      <c r="R679" s="251" t="str">
        <f t="shared" si="146"/>
        <v>industry-energy-efficiency-standards.html</v>
      </c>
      <c r="S679" s="259" t="str">
        <f t="shared" si="146"/>
        <v>U.S. DOE, 2016, Industrial Energy Efficiency Potential Analysis, https://energy.gov/sites/prod/files/2017/04/f34/energy-savings-by-state-industrial-methodology.pdf</v>
      </c>
      <c r="T679" s="251" t="str">
        <f t="shared" si="146"/>
        <v>U.S. DOE, 2016, Industrial Energy Efficiency Potential Analysis, https://energy.gov/sites/prod/files/2017/04/f34/energy-savings-by-state-industrial-methodology.pdf</v>
      </c>
    </row>
    <row r="680" spans="1:20">
      <c r="A680" s="254" t="str">
        <f t="shared" si="145"/>
        <v>Industry</v>
      </c>
      <c r="B680" s="254" t="str">
        <f t="shared" si="145"/>
        <v>Industry Energy Efficiency Standards</v>
      </c>
      <c r="C680" s="254" t="str">
        <f t="shared" si="145"/>
        <v>Percentage Improvement in Eqpt Efficiency Standards above BAU</v>
      </c>
      <c r="D680" s="255" t="s">
        <v>2131</v>
      </c>
      <c r="E680" s="250" t="s">
        <v>800</v>
      </c>
      <c r="F680" s="180" t="s">
        <v>2178</v>
      </c>
      <c r="G680" s="250" t="s">
        <v>801</v>
      </c>
      <c r="H680" s="43">
        <v>1028</v>
      </c>
      <c r="I680" s="250" t="s">
        <v>311</v>
      </c>
      <c r="J680" s="254" t="str">
        <f t="shared" si="146"/>
        <v>Industry Energy Efficiency Standards</v>
      </c>
      <c r="K680" s="260" t="str">
        <f t="shared" si="146"/>
        <v>indst efficiency standards</v>
      </c>
      <c r="L680" s="260">
        <f t="shared" si="146"/>
        <v>0</v>
      </c>
      <c r="M680" s="260">
        <f t="shared" si="146"/>
        <v>0.25</v>
      </c>
      <c r="N680" s="260">
        <f t="shared" si="146"/>
        <v>0.01</v>
      </c>
      <c r="O680" s="251" t="str">
        <f t="shared" si="146"/>
        <v>% reduction in energy use</v>
      </c>
      <c r="P680" s="251" t="str">
        <f t="shared" si="14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0" s="251" t="str">
        <f t="shared" si="146"/>
        <v>industry-ag-main.html#eff-stds</v>
      </c>
      <c r="R680" s="251" t="str">
        <f t="shared" si="146"/>
        <v>industry-energy-efficiency-standards.html</v>
      </c>
      <c r="S680" s="259" t="str">
        <f t="shared" si="146"/>
        <v>U.S. DOE, 2016, Industrial Energy Efficiency Potential Analysis, https://energy.gov/sites/prod/files/2017/04/f34/energy-savings-by-state-industrial-methodology.pdf</v>
      </c>
      <c r="T680" s="251" t="str">
        <f t="shared" si="146"/>
        <v>U.S. DOE, 2016, Industrial Energy Efficiency Potential Analysis, https://energy.gov/sites/prod/files/2017/04/f34/energy-savings-by-state-industrial-methodology.pdf</v>
      </c>
    </row>
    <row r="681" spans="1:20">
      <c r="A681" s="254" t="str">
        <f t="shared" si="145"/>
        <v>Industry</v>
      </c>
      <c r="B681" s="254" t="str">
        <f t="shared" si="145"/>
        <v>Industry Energy Efficiency Standards</v>
      </c>
      <c r="C681" s="254" t="str">
        <f t="shared" si="145"/>
        <v>Percentage Improvement in Eqpt Efficiency Standards above BAU</v>
      </c>
      <c r="D681" s="255" t="s">
        <v>2131</v>
      </c>
      <c r="E681" s="250" t="s">
        <v>807</v>
      </c>
      <c r="F681" s="180" t="s">
        <v>2178</v>
      </c>
      <c r="G681" s="250" t="s">
        <v>808</v>
      </c>
      <c r="H681" s="43">
        <v>1029</v>
      </c>
      <c r="I681" s="250" t="s">
        <v>311</v>
      </c>
      <c r="J681" s="254" t="str">
        <f t="shared" ref="J681:T690" si="147">J$610</f>
        <v>Industry Energy Efficiency Standards</v>
      </c>
      <c r="K681" s="260" t="str">
        <f t="shared" si="147"/>
        <v>indst efficiency standards</v>
      </c>
      <c r="L681" s="260">
        <f t="shared" si="147"/>
        <v>0</v>
      </c>
      <c r="M681" s="260">
        <f t="shared" si="147"/>
        <v>0.25</v>
      </c>
      <c r="N681" s="260">
        <f t="shared" si="147"/>
        <v>0.01</v>
      </c>
      <c r="O681" s="251" t="str">
        <f t="shared" si="147"/>
        <v>% reduction in energy use</v>
      </c>
      <c r="P681" s="251" t="str">
        <f t="shared" si="14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1" s="251" t="str">
        <f t="shared" si="147"/>
        <v>industry-ag-main.html#eff-stds</v>
      </c>
      <c r="R681" s="251" t="str">
        <f t="shared" si="147"/>
        <v>industry-energy-efficiency-standards.html</v>
      </c>
      <c r="S681" s="259" t="str">
        <f t="shared" si="147"/>
        <v>U.S. DOE, 2016, Industrial Energy Efficiency Potential Analysis, https://energy.gov/sites/prod/files/2017/04/f34/energy-savings-by-state-industrial-methodology.pdf</v>
      </c>
      <c r="T681" s="251" t="str">
        <f t="shared" si="147"/>
        <v>U.S. DOE, 2016, Industrial Energy Efficiency Potential Analysis, https://energy.gov/sites/prod/files/2017/04/f34/energy-savings-by-state-industrial-methodology.pdf</v>
      </c>
    </row>
    <row r="682" spans="1:20">
      <c r="A682" s="254" t="str">
        <f t="shared" si="145"/>
        <v>Industry</v>
      </c>
      <c r="B682" s="254" t="str">
        <f t="shared" si="145"/>
        <v>Industry Energy Efficiency Standards</v>
      </c>
      <c r="C682" s="254" t="str">
        <f t="shared" si="145"/>
        <v>Percentage Improvement in Eqpt Efficiency Standards above BAU</v>
      </c>
      <c r="D682" s="255" t="s">
        <v>2131</v>
      </c>
      <c r="E682" s="250" t="s">
        <v>809</v>
      </c>
      <c r="F682" s="180" t="s">
        <v>2178</v>
      </c>
      <c r="G682" s="250" t="s">
        <v>810</v>
      </c>
      <c r="H682" s="43">
        <v>1030</v>
      </c>
      <c r="I682" s="250" t="s">
        <v>311</v>
      </c>
      <c r="J682" s="254" t="str">
        <f t="shared" si="147"/>
        <v>Industry Energy Efficiency Standards</v>
      </c>
      <c r="K682" s="260" t="str">
        <f t="shared" si="147"/>
        <v>indst efficiency standards</v>
      </c>
      <c r="L682" s="260">
        <f t="shared" si="147"/>
        <v>0</v>
      </c>
      <c r="M682" s="260">
        <f t="shared" si="147"/>
        <v>0.25</v>
      </c>
      <c r="N682" s="260">
        <f t="shared" si="147"/>
        <v>0.01</v>
      </c>
      <c r="O682" s="251" t="str">
        <f t="shared" si="147"/>
        <v>% reduction in energy use</v>
      </c>
      <c r="P682" s="251" t="str">
        <f t="shared" si="14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2" s="251" t="str">
        <f t="shared" si="147"/>
        <v>industry-ag-main.html#eff-stds</v>
      </c>
      <c r="R682" s="251" t="str">
        <f t="shared" si="147"/>
        <v>industry-energy-efficiency-standards.html</v>
      </c>
      <c r="S682" s="259" t="str">
        <f t="shared" si="147"/>
        <v>U.S. DOE, 2016, Industrial Energy Efficiency Potential Analysis, https://energy.gov/sites/prod/files/2017/04/f34/energy-savings-by-state-industrial-methodology.pdf</v>
      </c>
      <c r="T682" s="251" t="str">
        <f t="shared" si="147"/>
        <v>U.S. DOE, 2016, Industrial Energy Efficiency Potential Analysis, https://energy.gov/sites/prod/files/2017/04/f34/energy-savings-by-state-industrial-methodology.pdf</v>
      </c>
    </row>
    <row r="683" spans="1:20">
      <c r="A683" s="254" t="str">
        <f t="shared" si="145"/>
        <v>Industry</v>
      </c>
      <c r="B683" s="254" t="str">
        <f t="shared" si="145"/>
        <v>Industry Energy Efficiency Standards</v>
      </c>
      <c r="C683" s="254" t="str">
        <f t="shared" si="145"/>
        <v>Percentage Improvement in Eqpt Efficiency Standards above BAU</v>
      </c>
      <c r="D683" s="255" t="s">
        <v>2131</v>
      </c>
      <c r="E683" s="250" t="s">
        <v>811</v>
      </c>
      <c r="F683" s="180" t="s">
        <v>2178</v>
      </c>
      <c r="G683" s="250" t="s">
        <v>812</v>
      </c>
      <c r="H683" s="43">
        <v>1031</v>
      </c>
      <c r="I683" s="250" t="s">
        <v>333</v>
      </c>
      <c r="J683" s="254" t="str">
        <f t="shared" si="147"/>
        <v>Industry Energy Efficiency Standards</v>
      </c>
      <c r="K683" s="260" t="str">
        <f t="shared" si="147"/>
        <v>indst efficiency standards</v>
      </c>
      <c r="L683" s="260">
        <f t="shared" si="147"/>
        <v>0</v>
      </c>
      <c r="M683" s="260">
        <f t="shared" si="147"/>
        <v>0.25</v>
      </c>
      <c r="N683" s="260">
        <f t="shared" si="147"/>
        <v>0.01</v>
      </c>
      <c r="O683" s="251" t="str">
        <f t="shared" si="147"/>
        <v>% reduction in energy use</v>
      </c>
      <c r="P683" s="251" t="str">
        <f t="shared" si="14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3" s="251" t="str">
        <f t="shared" si="147"/>
        <v>industry-ag-main.html#eff-stds</v>
      </c>
      <c r="R683" s="251" t="str">
        <f t="shared" si="147"/>
        <v>industry-energy-efficiency-standards.html</v>
      </c>
      <c r="S683" s="259" t="str">
        <f t="shared" si="147"/>
        <v>U.S. DOE, 2016, Industrial Energy Efficiency Potential Analysis, https://energy.gov/sites/prod/files/2017/04/f34/energy-savings-by-state-industrial-methodology.pdf</v>
      </c>
      <c r="T683" s="251" t="str">
        <f t="shared" si="147"/>
        <v>U.S. DOE, 2016, Industrial Energy Efficiency Potential Analysis, https://energy.gov/sites/prod/files/2017/04/f34/energy-savings-by-state-industrial-methodology.pdf</v>
      </c>
    </row>
    <row r="684" spans="1:20">
      <c r="A684" s="254" t="str">
        <f t="shared" si="145"/>
        <v>Industry</v>
      </c>
      <c r="B684" s="254" t="str">
        <f t="shared" si="145"/>
        <v>Industry Energy Efficiency Standards</v>
      </c>
      <c r="C684" s="254" t="str">
        <f t="shared" si="145"/>
        <v>Percentage Improvement in Eqpt Efficiency Standards above BAU</v>
      </c>
      <c r="D684" s="255" t="s">
        <v>2131</v>
      </c>
      <c r="E684" s="250" t="s">
        <v>813</v>
      </c>
      <c r="F684" s="180" t="s">
        <v>2178</v>
      </c>
      <c r="G684" s="250" t="s">
        <v>814</v>
      </c>
      <c r="H684" s="43">
        <v>1032</v>
      </c>
      <c r="I684" s="250" t="s">
        <v>311</v>
      </c>
      <c r="J684" s="254" t="str">
        <f t="shared" si="147"/>
        <v>Industry Energy Efficiency Standards</v>
      </c>
      <c r="K684" s="260" t="str">
        <f t="shared" si="147"/>
        <v>indst efficiency standards</v>
      </c>
      <c r="L684" s="260">
        <f t="shared" si="147"/>
        <v>0</v>
      </c>
      <c r="M684" s="260">
        <f t="shared" si="147"/>
        <v>0.25</v>
      </c>
      <c r="N684" s="260">
        <f t="shared" si="147"/>
        <v>0.01</v>
      </c>
      <c r="O684" s="251" t="str">
        <f t="shared" si="147"/>
        <v>% reduction in energy use</v>
      </c>
      <c r="P684" s="251" t="str">
        <f t="shared" si="14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4" s="251" t="str">
        <f t="shared" si="147"/>
        <v>industry-ag-main.html#eff-stds</v>
      </c>
      <c r="R684" s="251" t="str">
        <f t="shared" si="147"/>
        <v>industry-energy-efficiency-standards.html</v>
      </c>
      <c r="S684" s="259" t="str">
        <f t="shared" si="147"/>
        <v>U.S. DOE, 2016, Industrial Energy Efficiency Potential Analysis, https://energy.gov/sites/prod/files/2017/04/f34/energy-savings-by-state-industrial-methodology.pdf</v>
      </c>
      <c r="T684" s="251" t="str">
        <f t="shared" si="147"/>
        <v>U.S. DOE, 2016, Industrial Energy Efficiency Potential Analysis, https://energy.gov/sites/prod/files/2017/04/f34/energy-savings-by-state-industrial-methodology.pdf</v>
      </c>
    </row>
    <row r="685" spans="1:20">
      <c r="A685" s="254" t="str">
        <f t="shared" si="145"/>
        <v>Industry</v>
      </c>
      <c r="B685" s="254" t="str">
        <f t="shared" si="145"/>
        <v>Industry Energy Efficiency Standards</v>
      </c>
      <c r="C685" s="254" t="str">
        <f t="shared" si="145"/>
        <v>Percentage Improvement in Eqpt Efficiency Standards above BAU</v>
      </c>
      <c r="D685" s="255" t="s">
        <v>2131</v>
      </c>
      <c r="E685" s="250" t="s">
        <v>815</v>
      </c>
      <c r="F685" s="180" t="s">
        <v>2178</v>
      </c>
      <c r="G685" s="250" t="s">
        <v>816</v>
      </c>
      <c r="H685" s="43">
        <v>1033</v>
      </c>
      <c r="I685" s="250" t="s">
        <v>333</v>
      </c>
      <c r="J685" s="254" t="str">
        <f t="shared" si="147"/>
        <v>Industry Energy Efficiency Standards</v>
      </c>
      <c r="K685" s="260" t="str">
        <f t="shared" si="147"/>
        <v>indst efficiency standards</v>
      </c>
      <c r="L685" s="260">
        <f t="shared" si="147"/>
        <v>0</v>
      </c>
      <c r="M685" s="260">
        <f t="shared" si="147"/>
        <v>0.25</v>
      </c>
      <c r="N685" s="260">
        <f t="shared" si="147"/>
        <v>0.01</v>
      </c>
      <c r="O685" s="251" t="str">
        <f t="shared" si="147"/>
        <v>% reduction in energy use</v>
      </c>
      <c r="P685" s="251" t="str">
        <f t="shared" si="14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5" s="251" t="str">
        <f t="shared" si="147"/>
        <v>industry-ag-main.html#eff-stds</v>
      </c>
      <c r="R685" s="251" t="str">
        <f t="shared" si="147"/>
        <v>industry-energy-efficiency-standards.html</v>
      </c>
      <c r="S685" s="259" t="str">
        <f t="shared" si="147"/>
        <v>U.S. DOE, 2016, Industrial Energy Efficiency Potential Analysis, https://energy.gov/sites/prod/files/2017/04/f34/energy-savings-by-state-industrial-methodology.pdf</v>
      </c>
      <c r="T685" s="251" t="str">
        <f t="shared" si="147"/>
        <v>U.S. DOE, 2016, Industrial Energy Efficiency Potential Analysis, https://energy.gov/sites/prod/files/2017/04/f34/energy-savings-by-state-industrial-methodology.pdf</v>
      </c>
    </row>
    <row r="686" spans="1:20">
      <c r="A686" s="254" t="str">
        <f t="shared" si="145"/>
        <v>Industry</v>
      </c>
      <c r="B686" s="254" t="str">
        <f t="shared" si="145"/>
        <v>Industry Energy Efficiency Standards</v>
      </c>
      <c r="C686" s="254" t="str">
        <f t="shared" si="145"/>
        <v>Percentage Improvement in Eqpt Efficiency Standards above BAU</v>
      </c>
      <c r="D686" s="255" t="s">
        <v>2131</v>
      </c>
      <c r="E686" s="250" t="s">
        <v>817</v>
      </c>
      <c r="F686" s="180" t="s">
        <v>2178</v>
      </c>
      <c r="G686" s="250" t="s">
        <v>818</v>
      </c>
      <c r="H686" s="43">
        <v>1034</v>
      </c>
      <c r="I686" s="250" t="s">
        <v>333</v>
      </c>
      <c r="J686" s="254" t="str">
        <f t="shared" si="147"/>
        <v>Industry Energy Efficiency Standards</v>
      </c>
      <c r="K686" s="260" t="str">
        <f t="shared" si="147"/>
        <v>indst efficiency standards</v>
      </c>
      <c r="L686" s="260">
        <f t="shared" si="147"/>
        <v>0</v>
      </c>
      <c r="M686" s="260">
        <f t="shared" si="147"/>
        <v>0.25</v>
      </c>
      <c r="N686" s="260">
        <f t="shared" si="147"/>
        <v>0.01</v>
      </c>
      <c r="O686" s="251" t="str">
        <f t="shared" si="147"/>
        <v>% reduction in energy use</v>
      </c>
      <c r="P686" s="251" t="str">
        <f t="shared" si="14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6" s="251" t="str">
        <f t="shared" si="147"/>
        <v>industry-ag-main.html#eff-stds</v>
      </c>
      <c r="R686" s="251" t="str">
        <f t="shared" si="147"/>
        <v>industry-energy-efficiency-standards.html</v>
      </c>
      <c r="S686" s="259" t="str">
        <f t="shared" si="147"/>
        <v>U.S. DOE, 2016, Industrial Energy Efficiency Potential Analysis, https://energy.gov/sites/prod/files/2017/04/f34/energy-savings-by-state-industrial-methodology.pdf</v>
      </c>
      <c r="T686" s="251" t="str">
        <f t="shared" si="147"/>
        <v>U.S. DOE, 2016, Industrial Energy Efficiency Potential Analysis, https://energy.gov/sites/prod/files/2017/04/f34/energy-savings-by-state-industrial-methodology.pdf</v>
      </c>
    </row>
    <row r="687" spans="1:20">
      <c r="A687" s="254" t="str">
        <f t="shared" si="145"/>
        <v>Industry</v>
      </c>
      <c r="B687" s="254" t="str">
        <f t="shared" si="145"/>
        <v>Industry Energy Efficiency Standards</v>
      </c>
      <c r="C687" s="254" t="str">
        <f t="shared" si="145"/>
        <v>Percentage Improvement in Eqpt Efficiency Standards above BAU</v>
      </c>
      <c r="D687" s="255" t="s">
        <v>2131</v>
      </c>
      <c r="E687" s="250" t="s">
        <v>819</v>
      </c>
      <c r="F687" s="180" t="s">
        <v>2178</v>
      </c>
      <c r="G687" s="250" t="s">
        <v>820</v>
      </c>
      <c r="H687" s="43">
        <v>1035</v>
      </c>
      <c r="I687" s="250" t="s">
        <v>311</v>
      </c>
      <c r="J687" s="254" t="str">
        <f t="shared" si="147"/>
        <v>Industry Energy Efficiency Standards</v>
      </c>
      <c r="K687" s="260" t="str">
        <f t="shared" si="147"/>
        <v>indst efficiency standards</v>
      </c>
      <c r="L687" s="260">
        <f t="shared" si="147"/>
        <v>0</v>
      </c>
      <c r="M687" s="260">
        <f t="shared" si="147"/>
        <v>0.25</v>
      </c>
      <c r="N687" s="260">
        <f t="shared" si="147"/>
        <v>0.01</v>
      </c>
      <c r="O687" s="251" t="str">
        <f t="shared" si="147"/>
        <v>% reduction in energy use</v>
      </c>
      <c r="P687" s="251" t="str">
        <f t="shared" si="14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7" s="251" t="str">
        <f t="shared" si="147"/>
        <v>industry-ag-main.html#eff-stds</v>
      </c>
      <c r="R687" s="251" t="str">
        <f t="shared" si="147"/>
        <v>industry-energy-efficiency-standards.html</v>
      </c>
      <c r="S687" s="259" t="str">
        <f t="shared" si="147"/>
        <v>U.S. DOE, 2016, Industrial Energy Efficiency Potential Analysis, https://energy.gov/sites/prod/files/2017/04/f34/energy-savings-by-state-industrial-methodology.pdf</v>
      </c>
      <c r="T687" s="251" t="str">
        <f t="shared" si="147"/>
        <v>U.S. DOE, 2016, Industrial Energy Efficiency Potential Analysis, https://energy.gov/sites/prod/files/2017/04/f34/energy-savings-by-state-industrial-methodology.pdf</v>
      </c>
    </row>
    <row r="688" spans="1:20">
      <c r="A688" s="254" t="str">
        <f t="shared" si="145"/>
        <v>Industry</v>
      </c>
      <c r="B688" s="254" t="str">
        <f t="shared" si="145"/>
        <v>Industry Energy Efficiency Standards</v>
      </c>
      <c r="C688" s="254" t="str">
        <f t="shared" si="145"/>
        <v>Percentage Improvement in Eqpt Efficiency Standards above BAU</v>
      </c>
      <c r="D688" s="255" t="s">
        <v>2131</v>
      </c>
      <c r="E688" s="250" t="s">
        <v>821</v>
      </c>
      <c r="F688" s="180" t="s">
        <v>2178</v>
      </c>
      <c r="G688" s="250" t="s">
        <v>822</v>
      </c>
      <c r="H688" s="43">
        <v>1036</v>
      </c>
      <c r="I688" s="250" t="s">
        <v>311</v>
      </c>
      <c r="J688" s="254" t="str">
        <f t="shared" si="147"/>
        <v>Industry Energy Efficiency Standards</v>
      </c>
      <c r="K688" s="260" t="str">
        <f t="shared" si="147"/>
        <v>indst efficiency standards</v>
      </c>
      <c r="L688" s="260">
        <f t="shared" si="147"/>
        <v>0</v>
      </c>
      <c r="M688" s="260">
        <f t="shared" si="147"/>
        <v>0.25</v>
      </c>
      <c r="N688" s="260">
        <f t="shared" si="147"/>
        <v>0.01</v>
      </c>
      <c r="O688" s="251" t="str">
        <f t="shared" si="147"/>
        <v>% reduction in energy use</v>
      </c>
      <c r="P688" s="251" t="str">
        <f t="shared" si="14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8" s="251" t="str">
        <f t="shared" si="147"/>
        <v>industry-ag-main.html#eff-stds</v>
      </c>
      <c r="R688" s="251" t="str">
        <f t="shared" si="147"/>
        <v>industry-energy-efficiency-standards.html</v>
      </c>
      <c r="S688" s="259" t="str">
        <f t="shared" si="147"/>
        <v>U.S. DOE, 2016, Industrial Energy Efficiency Potential Analysis, https://energy.gov/sites/prod/files/2017/04/f34/energy-savings-by-state-industrial-methodology.pdf</v>
      </c>
      <c r="T688" s="251" t="str">
        <f t="shared" si="147"/>
        <v>U.S. DOE, 2016, Industrial Energy Efficiency Potential Analysis, https://energy.gov/sites/prod/files/2017/04/f34/energy-savings-by-state-industrial-methodology.pdf</v>
      </c>
    </row>
    <row r="689" spans="1:20">
      <c r="A689" s="254" t="str">
        <f t="shared" si="145"/>
        <v>Industry</v>
      </c>
      <c r="B689" s="254" t="str">
        <f t="shared" si="145"/>
        <v>Industry Energy Efficiency Standards</v>
      </c>
      <c r="C689" s="254" t="str">
        <f t="shared" si="145"/>
        <v>Percentage Improvement in Eqpt Efficiency Standards above BAU</v>
      </c>
      <c r="D689" s="255" t="s">
        <v>2131</v>
      </c>
      <c r="E689" s="250" t="s">
        <v>823</v>
      </c>
      <c r="F689" s="180" t="s">
        <v>2178</v>
      </c>
      <c r="G689" s="250" t="s">
        <v>824</v>
      </c>
      <c r="H689" s="43">
        <v>1037</v>
      </c>
      <c r="I689" s="250" t="s">
        <v>333</v>
      </c>
      <c r="J689" s="254" t="str">
        <f t="shared" si="147"/>
        <v>Industry Energy Efficiency Standards</v>
      </c>
      <c r="K689" s="260" t="str">
        <f t="shared" si="147"/>
        <v>indst efficiency standards</v>
      </c>
      <c r="L689" s="260">
        <f t="shared" si="147"/>
        <v>0</v>
      </c>
      <c r="M689" s="260">
        <f t="shared" si="147"/>
        <v>0.25</v>
      </c>
      <c r="N689" s="260">
        <f t="shared" si="147"/>
        <v>0.01</v>
      </c>
      <c r="O689" s="251" t="str">
        <f t="shared" si="147"/>
        <v>% reduction in energy use</v>
      </c>
      <c r="P689" s="251" t="str">
        <f t="shared" si="14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9" s="251" t="str">
        <f t="shared" si="147"/>
        <v>industry-ag-main.html#eff-stds</v>
      </c>
      <c r="R689" s="251" t="str">
        <f t="shared" si="147"/>
        <v>industry-energy-efficiency-standards.html</v>
      </c>
      <c r="S689" s="259" t="str">
        <f t="shared" si="147"/>
        <v>U.S. DOE, 2016, Industrial Energy Efficiency Potential Analysis, https://energy.gov/sites/prod/files/2017/04/f34/energy-savings-by-state-industrial-methodology.pdf</v>
      </c>
      <c r="T689" s="251" t="str">
        <f t="shared" si="147"/>
        <v>U.S. DOE, 2016, Industrial Energy Efficiency Potential Analysis, https://energy.gov/sites/prod/files/2017/04/f34/energy-savings-by-state-industrial-methodology.pdf</v>
      </c>
    </row>
    <row r="690" spans="1:20">
      <c r="A690" s="254" t="str">
        <f t="shared" si="145"/>
        <v>Industry</v>
      </c>
      <c r="B690" s="254" t="str">
        <f t="shared" si="145"/>
        <v>Industry Energy Efficiency Standards</v>
      </c>
      <c r="C690" s="254" t="str">
        <f t="shared" si="145"/>
        <v>Percentage Improvement in Eqpt Efficiency Standards above BAU</v>
      </c>
      <c r="D690" s="255" t="s">
        <v>2129</v>
      </c>
      <c r="E690" s="250" t="s">
        <v>800</v>
      </c>
      <c r="F690" s="180" t="s">
        <v>2177</v>
      </c>
      <c r="G690" s="250" t="s">
        <v>801</v>
      </c>
      <c r="H690" s="43">
        <v>1038</v>
      </c>
      <c r="I690" s="250" t="s">
        <v>311</v>
      </c>
      <c r="J690" s="254" t="str">
        <f t="shared" si="147"/>
        <v>Industry Energy Efficiency Standards</v>
      </c>
      <c r="K690" s="260" t="str">
        <f t="shared" si="147"/>
        <v>indst efficiency standards</v>
      </c>
      <c r="L690" s="260">
        <f t="shared" si="147"/>
        <v>0</v>
      </c>
      <c r="M690" s="260">
        <f t="shared" si="147"/>
        <v>0.25</v>
      </c>
      <c r="N690" s="260">
        <f t="shared" si="147"/>
        <v>0.01</v>
      </c>
      <c r="O690" s="251" t="str">
        <f t="shared" si="147"/>
        <v>% reduction in energy use</v>
      </c>
      <c r="P690" s="251" t="str">
        <f t="shared" si="14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0" s="251" t="str">
        <f t="shared" si="147"/>
        <v>industry-ag-main.html#eff-stds</v>
      </c>
      <c r="R690" s="251" t="str">
        <f t="shared" si="147"/>
        <v>industry-energy-efficiency-standards.html</v>
      </c>
      <c r="S690" s="259" t="str">
        <f t="shared" si="147"/>
        <v>U.S. DOE, 2016, Industrial Energy Efficiency Potential Analysis, https://energy.gov/sites/prod/files/2017/04/f34/energy-savings-by-state-industrial-methodology.pdf</v>
      </c>
      <c r="T690" s="251" t="str">
        <f t="shared" si="147"/>
        <v>U.S. DOE, 2016, Industrial Energy Efficiency Potential Analysis, https://energy.gov/sites/prod/files/2017/04/f34/energy-savings-by-state-industrial-methodology.pdf</v>
      </c>
    </row>
    <row r="691" spans="1:20">
      <c r="A691" s="254" t="str">
        <f t="shared" ref="A691:C710" si="148">A$610</f>
        <v>Industry</v>
      </c>
      <c r="B691" s="254" t="str">
        <f t="shared" si="148"/>
        <v>Industry Energy Efficiency Standards</v>
      </c>
      <c r="C691" s="254" t="str">
        <f t="shared" si="148"/>
        <v>Percentage Improvement in Eqpt Efficiency Standards above BAU</v>
      </c>
      <c r="D691" s="255" t="s">
        <v>2129</v>
      </c>
      <c r="E691" s="250" t="s">
        <v>807</v>
      </c>
      <c r="F691" s="180" t="s">
        <v>2177</v>
      </c>
      <c r="G691" s="250" t="s">
        <v>808</v>
      </c>
      <c r="H691" s="43">
        <v>1039</v>
      </c>
      <c r="I691" s="250" t="s">
        <v>311</v>
      </c>
      <c r="J691" s="254" t="str">
        <f t="shared" ref="J691:T700" si="149">J$610</f>
        <v>Industry Energy Efficiency Standards</v>
      </c>
      <c r="K691" s="260" t="str">
        <f t="shared" si="149"/>
        <v>indst efficiency standards</v>
      </c>
      <c r="L691" s="260">
        <f t="shared" si="149"/>
        <v>0</v>
      </c>
      <c r="M691" s="260">
        <f t="shared" si="149"/>
        <v>0.25</v>
      </c>
      <c r="N691" s="260">
        <f t="shared" si="149"/>
        <v>0.01</v>
      </c>
      <c r="O691" s="251" t="str">
        <f t="shared" si="149"/>
        <v>% reduction in energy use</v>
      </c>
      <c r="P691" s="251" t="str">
        <f t="shared" si="14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1" s="251" t="str">
        <f t="shared" si="149"/>
        <v>industry-ag-main.html#eff-stds</v>
      </c>
      <c r="R691" s="251" t="str">
        <f t="shared" si="149"/>
        <v>industry-energy-efficiency-standards.html</v>
      </c>
      <c r="S691" s="259" t="str">
        <f t="shared" si="149"/>
        <v>U.S. DOE, 2016, Industrial Energy Efficiency Potential Analysis, https://energy.gov/sites/prod/files/2017/04/f34/energy-savings-by-state-industrial-methodology.pdf</v>
      </c>
      <c r="T691" s="251" t="str">
        <f t="shared" si="149"/>
        <v>U.S. DOE, 2016, Industrial Energy Efficiency Potential Analysis, https://energy.gov/sites/prod/files/2017/04/f34/energy-savings-by-state-industrial-methodology.pdf</v>
      </c>
    </row>
    <row r="692" spans="1:20">
      <c r="A692" s="254" t="str">
        <f t="shared" si="148"/>
        <v>Industry</v>
      </c>
      <c r="B692" s="254" t="str">
        <f t="shared" si="148"/>
        <v>Industry Energy Efficiency Standards</v>
      </c>
      <c r="C692" s="254" t="str">
        <f t="shared" si="148"/>
        <v>Percentage Improvement in Eqpt Efficiency Standards above BAU</v>
      </c>
      <c r="D692" s="255" t="s">
        <v>2129</v>
      </c>
      <c r="E692" s="250" t="s">
        <v>809</v>
      </c>
      <c r="F692" s="180" t="s">
        <v>2177</v>
      </c>
      <c r="G692" s="250" t="s">
        <v>810</v>
      </c>
      <c r="H692" s="43">
        <v>1040</v>
      </c>
      <c r="I692" s="250" t="s">
        <v>311</v>
      </c>
      <c r="J692" s="254" t="str">
        <f t="shared" si="149"/>
        <v>Industry Energy Efficiency Standards</v>
      </c>
      <c r="K692" s="260" t="str">
        <f t="shared" si="149"/>
        <v>indst efficiency standards</v>
      </c>
      <c r="L692" s="260">
        <f t="shared" si="149"/>
        <v>0</v>
      </c>
      <c r="M692" s="260">
        <f t="shared" si="149"/>
        <v>0.25</v>
      </c>
      <c r="N692" s="260">
        <f t="shared" si="149"/>
        <v>0.01</v>
      </c>
      <c r="O692" s="251" t="str">
        <f t="shared" si="149"/>
        <v>% reduction in energy use</v>
      </c>
      <c r="P692" s="251" t="str">
        <f t="shared" si="14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2" s="251" t="str">
        <f t="shared" si="149"/>
        <v>industry-ag-main.html#eff-stds</v>
      </c>
      <c r="R692" s="251" t="str">
        <f t="shared" si="149"/>
        <v>industry-energy-efficiency-standards.html</v>
      </c>
      <c r="S692" s="259" t="str">
        <f t="shared" si="149"/>
        <v>U.S. DOE, 2016, Industrial Energy Efficiency Potential Analysis, https://energy.gov/sites/prod/files/2017/04/f34/energy-savings-by-state-industrial-methodology.pdf</v>
      </c>
      <c r="T692" s="251" t="str">
        <f t="shared" si="149"/>
        <v>U.S. DOE, 2016, Industrial Energy Efficiency Potential Analysis, https://energy.gov/sites/prod/files/2017/04/f34/energy-savings-by-state-industrial-methodology.pdf</v>
      </c>
    </row>
    <row r="693" spans="1:20">
      <c r="A693" s="254" t="str">
        <f t="shared" si="148"/>
        <v>Industry</v>
      </c>
      <c r="B693" s="254" t="str">
        <f t="shared" si="148"/>
        <v>Industry Energy Efficiency Standards</v>
      </c>
      <c r="C693" s="254" t="str">
        <f t="shared" si="148"/>
        <v>Percentage Improvement in Eqpt Efficiency Standards above BAU</v>
      </c>
      <c r="D693" s="255" t="s">
        <v>2129</v>
      </c>
      <c r="E693" s="250" t="s">
        <v>811</v>
      </c>
      <c r="F693" s="180" t="s">
        <v>2177</v>
      </c>
      <c r="G693" s="250" t="s">
        <v>812</v>
      </c>
      <c r="H693" s="43">
        <v>1041</v>
      </c>
      <c r="I693" s="250" t="s">
        <v>311</v>
      </c>
      <c r="J693" s="254" t="str">
        <f t="shared" si="149"/>
        <v>Industry Energy Efficiency Standards</v>
      </c>
      <c r="K693" s="260" t="str">
        <f t="shared" si="149"/>
        <v>indst efficiency standards</v>
      </c>
      <c r="L693" s="260">
        <f t="shared" si="149"/>
        <v>0</v>
      </c>
      <c r="M693" s="260">
        <f t="shared" si="149"/>
        <v>0.25</v>
      </c>
      <c r="N693" s="260">
        <f t="shared" si="149"/>
        <v>0.01</v>
      </c>
      <c r="O693" s="251" t="str">
        <f t="shared" si="149"/>
        <v>% reduction in energy use</v>
      </c>
      <c r="P693" s="251" t="str">
        <f t="shared" si="14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3" s="251" t="str">
        <f t="shared" si="149"/>
        <v>industry-ag-main.html#eff-stds</v>
      </c>
      <c r="R693" s="251" t="str">
        <f t="shared" si="149"/>
        <v>industry-energy-efficiency-standards.html</v>
      </c>
      <c r="S693" s="259" t="str">
        <f t="shared" si="149"/>
        <v>U.S. DOE, 2016, Industrial Energy Efficiency Potential Analysis, https://energy.gov/sites/prod/files/2017/04/f34/energy-savings-by-state-industrial-methodology.pdf</v>
      </c>
      <c r="T693" s="251" t="str">
        <f t="shared" si="149"/>
        <v>U.S. DOE, 2016, Industrial Energy Efficiency Potential Analysis, https://energy.gov/sites/prod/files/2017/04/f34/energy-savings-by-state-industrial-methodology.pdf</v>
      </c>
    </row>
    <row r="694" spans="1:20">
      <c r="A694" s="254" t="str">
        <f t="shared" si="148"/>
        <v>Industry</v>
      </c>
      <c r="B694" s="254" t="str">
        <f t="shared" si="148"/>
        <v>Industry Energy Efficiency Standards</v>
      </c>
      <c r="C694" s="254" t="str">
        <f t="shared" si="148"/>
        <v>Percentage Improvement in Eqpt Efficiency Standards above BAU</v>
      </c>
      <c r="D694" s="255" t="s">
        <v>2129</v>
      </c>
      <c r="E694" s="250" t="s">
        <v>813</v>
      </c>
      <c r="F694" s="180" t="s">
        <v>2177</v>
      </c>
      <c r="G694" s="250" t="s">
        <v>814</v>
      </c>
      <c r="H694" s="43">
        <v>1042</v>
      </c>
      <c r="I694" s="250" t="s">
        <v>333</v>
      </c>
      <c r="J694" s="254" t="str">
        <f t="shared" si="149"/>
        <v>Industry Energy Efficiency Standards</v>
      </c>
      <c r="K694" s="260" t="str">
        <f t="shared" si="149"/>
        <v>indst efficiency standards</v>
      </c>
      <c r="L694" s="260">
        <f t="shared" si="149"/>
        <v>0</v>
      </c>
      <c r="M694" s="260">
        <f t="shared" si="149"/>
        <v>0.25</v>
      </c>
      <c r="N694" s="260">
        <f t="shared" si="149"/>
        <v>0.01</v>
      </c>
      <c r="O694" s="251" t="str">
        <f t="shared" si="149"/>
        <v>% reduction in energy use</v>
      </c>
      <c r="P694" s="251" t="str">
        <f t="shared" si="14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4" s="251" t="str">
        <f t="shared" si="149"/>
        <v>industry-ag-main.html#eff-stds</v>
      </c>
      <c r="R694" s="251" t="str">
        <f t="shared" si="149"/>
        <v>industry-energy-efficiency-standards.html</v>
      </c>
      <c r="S694" s="259" t="str">
        <f t="shared" si="149"/>
        <v>U.S. DOE, 2016, Industrial Energy Efficiency Potential Analysis, https://energy.gov/sites/prod/files/2017/04/f34/energy-savings-by-state-industrial-methodology.pdf</v>
      </c>
      <c r="T694" s="251" t="str">
        <f t="shared" si="149"/>
        <v>U.S. DOE, 2016, Industrial Energy Efficiency Potential Analysis, https://energy.gov/sites/prod/files/2017/04/f34/energy-savings-by-state-industrial-methodology.pdf</v>
      </c>
    </row>
    <row r="695" spans="1:20">
      <c r="A695" s="254" t="str">
        <f t="shared" si="148"/>
        <v>Industry</v>
      </c>
      <c r="B695" s="254" t="str">
        <f t="shared" si="148"/>
        <v>Industry Energy Efficiency Standards</v>
      </c>
      <c r="C695" s="254" t="str">
        <f t="shared" si="148"/>
        <v>Percentage Improvement in Eqpt Efficiency Standards above BAU</v>
      </c>
      <c r="D695" s="255" t="s">
        <v>2129</v>
      </c>
      <c r="E695" s="250" t="s">
        <v>815</v>
      </c>
      <c r="F695" s="180" t="s">
        <v>2177</v>
      </c>
      <c r="G695" s="250" t="s">
        <v>816</v>
      </c>
      <c r="H695" s="43">
        <v>1043</v>
      </c>
      <c r="I695" s="250" t="s">
        <v>333</v>
      </c>
      <c r="J695" s="254" t="str">
        <f t="shared" si="149"/>
        <v>Industry Energy Efficiency Standards</v>
      </c>
      <c r="K695" s="260" t="str">
        <f t="shared" si="149"/>
        <v>indst efficiency standards</v>
      </c>
      <c r="L695" s="260">
        <f t="shared" si="149"/>
        <v>0</v>
      </c>
      <c r="M695" s="260">
        <f t="shared" si="149"/>
        <v>0.25</v>
      </c>
      <c r="N695" s="260">
        <f t="shared" si="149"/>
        <v>0.01</v>
      </c>
      <c r="O695" s="251" t="str">
        <f t="shared" si="149"/>
        <v>% reduction in energy use</v>
      </c>
      <c r="P695" s="251" t="str">
        <f t="shared" si="14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5" s="251" t="str">
        <f t="shared" si="149"/>
        <v>industry-ag-main.html#eff-stds</v>
      </c>
      <c r="R695" s="251" t="str">
        <f t="shared" si="149"/>
        <v>industry-energy-efficiency-standards.html</v>
      </c>
      <c r="S695" s="259" t="str">
        <f t="shared" si="149"/>
        <v>U.S. DOE, 2016, Industrial Energy Efficiency Potential Analysis, https://energy.gov/sites/prod/files/2017/04/f34/energy-savings-by-state-industrial-methodology.pdf</v>
      </c>
      <c r="T695" s="251" t="str">
        <f t="shared" si="149"/>
        <v>U.S. DOE, 2016, Industrial Energy Efficiency Potential Analysis, https://energy.gov/sites/prod/files/2017/04/f34/energy-savings-by-state-industrial-methodology.pdf</v>
      </c>
    </row>
    <row r="696" spans="1:20">
      <c r="A696" s="254" t="str">
        <f t="shared" si="148"/>
        <v>Industry</v>
      </c>
      <c r="B696" s="254" t="str">
        <f t="shared" si="148"/>
        <v>Industry Energy Efficiency Standards</v>
      </c>
      <c r="C696" s="254" t="str">
        <f t="shared" si="148"/>
        <v>Percentage Improvement in Eqpt Efficiency Standards above BAU</v>
      </c>
      <c r="D696" s="255" t="s">
        <v>2129</v>
      </c>
      <c r="E696" s="250" t="s">
        <v>817</v>
      </c>
      <c r="F696" s="180" t="s">
        <v>2177</v>
      </c>
      <c r="G696" s="250" t="s">
        <v>818</v>
      </c>
      <c r="H696" s="43">
        <v>1044</v>
      </c>
      <c r="I696" s="250" t="s">
        <v>311</v>
      </c>
      <c r="J696" s="254" t="str">
        <f t="shared" si="149"/>
        <v>Industry Energy Efficiency Standards</v>
      </c>
      <c r="K696" s="260" t="str">
        <f t="shared" si="149"/>
        <v>indst efficiency standards</v>
      </c>
      <c r="L696" s="260">
        <f t="shared" si="149"/>
        <v>0</v>
      </c>
      <c r="M696" s="260">
        <f t="shared" si="149"/>
        <v>0.25</v>
      </c>
      <c r="N696" s="260">
        <f t="shared" si="149"/>
        <v>0.01</v>
      </c>
      <c r="O696" s="251" t="str">
        <f t="shared" si="149"/>
        <v>% reduction in energy use</v>
      </c>
      <c r="P696" s="251" t="str">
        <f t="shared" si="14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6" s="251" t="str">
        <f t="shared" si="149"/>
        <v>industry-ag-main.html#eff-stds</v>
      </c>
      <c r="R696" s="251" t="str">
        <f t="shared" si="149"/>
        <v>industry-energy-efficiency-standards.html</v>
      </c>
      <c r="S696" s="259" t="str">
        <f t="shared" si="149"/>
        <v>U.S. DOE, 2016, Industrial Energy Efficiency Potential Analysis, https://energy.gov/sites/prod/files/2017/04/f34/energy-savings-by-state-industrial-methodology.pdf</v>
      </c>
      <c r="T696" s="251" t="str">
        <f t="shared" si="149"/>
        <v>U.S. DOE, 2016, Industrial Energy Efficiency Potential Analysis, https://energy.gov/sites/prod/files/2017/04/f34/energy-savings-by-state-industrial-methodology.pdf</v>
      </c>
    </row>
    <row r="697" spans="1:20">
      <c r="A697" s="254" t="str">
        <f t="shared" si="148"/>
        <v>Industry</v>
      </c>
      <c r="B697" s="254" t="str">
        <f t="shared" si="148"/>
        <v>Industry Energy Efficiency Standards</v>
      </c>
      <c r="C697" s="254" t="str">
        <f t="shared" si="148"/>
        <v>Percentage Improvement in Eqpt Efficiency Standards above BAU</v>
      </c>
      <c r="D697" s="255" t="s">
        <v>2129</v>
      </c>
      <c r="E697" s="250" t="s">
        <v>819</v>
      </c>
      <c r="F697" s="180" t="s">
        <v>2177</v>
      </c>
      <c r="G697" s="250" t="s">
        <v>820</v>
      </c>
      <c r="H697" s="43">
        <v>1045</v>
      </c>
      <c r="I697" s="250" t="s">
        <v>333</v>
      </c>
      <c r="J697" s="254" t="str">
        <f t="shared" si="149"/>
        <v>Industry Energy Efficiency Standards</v>
      </c>
      <c r="K697" s="260" t="str">
        <f t="shared" si="149"/>
        <v>indst efficiency standards</v>
      </c>
      <c r="L697" s="260">
        <f t="shared" si="149"/>
        <v>0</v>
      </c>
      <c r="M697" s="260">
        <f t="shared" si="149"/>
        <v>0.25</v>
      </c>
      <c r="N697" s="260">
        <f t="shared" si="149"/>
        <v>0.01</v>
      </c>
      <c r="O697" s="251" t="str">
        <f t="shared" si="149"/>
        <v>% reduction in energy use</v>
      </c>
      <c r="P697" s="251" t="str">
        <f t="shared" si="14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7" s="251" t="str">
        <f t="shared" si="149"/>
        <v>industry-ag-main.html#eff-stds</v>
      </c>
      <c r="R697" s="251" t="str">
        <f t="shared" si="149"/>
        <v>industry-energy-efficiency-standards.html</v>
      </c>
      <c r="S697" s="259" t="str">
        <f t="shared" si="149"/>
        <v>U.S. DOE, 2016, Industrial Energy Efficiency Potential Analysis, https://energy.gov/sites/prod/files/2017/04/f34/energy-savings-by-state-industrial-methodology.pdf</v>
      </c>
      <c r="T697" s="251" t="str">
        <f t="shared" si="149"/>
        <v>U.S. DOE, 2016, Industrial Energy Efficiency Potential Analysis, https://energy.gov/sites/prod/files/2017/04/f34/energy-savings-by-state-industrial-methodology.pdf</v>
      </c>
    </row>
    <row r="698" spans="1:20">
      <c r="A698" s="254" t="str">
        <f t="shared" si="148"/>
        <v>Industry</v>
      </c>
      <c r="B698" s="254" t="str">
        <f t="shared" si="148"/>
        <v>Industry Energy Efficiency Standards</v>
      </c>
      <c r="C698" s="254" t="str">
        <f t="shared" si="148"/>
        <v>Percentage Improvement in Eqpt Efficiency Standards above BAU</v>
      </c>
      <c r="D698" s="255" t="s">
        <v>2129</v>
      </c>
      <c r="E698" s="250" t="s">
        <v>821</v>
      </c>
      <c r="F698" s="180" t="s">
        <v>2177</v>
      </c>
      <c r="G698" s="250" t="s">
        <v>822</v>
      </c>
      <c r="H698" s="43">
        <v>1046</v>
      </c>
      <c r="I698" s="250" t="s">
        <v>333</v>
      </c>
      <c r="J698" s="254" t="str">
        <f t="shared" si="149"/>
        <v>Industry Energy Efficiency Standards</v>
      </c>
      <c r="K698" s="260" t="str">
        <f t="shared" si="149"/>
        <v>indst efficiency standards</v>
      </c>
      <c r="L698" s="260">
        <f t="shared" si="149"/>
        <v>0</v>
      </c>
      <c r="M698" s="260">
        <f t="shared" si="149"/>
        <v>0.25</v>
      </c>
      <c r="N698" s="260">
        <f t="shared" si="149"/>
        <v>0.01</v>
      </c>
      <c r="O698" s="251" t="str">
        <f t="shared" si="149"/>
        <v>% reduction in energy use</v>
      </c>
      <c r="P698" s="251" t="str">
        <f t="shared" si="14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8" s="251" t="str">
        <f t="shared" si="149"/>
        <v>industry-ag-main.html#eff-stds</v>
      </c>
      <c r="R698" s="251" t="str">
        <f t="shared" si="149"/>
        <v>industry-energy-efficiency-standards.html</v>
      </c>
      <c r="S698" s="259" t="str">
        <f t="shared" si="149"/>
        <v>U.S. DOE, 2016, Industrial Energy Efficiency Potential Analysis, https://energy.gov/sites/prod/files/2017/04/f34/energy-savings-by-state-industrial-methodology.pdf</v>
      </c>
      <c r="T698" s="251" t="str">
        <f t="shared" si="149"/>
        <v>U.S. DOE, 2016, Industrial Energy Efficiency Potential Analysis, https://energy.gov/sites/prod/files/2017/04/f34/energy-savings-by-state-industrial-methodology.pdf</v>
      </c>
    </row>
    <row r="699" spans="1:20">
      <c r="A699" s="254" t="str">
        <f t="shared" si="148"/>
        <v>Industry</v>
      </c>
      <c r="B699" s="254" t="str">
        <f t="shared" si="148"/>
        <v>Industry Energy Efficiency Standards</v>
      </c>
      <c r="C699" s="254" t="str">
        <f t="shared" si="148"/>
        <v>Percentage Improvement in Eqpt Efficiency Standards above BAU</v>
      </c>
      <c r="D699" s="255" t="s">
        <v>2129</v>
      </c>
      <c r="E699" s="250" t="s">
        <v>823</v>
      </c>
      <c r="F699" s="180" t="s">
        <v>2177</v>
      </c>
      <c r="G699" s="250" t="s">
        <v>824</v>
      </c>
      <c r="H699" s="43">
        <v>1047</v>
      </c>
      <c r="I699" s="250" t="s">
        <v>333</v>
      </c>
      <c r="J699" s="254" t="str">
        <f t="shared" si="149"/>
        <v>Industry Energy Efficiency Standards</v>
      </c>
      <c r="K699" s="260" t="str">
        <f t="shared" si="149"/>
        <v>indst efficiency standards</v>
      </c>
      <c r="L699" s="260">
        <f t="shared" si="149"/>
        <v>0</v>
      </c>
      <c r="M699" s="260">
        <f t="shared" si="149"/>
        <v>0.25</v>
      </c>
      <c r="N699" s="260">
        <f t="shared" si="149"/>
        <v>0.01</v>
      </c>
      <c r="O699" s="251" t="str">
        <f t="shared" si="149"/>
        <v>% reduction in energy use</v>
      </c>
      <c r="P699" s="251" t="str">
        <f t="shared" si="14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9" s="251" t="str">
        <f t="shared" si="149"/>
        <v>industry-ag-main.html#eff-stds</v>
      </c>
      <c r="R699" s="251" t="str">
        <f t="shared" si="149"/>
        <v>industry-energy-efficiency-standards.html</v>
      </c>
      <c r="S699" s="259" t="str">
        <f t="shared" si="149"/>
        <v>U.S. DOE, 2016, Industrial Energy Efficiency Potential Analysis, https://energy.gov/sites/prod/files/2017/04/f34/energy-savings-by-state-industrial-methodology.pdf</v>
      </c>
      <c r="T699" s="251" t="str">
        <f t="shared" si="149"/>
        <v>U.S. DOE, 2016, Industrial Energy Efficiency Potential Analysis, https://energy.gov/sites/prod/files/2017/04/f34/energy-savings-by-state-industrial-methodology.pdf</v>
      </c>
    </row>
    <row r="700" spans="1:20">
      <c r="A700" s="254" t="str">
        <f t="shared" si="148"/>
        <v>Industry</v>
      </c>
      <c r="B700" s="254" t="str">
        <f t="shared" si="148"/>
        <v>Industry Energy Efficiency Standards</v>
      </c>
      <c r="C700" s="254" t="str">
        <f t="shared" si="148"/>
        <v>Percentage Improvement in Eqpt Efficiency Standards above BAU</v>
      </c>
      <c r="D700" s="255" t="s">
        <v>2127</v>
      </c>
      <c r="E700" s="250" t="s">
        <v>800</v>
      </c>
      <c r="F700" s="180" t="s">
        <v>1850</v>
      </c>
      <c r="G700" s="250" t="s">
        <v>801</v>
      </c>
      <c r="H700" s="43">
        <v>1048</v>
      </c>
      <c r="I700" s="250" t="s">
        <v>311</v>
      </c>
      <c r="J700" s="254" t="str">
        <f t="shared" si="149"/>
        <v>Industry Energy Efficiency Standards</v>
      </c>
      <c r="K700" s="260" t="str">
        <f t="shared" si="149"/>
        <v>indst efficiency standards</v>
      </c>
      <c r="L700" s="260">
        <f t="shared" si="149"/>
        <v>0</v>
      </c>
      <c r="M700" s="260">
        <f t="shared" si="149"/>
        <v>0.25</v>
      </c>
      <c r="N700" s="260">
        <f t="shared" si="149"/>
        <v>0.01</v>
      </c>
      <c r="O700" s="251" t="str">
        <f t="shared" si="149"/>
        <v>% reduction in energy use</v>
      </c>
      <c r="P700" s="251" t="str">
        <f t="shared" si="14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0" s="251" t="str">
        <f t="shared" si="149"/>
        <v>industry-ag-main.html#eff-stds</v>
      </c>
      <c r="R700" s="251" t="str">
        <f t="shared" si="149"/>
        <v>industry-energy-efficiency-standards.html</v>
      </c>
      <c r="S700" s="259" t="str">
        <f t="shared" si="149"/>
        <v>U.S. DOE, 2016, Industrial Energy Efficiency Potential Analysis, https://energy.gov/sites/prod/files/2017/04/f34/energy-savings-by-state-industrial-methodology.pdf</v>
      </c>
      <c r="T700" s="251" t="str">
        <f t="shared" si="149"/>
        <v>U.S. DOE, 2016, Industrial Energy Efficiency Potential Analysis, https://energy.gov/sites/prod/files/2017/04/f34/energy-savings-by-state-industrial-methodology.pdf</v>
      </c>
    </row>
    <row r="701" spans="1:20">
      <c r="A701" s="254" t="str">
        <f t="shared" si="148"/>
        <v>Industry</v>
      </c>
      <c r="B701" s="254" t="str">
        <f t="shared" si="148"/>
        <v>Industry Energy Efficiency Standards</v>
      </c>
      <c r="C701" s="254" t="str">
        <f t="shared" si="148"/>
        <v>Percentage Improvement in Eqpt Efficiency Standards above BAU</v>
      </c>
      <c r="D701" s="255" t="s">
        <v>2127</v>
      </c>
      <c r="E701" s="250" t="s">
        <v>807</v>
      </c>
      <c r="F701" s="180" t="s">
        <v>1850</v>
      </c>
      <c r="G701" s="250" t="s">
        <v>808</v>
      </c>
      <c r="H701" s="43">
        <v>1049</v>
      </c>
      <c r="I701" s="250" t="s">
        <v>311</v>
      </c>
      <c r="J701" s="254" t="str">
        <f t="shared" ref="J701:T710" si="150">J$610</f>
        <v>Industry Energy Efficiency Standards</v>
      </c>
      <c r="K701" s="260" t="str">
        <f t="shared" si="150"/>
        <v>indst efficiency standards</v>
      </c>
      <c r="L701" s="260">
        <f t="shared" si="150"/>
        <v>0</v>
      </c>
      <c r="M701" s="260">
        <f t="shared" si="150"/>
        <v>0.25</v>
      </c>
      <c r="N701" s="260">
        <f t="shared" si="150"/>
        <v>0.01</v>
      </c>
      <c r="O701" s="251" t="str">
        <f t="shared" si="150"/>
        <v>% reduction in energy use</v>
      </c>
      <c r="P701" s="251" t="str">
        <f t="shared" si="15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1" s="251" t="str">
        <f t="shared" si="150"/>
        <v>industry-ag-main.html#eff-stds</v>
      </c>
      <c r="R701" s="251" t="str">
        <f t="shared" si="150"/>
        <v>industry-energy-efficiency-standards.html</v>
      </c>
      <c r="S701" s="259" t="str">
        <f t="shared" si="150"/>
        <v>U.S. DOE, 2016, Industrial Energy Efficiency Potential Analysis, https://energy.gov/sites/prod/files/2017/04/f34/energy-savings-by-state-industrial-methodology.pdf</v>
      </c>
      <c r="T701" s="251" t="str">
        <f t="shared" si="150"/>
        <v>U.S. DOE, 2016, Industrial Energy Efficiency Potential Analysis, https://energy.gov/sites/prod/files/2017/04/f34/energy-savings-by-state-industrial-methodology.pdf</v>
      </c>
    </row>
    <row r="702" spans="1:20">
      <c r="A702" s="254" t="str">
        <f t="shared" si="148"/>
        <v>Industry</v>
      </c>
      <c r="B702" s="254" t="str">
        <f t="shared" si="148"/>
        <v>Industry Energy Efficiency Standards</v>
      </c>
      <c r="C702" s="254" t="str">
        <f t="shared" si="148"/>
        <v>Percentage Improvement in Eqpt Efficiency Standards above BAU</v>
      </c>
      <c r="D702" s="255" t="s">
        <v>2127</v>
      </c>
      <c r="E702" s="250" t="s">
        <v>809</v>
      </c>
      <c r="F702" s="180" t="s">
        <v>1850</v>
      </c>
      <c r="G702" s="250" t="s">
        <v>810</v>
      </c>
      <c r="H702" s="43">
        <v>1050</v>
      </c>
      <c r="I702" s="250" t="s">
        <v>311</v>
      </c>
      <c r="J702" s="254" t="str">
        <f t="shared" si="150"/>
        <v>Industry Energy Efficiency Standards</v>
      </c>
      <c r="K702" s="260" t="str">
        <f t="shared" si="150"/>
        <v>indst efficiency standards</v>
      </c>
      <c r="L702" s="260">
        <f t="shared" si="150"/>
        <v>0</v>
      </c>
      <c r="M702" s="260">
        <f t="shared" si="150"/>
        <v>0.25</v>
      </c>
      <c r="N702" s="260">
        <f t="shared" si="150"/>
        <v>0.01</v>
      </c>
      <c r="O702" s="251" t="str">
        <f t="shared" si="150"/>
        <v>% reduction in energy use</v>
      </c>
      <c r="P702" s="251" t="str">
        <f t="shared" si="15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2" s="251" t="str">
        <f t="shared" si="150"/>
        <v>industry-ag-main.html#eff-stds</v>
      </c>
      <c r="R702" s="251" t="str">
        <f t="shared" si="150"/>
        <v>industry-energy-efficiency-standards.html</v>
      </c>
      <c r="S702" s="259" t="str">
        <f t="shared" si="150"/>
        <v>U.S. DOE, 2016, Industrial Energy Efficiency Potential Analysis, https://energy.gov/sites/prod/files/2017/04/f34/energy-savings-by-state-industrial-methodology.pdf</v>
      </c>
      <c r="T702" s="251" t="str">
        <f t="shared" si="150"/>
        <v>U.S. DOE, 2016, Industrial Energy Efficiency Potential Analysis, https://energy.gov/sites/prod/files/2017/04/f34/energy-savings-by-state-industrial-methodology.pdf</v>
      </c>
    </row>
    <row r="703" spans="1:20">
      <c r="A703" s="254" t="str">
        <f t="shared" si="148"/>
        <v>Industry</v>
      </c>
      <c r="B703" s="254" t="str">
        <f t="shared" si="148"/>
        <v>Industry Energy Efficiency Standards</v>
      </c>
      <c r="C703" s="254" t="str">
        <f t="shared" si="148"/>
        <v>Percentage Improvement in Eqpt Efficiency Standards above BAU</v>
      </c>
      <c r="D703" s="255" t="s">
        <v>2127</v>
      </c>
      <c r="E703" s="250" t="s">
        <v>811</v>
      </c>
      <c r="F703" s="180" t="s">
        <v>1850</v>
      </c>
      <c r="G703" s="250" t="s">
        <v>812</v>
      </c>
      <c r="H703" s="43">
        <v>1051</v>
      </c>
      <c r="I703" s="250" t="s">
        <v>333</v>
      </c>
      <c r="J703" s="254" t="str">
        <f t="shared" si="150"/>
        <v>Industry Energy Efficiency Standards</v>
      </c>
      <c r="K703" s="260" t="str">
        <f t="shared" si="150"/>
        <v>indst efficiency standards</v>
      </c>
      <c r="L703" s="260">
        <f t="shared" si="150"/>
        <v>0</v>
      </c>
      <c r="M703" s="260">
        <f t="shared" si="150"/>
        <v>0.25</v>
      </c>
      <c r="N703" s="260">
        <f t="shared" si="150"/>
        <v>0.01</v>
      </c>
      <c r="O703" s="251" t="str">
        <f t="shared" si="150"/>
        <v>% reduction in energy use</v>
      </c>
      <c r="P703" s="251" t="str">
        <f t="shared" si="15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3" s="251" t="str">
        <f t="shared" si="150"/>
        <v>industry-ag-main.html#eff-stds</v>
      </c>
      <c r="R703" s="251" t="str">
        <f t="shared" si="150"/>
        <v>industry-energy-efficiency-standards.html</v>
      </c>
      <c r="S703" s="259" t="str">
        <f t="shared" si="150"/>
        <v>U.S. DOE, 2016, Industrial Energy Efficiency Potential Analysis, https://energy.gov/sites/prod/files/2017/04/f34/energy-savings-by-state-industrial-methodology.pdf</v>
      </c>
      <c r="T703" s="251" t="str">
        <f t="shared" si="150"/>
        <v>U.S. DOE, 2016, Industrial Energy Efficiency Potential Analysis, https://energy.gov/sites/prod/files/2017/04/f34/energy-savings-by-state-industrial-methodology.pdf</v>
      </c>
    </row>
    <row r="704" spans="1:20">
      <c r="A704" s="254" t="str">
        <f t="shared" si="148"/>
        <v>Industry</v>
      </c>
      <c r="B704" s="254" t="str">
        <f t="shared" si="148"/>
        <v>Industry Energy Efficiency Standards</v>
      </c>
      <c r="C704" s="254" t="str">
        <f t="shared" si="148"/>
        <v>Percentage Improvement in Eqpt Efficiency Standards above BAU</v>
      </c>
      <c r="D704" s="255" t="s">
        <v>2127</v>
      </c>
      <c r="E704" s="250" t="s">
        <v>813</v>
      </c>
      <c r="F704" s="180" t="s">
        <v>1850</v>
      </c>
      <c r="G704" s="250" t="s">
        <v>814</v>
      </c>
      <c r="H704" s="43">
        <v>1052</v>
      </c>
      <c r="I704" s="250" t="s">
        <v>311</v>
      </c>
      <c r="J704" s="254" t="str">
        <f t="shared" si="150"/>
        <v>Industry Energy Efficiency Standards</v>
      </c>
      <c r="K704" s="260" t="str">
        <f t="shared" si="150"/>
        <v>indst efficiency standards</v>
      </c>
      <c r="L704" s="260">
        <f t="shared" si="150"/>
        <v>0</v>
      </c>
      <c r="M704" s="260">
        <f t="shared" si="150"/>
        <v>0.25</v>
      </c>
      <c r="N704" s="260">
        <f t="shared" si="150"/>
        <v>0.01</v>
      </c>
      <c r="O704" s="251" t="str">
        <f t="shared" si="150"/>
        <v>% reduction in energy use</v>
      </c>
      <c r="P704" s="251" t="str">
        <f t="shared" si="15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4" s="251" t="str">
        <f t="shared" si="150"/>
        <v>industry-ag-main.html#eff-stds</v>
      </c>
      <c r="R704" s="251" t="str">
        <f t="shared" si="150"/>
        <v>industry-energy-efficiency-standards.html</v>
      </c>
      <c r="S704" s="259" t="str">
        <f t="shared" si="150"/>
        <v>U.S. DOE, 2016, Industrial Energy Efficiency Potential Analysis, https://energy.gov/sites/prod/files/2017/04/f34/energy-savings-by-state-industrial-methodology.pdf</v>
      </c>
      <c r="T704" s="251" t="str">
        <f t="shared" si="150"/>
        <v>U.S. DOE, 2016, Industrial Energy Efficiency Potential Analysis, https://energy.gov/sites/prod/files/2017/04/f34/energy-savings-by-state-industrial-methodology.pdf</v>
      </c>
    </row>
    <row r="705" spans="1:20">
      <c r="A705" s="254" t="str">
        <f t="shared" si="148"/>
        <v>Industry</v>
      </c>
      <c r="B705" s="254" t="str">
        <f t="shared" si="148"/>
        <v>Industry Energy Efficiency Standards</v>
      </c>
      <c r="C705" s="254" t="str">
        <f t="shared" si="148"/>
        <v>Percentage Improvement in Eqpt Efficiency Standards above BAU</v>
      </c>
      <c r="D705" s="255" t="s">
        <v>2127</v>
      </c>
      <c r="E705" s="250" t="s">
        <v>815</v>
      </c>
      <c r="F705" s="180" t="s">
        <v>1850</v>
      </c>
      <c r="G705" s="250" t="s">
        <v>816</v>
      </c>
      <c r="H705" s="43">
        <v>1053</v>
      </c>
      <c r="I705" s="250" t="s">
        <v>333</v>
      </c>
      <c r="J705" s="254" t="str">
        <f t="shared" si="150"/>
        <v>Industry Energy Efficiency Standards</v>
      </c>
      <c r="K705" s="260" t="str">
        <f t="shared" si="150"/>
        <v>indst efficiency standards</v>
      </c>
      <c r="L705" s="260">
        <f t="shared" si="150"/>
        <v>0</v>
      </c>
      <c r="M705" s="260">
        <f t="shared" si="150"/>
        <v>0.25</v>
      </c>
      <c r="N705" s="260">
        <f t="shared" si="150"/>
        <v>0.01</v>
      </c>
      <c r="O705" s="251" t="str">
        <f t="shared" si="150"/>
        <v>% reduction in energy use</v>
      </c>
      <c r="P705" s="251" t="str">
        <f t="shared" si="15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5" s="251" t="str">
        <f t="shared" si="150"/>
        <v>industry-ag-main.html#eff-stds</v>
      </c>
      <c r="R705" s="251" t="str">
        <f t="shared" si="150"/>
        <v>industry-energy-efficiency-standards.html</v>
      </c>
      <c r="S705" s="259" t="str">
        <f t="shared" si="150"/>
        <v>U.S. DOE, 2016, Industrial Energy Efficiency Potential Analysis, https://energy.gov/sites/prod/files/2017/04/f34/energy-savings-by-state-industrial-methodology.pdf</v>
      </c>
      <c r="T705" s="251" t="str">
        <f t="shared" si="150"/>
        <v>U.S. DOE, 2016, Industrial Energy Efficiency Potential Analysis, https://energy.gov/sites/prod/files/2017/04/f34/energy-savings-by-state-industrial-methodology.pdf</v>
      </c>
    </row>
    <row r="706" spans="1:20">
      <c r="A706" s="254" t="str">
        <f t="shared" si="148"/>
        <v>Industry</v>
      </c>
      <c r="B706" s="254" t="str">
        <f t="shared" si="148"/>
        <v>Industry Energy Efficiency Standards</v>
      </c>
      <c r="C706" s="254" t="str">
        <f t="shared" si="148"/>
        <v>Percentage Improvement in Eqpt Efficiency Standards above BAU</v>
      </c>
      <c r="D706" s="255" t="s">
        <v>2127</v>
      </c>
      <c r="E706" s="250" t="s">
        <v>817</v>
      </c>
      <c r="F706" s="180" t="s">
        <v>1850</v>
      </c>
      <c r="G706" s="250" t="s">
        <v>818</v>
      </c>
      <c r="H706" s="43">
        <v>1054</v>
      </c>
      <c r="I706" s="250" t="s">
        <v>333</v>
      </c>
      <c r="J706" s="254" t="str">
        <f t="shared" si="150"/>
        <v>Industry Energy Efficiency Standards</v>
      </c>
      <c r="K706" s="260" t="str">
        <f t="shared" si="150"/>
        <v>indst efficiency standards</v>
      </c>
      <c r="L706" s="260">
        <f t="shared" si="150"/>
        <v>0</v>
      </c>
      <c r="M706" s="260">
        <f t="shared" si="150"/>
        <v>0.25</v>
      </c>
      <c r="N706" s="260">
        <f t="shared" si="150"/>
        <v>0.01</v>
      </c>
      <c r="O706" s="251" t="str">
        <f t="shared" si="150"/>
        <v>% reduction in energy use</v>
      </c>
      <c r="P706" s="251" t="str">
        <f t="shared" si="15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6" s="251" t="str">
        <f t="shared" si="150"/>
        <v>industry-ag-main.html#eff-stds</v>
      </c>
      <c r="R706" s="251" t="str">
        <f t="shared" si="150"/>
        <v>industry-energy-efficiency-standards.html</v>
      </c>
      <c r="S706" s="259" t="str">
        <f t="shared" si="150"/>
        <v>U.S. DOE, 2016, Industrial Energy Efficiency Potential Analysis, https://energy.gov/sites/prod/files/2017/04/f34/energy-savings-by-state-industrial-methodology.pdf</v>
      </c>
      <c r="T706" s="251" t="str">
        <f t="shared" si="150"/>
        <v>U.S. DOE, 2016, Industrial Energy Efficiency Potential Analysis, https://energy.gov/sites/prod/files/2017/04/f34/energy-savings-by-state-industrial-methodology.pdf</v>
      </c>
    </row>
    <row r="707" spans="1:20">
      <c r="A707" s="254" t="str">
        <f t="shared" si="148"/>
        <v>Industry</v>
      </c>
      <c r="B707" s="254" t="str">
        <f t="shared" si="148"/>
        <v>Industry Energy Efficiency Standards</v>
      </c>
      <c r="C707" s="254" t="str">
        <f t="shared" si="148"/>
        <v>Percentage Improvement in Eqpt Efficiency Standards above BAU</v>
      </c>
      <c r="D707" s="255" t="s">
        <v>2127</v>
      </c>
      <c r="E707" s="250" t="s">
        <v>819</v>
      </c>
      <c r="F707" s="180" t="s">
        <v>1850</v>
      </c>
      <c r="G707" s="250" t="s">
        <v>820</v>
      </c>
      <c r="H707" s="43">
        <v>1055</v>
      </c>
      <c r="I707" s="250" t="s">
        <v>311</v>
      </c>
      <c r="J707" s="254" t="str">
        <f t="shared" si="150"/>
        <v>Industry Energy Efficiency Standards</v>
      </c>
      <c r="K707" s="260" t="str">
        <f t="shared" si="150"/>
        <v>indst efficiency standards</v>
      </c>
      <c r="L707" s="260">
        <f t="shared" si="150"/>
        <v>0</v>
      </c>
      <c r="M707" s="260">
        <f t="shared" si="150"/>
        <v>0.25</v>
      </c>
      <c r="N707" s="260">
        <f t="shared" si="150"/>
        <v>0.01</v>
      </c>
      <c r="O707" s="251" t="str">
        <f t="shared" si="150"/>
        <v>% reduction in energy use</v>
      </c>
      <c r="P707" s="251" t="str">
        <f t="shared" si="15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7" s="251" t="str">
        <f t="shared" si="150"/>
        <v>industry-ag-main.html#eff-stds</v>
      </c>
      <c r="R707" s="251" t="str">
        <f t="shared" si="150"/>
        <v>industry-energy-efficiency-standards.html</v>
      </c>
      <c r="S707" s="259" t="str">
        <f t="shared" si="150"/>
        <v>U.S. DOE, 2016, Industrial Energy Efficiency Potential Analysis, https://energy.gov/sites/prod/files/2017/04/f34/energy-savings-by-state-industrial-methodology.pdf</v>
      </c>
      <c r="T707" s="251" t="str">
        <f t="shared" si="150"/>
        <v>U.S. DOE, 2016, Industrial Energy Efficiency Potential Analysis, https://energy.gov/sites/prod/files/2017/04/f34/energy-savings-by-state-industrial-methodology.pdf</v>
      </c>
    </row>
    <row r="708" spans="1:20">
      <c r="A708" s="254" t="str">
        <f t="shared" si="148"/>
        <v>Industry</v>
      </c>
      <c r="B708" s="254" t="str">
        <f t="shared" si="148"/>
        <v>Industry Energy Efficiency Standards</v>
      </c>
      <c r="C708" s="254" t="str">
        <f t="shared" si="148"/>
        <v>Percentage Improvement in Eqpt Efficiency Standards above BAU</v>
      </c>
      <c r="D708" s="255" t="s">
        <v>2127</v>
      </c>
      <c r="E708" s="250" t="s">
        <v>821</v>
      </c>
      <c r="F708" s="180" t="s">
        <v>1850</v>
      </c>
      <c r="G708" s="250" t="s">
        <v>822</v>
      </c>
      <c r="H708" s="43">
        <v>1056</v>
      </c>
      <c r="I708" s="250" t="s">
        <v>311</v>
      </c>
      <c r="J708" s="254" t="str">
        <f t="shared" si="150"/>
        <v>Industry Energy Efficiency Standards</v>
      </c>
      <c r="K708" s="260" t="str">
        <f t="shared" si="150"/>
        <v>indst efficiency standards</v>
      </c>
      <c r="L708" s="260">
        <f t="shared" si="150"/>
        <v>0</v>
      </c>
      <c r="M708" s="260">
        <f t="shared" si="150"/>
        <v>0.25</v>
      </c>
      <c r="N708" s="260">
        <f t="shared" si="150"/>
        <v>0.01</v>
      </c>
      <c r="O708" s="251" t="str">
        <f t="shared" si="150"/>
        <v>% reduction in energy use</v>
      </c>
      <c r="P708" s="251" t="str">
        <f t="shared" si="15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8" s="251" t="str">
        <f t="shared" si="150"/>
        <v>industry-ag-main.html#eff-stds</v>
      </c>
      <c r="R708" s="251" t="str">
        <f t="shared" si="150"/>
        <v>industry-energy-efficiency-standards.html</v>
      </c>
      <c r="S708" s="259" t="str">
        <f t="shared" si="150"/>
        <v>U.S. DOE, 2016, Industrial Energy Efficiency Potential Analysis, https://energy.gov/sites/prod/files/2017/04/f34/energy-savings-by-state-industrial-methodology.pdf</v>
      </c>
      <c r="T708" s="251" t="str">
        <f t="shared" si="150"/>
        <v>U.S. DOE, 2016, Industrial Energy Efficiency Potential Analysis, https://energy.gov/sites/prod/files/2017/04/f34/energy-savings-by-state-industrial-methodology.pdf</v>
      </c>
    </row>
    <row r="709" spans="1:20">
      <c r="A709" s="254" t="str">
        <f t="shared" si="148"/>
        <v>Industry</v>
      </c>
      <c r="B709" s="254" t="str">
        <f t="shared" si="148"/>
        <v>Industry Energy Efficiency Standards</v>
      </c>
      <c r="C709" s="254" t="str">
        <f t="shared" si="148"/>
        <v>Percentage Improvement in Eqpt Efficiency Standards above BAU</v>
      </c>
      <c r="D709" s="255" t="s">
        <v>2127</v>
      </c>
      <c r="E709" s="250" t="s">
        <v>823</v>
      </c>
      <c r="F709" s="180" t="s">
        <v>1850</v>
      </c>
      <c r="G709" s="250" t="s">
        <v>824</v>
      </c>
      <c r="H709" s="43">
        <v>1057</v>
      </c>
      <c r="I709" s="250" t="s">
        <v>333</v>
      </c>
      <c r="J709" s="254" t="str">
        <f t="shared" si="150"/>
        <v>Industry Energy Efficiency Standards</v>
      </c>
      <c r="K709" s="260" t="str">
        <f t="shared" si="150"/>
        <v>indst efficiency standards</v>
      </c>
      <c r="L709" s="260">
        <f t="shared" si="150"/>
        <v>0</v>
      </c>
      <c r="M709" s="260">
        <f t="shared" si="150"/>
        <v>0.25</v>
      </c>
      <c r="N709" s="260">
        <f t="shared" si="150"/>
        <v>0.01</v>
      </c>
      <c r="O709" s="251" t="str">
        <f t="shared" si="150"/>
        <v>% reduction in energy use</v>
      </c>
      <c r="P709" s="251" t="str">
        <f t="shared" si="15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9" s="251" t="str">
        <f t="shared" si="150"/>
        <v>industry-ag-main.html#eff-stds</v>
      </c>
      <c r="R709" s="251" t="str">
        <f t="shared" si="150"/>
        <v>industry-energy-efficiency-standards.html</v>
      </c>
      <c r="S709" s="259" t="str">
        <f t="shared" si="150"/>
        <v>U.S. DOE, 2016, Industrial Energy Efficiency Potential Analysis, https://energy.gov/sites/prod/files/2017/04/f34/energy-savings-by-state-industrial-methodology.pdf</v>
      </c>
      <c r="T709" s="251" t="str">
        <f t="shared" si="150"/>
        <v>U.S. DOE, 2016, Industrial Energy Efficiency Potential Analysis, https://energy.gov/sites/prod/files/2017/04/f34/energy-savings-by-state-industrial-methodology.pdf</v>
      </c>
    </row>
    <row r="710" spans="1:20">
      <c r="A710" s="254" t="str">
        <f t="shared" si="148"/>
        <v>Industry</v>
      </c>
      <c r="B710" s="254" t="str">
        <f t="shared" si="148"/>
        <v>Industry Energy Efficiency Standards</v>
      </c>
      <c r="C710" s="254" t="str">
        <f t="shared" si="148"/>
        <v>Percentage Improvement in Eqpt Efficiency Standards above BAU</v>
      </c>
      <c r="D710" s="255" t="s">
        <v>2126</v>
      </c>
      <c r="E710" s="250" t="s">
        <v>800</v>
      </c>
      <c r="F710" s="180" t="s">
        <v>2176</v>
      </c>
      <c r="G710" s="250" t="s">
        <v>801</v>
      </c>
      <c r="H710" s="43">
        <v>1058</v>
      </c>
      <c r="I710" s="250" t="s">
        <v>311</v>
      </c>
      <c r="J710" s="254" t="str">
        <f t="shared" si="150"/>
        <v>Industry Energy Efficiency Standards</v>
      </c>
      <c r="K710" s="260" t="str">
        <f t="shared" si="150"/>
        <v>indst efficiency standards</v>
      </c>
      <c r="L710" s="260">
        <f t="shared" si="150"/>
        <v>0</v>
      </c>
      <c r="M710" s="260">
        <f t="shared" si="150"/>
        <v>0.25</v>
      </c>
      <c r="N710" s="260">
        <f t="shared" si="150"/>
        <v>0.01</v>
      </c>
      <c r="O710" s="251" t="str">
        <f t="shared" si="150"/>
        <v>% reduction in energy use</v>
      </c>
      <c r="P710" s="251" t="str">
        <f t="shared" si="15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0" s="251" t="str">
        <f t="shared" si="150"/>
        <v>industry-ag-main.html#eff-stds</v>
      </c>
      <c r="R710" s="251" t="str">
        <f t="shared" si="150"/>
        <v>industry-energy-efficiency-standards.html</v>
      </c>
      <c r="S710" s="259" t="str">
        <f t="shared" si="150"/>
        <v>U.S. DOE, 2016, Industrial Energy Efficiency Potential Analysis, https://energy.gov/sites/prod/files/2017/04/f34/energy-savings-by-state-industrial-methodology.pdf</v>
      </c>
      <c r="T710" s="251" t="str">
        <f t="shared" si="150"/>
        <v>U.S. DOE, 2016, Industrial Energy Efficiency Potential Analysis, https://energy.gov/sites/prod/files/2017/04/f34/energy-savings-by-state-industrial-methodology.pdf</v>
      </c>
    </row>
    <row r="711" spans="1:20">
      <c r="A711" s="254" t="str">
        <f t="shared" ref="A711:C730" si="151">A$610</f>
        <v>Industry</v>
      </c>
      <c r="B711" s="254" t="str">
        <f t="shared" si="151"/>
        <v>Industry Energy Efficiency Standards</v>
      </c>
      <c r="C711" s="254" t="str">
        <f t="shared" si="151"/>
        <v>Percentage Improvement in Eqpt Efficiency Standards above BAU</v>
      </c>
      <c r="D711" s="255" t="s">
        <v>2126</v>
      </c>
      <c r="E711" s="250" t="s">
        <v>807</v>
      </c>
      <c r="F711" s="180" t="s">
        <v>2176</v>
      </c>
      <c r="G711" s="250" t="s">
        <v>808</v>
      </c>
      <c r="H711" s="43">
        <v>1059</v>
      </c>
      <c r="I711" s="250" t="s">
        <v>311</v>
      </c>
      <c r="J711" s="254" t="str">
        <f t="shared" ref="J711:T720" si="152">J$610</f>
        <v>Industry Energy Efficiency Standards</v>
      </c>
      <c r="K711" s="260" t="str">
        <f t="shared" si="152"/>
        <v>indst efficiency standards</v>
      </c>
      <c r="L711" s="260">
        <f t="shared" si="152"/>
        <v>0</v>
      </c>
      <c r="M711" s="260">
        <f t="shared" si="152"/>
        <v>0.25</v>
      </c>
      <c r="N711" s="260">
        <f t="shared" si="152"/>
        <v>0.01</v>
      </c>
      <c r="O711" s="251" t="str">
        <f t="shared" si="152"/>
        <v>% reduction in energy use</v>
      </c>
      <c r="P711" s="251" t="str">
        <f t="shared" si="15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1" s="251" t="str">
        <f t="shared" si="152"/>
        <v>industry-ag-main.html#eff-stds</v>
      </c>
      <c r="R711" s="251" t="str">
        <f t="shared" si="152"/>
        <v>industry-energy-efficiency-standards.html</v>
      </c>
      <c r="S711" s="259" t="str">
        <f t="shared" si="152"/>
        <v>U.S. DOE, 2016, Industrial Energy Efficiency Potential Analysis, https://energy.gov/sites/prod/files/2017/04/f34/energy-savings-by-state-industrial-methodology.pdf</v>
      </c>
      <c r="T711" s="251" t="str">
        <f t="shared" si="152"/>
        <v>U.S. DOE, 2016, Industrial Energy Efficiency Potential Analysis, https://energy.gov/sites/prod/files/2017/04/f34/energy-savings-by-state-industrial-methodology.pdf</v>
      </c>
    </row>
    <row r="712" spans="1:20">
      <c r="A712" s="254" t="str">
        <f t="shared" si="151"/>
        <v>Industry</v>
      </c>
      <c r="B712" s="254" t="str">
        <f t="shared" si="151"/>
        <v>Industry Energy Efficiency Standards</v>
      </c>
      <c r="C712" s="254" t="str">
        <f t="shared" si="151"/>
        <v>Percentage Improvement in Eqpt Efficiency Standards above BAU</v>
      </c>
      <c r="D712" s="255" t="s">
        <v>2126</v>
      </c>
      <c r="E712" s="250" t="s">
        <v>809</v>
      </c>
      <c r="F712" s="180" t="s">
        <v>2176</v>
      </c>
      <c r="G712" s="250" t="s">
        <v>810</v>
      </c>
      <c r="H712" s="43">
        <v>1060</v>
      </c>
      <c r="I712" s="250" t="s">
        <v>311</v>
      </c>
      <c r="J712" s="254" t="str">
        <f t="shared" si="152"/>
        <v>Industry Energy Efficiency Standards</v>
      </c>
      <c r="K712" s="260" t="str">
        <f t="shared" si="152"/>
        <v>indst efficiency standards</v>
      </c>
      <c r="L712" s="260">
        <f t="shared" si="152"/>
        <v>0</v>
      </c>
      <c r="M712" s="260">
        <f t="shared" si="152"/>
        <v>0.25</v>
      </c>
      <c r="N712" s="260">
        <f t="shared" si="152"/>
        <v>0.01</v>
      </c>
      <c r="O712" s="251" t="str">
        <f t="shared" si="152"/>
        <v>% reduction in energy use</v>
      </c>
      <c r="P712" s="251" t="str">
        <f t="shared" si="15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2" s="251" t="str">
        <f t="shared" si="152"/>
        <v>industry-ag-main.html#eff-stds</v>
      </c>
      <c r="R712" s="251" t="str">
        <f t="shared" si="152"/>
        <v>industry-energy-efficiency-standards.html</v>
      </c>
      <c r="S712" s="259" t="str">
        <f t="shared" si="152"/>
        <v>U.S. DOE, 2016, Industrial Energy Efficiency Potential Analysis, https://energy.gov/sites/prod/files/2017/04/f34/energy-savings-by-state-industrial-methodology.pdf</v>
      </c>
      <c r="T712" s="251" t="str">
        <f t="shared" si="152"/>
        <v>U.S. DOE, 2016, Industrial Energy Efficiency Potential Analysis, https://energy.gov/sites/prod/files/2017/04/f34/energy-savings-by-state-industrial-methodology.pdf</v>
      </c>
    </row>
    <row r="713" spans="1:20">
      <c r="A713" s="254" t="str">
        <f t="shared" si="151"/>
        <v>Industry</v>
      </c>
      <c r="B713" s="254" t="str">
        <f t="shared" si="151"/>
        <v>Industry Energy Efficiency Standards</v>
      </c>
      <c r="C713" s="254" t="str">
        <f t="shared" si="151"/>
        <v>Percentage Improvement in Eqpt Efficiency Standards above BAU</v>
      </c>
      <c r="D713" s="255" t="s">
        <v>2126</v>
      </c>
      <c r="E713" s="250" t="s">
        <v>811</v>
      </c>
      <c r="F713" s="180" t="s">
        <v>2176</v>
      </c>
      <c r="G713" s="250" t="s">
        <v>812</v>
      </c>
      <c r="H713" s="43">
        <v>1061</v>
      </c>
      <c r="I713" s="250" t="s">
        <v>333</v>
      </c>
      <c r="J713" s="254" t="str">
        <f t="shared" si="152"/>
        <v>Industry Energy Efficiency Standards</v>
      </c>
      <c r="K713" s="260" t="str">
        <f t="shared" si="152"/>
        <v>indst efficiency standards</v>
      </c>
      <c r="L713" s="260">
        <f t="shared" si="152"/>
        <v>0</v>
      </c>
      <c r="M713" s="260">
        <f t="shared" si="152"/>
        <v>0.25</v>
      </c>
      <c r="N713" s="260">
        <f t="shared" si="152"/>
        <v>0.01</v>
      </c>
      <c r="O713" s="251" t="str">
        <f t="shared" si="152"/>
        <v>% reduction in energy use</v>
      </c>
      <c r="P713" s="251" t="str">
        <f t="shared" si="15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3" s="251" t="str">
        <f t="shared" si="152"/>
        <v>industry-ag-main.html#eff-stds</v>
      </c>
      <c r="R713" s="251" t="str">
        <f t="shared" si="152"/>
        <v>industry-energy-efficiency-standards.html</v>
      </c>
      <c r="S713" s="259" t="str">
        <f t="shared" si="152"/>
        <v>U.S. DOE, 2016, Industrial Energy Efficiency Potential Analysis, https://energy.gov/sites/prod/files/2017/04/f34/energy-savings-by-state-industrial-methodology.pdf</v>
      </c>
      <c r="T713" s="251" t="str">
        <f t="shared" si="152"/>
        <v>U.S. DOE, 2016, Industrial Energy Efficiency Potential Analysis, https://energy.gov/sites/prod/files/2017/04/f34/energy-savings-by-state-industrial-methodology.pdf</v>
      </c>
    </row>
    <row r="714" spans="1:20">
      <c r="A714" s="254" t="str">
        <f t="shared" si="151"/>
        <v>Industry</v>
      </c>
      <c r="B714" s="254" t="str">
        <f t="shared" si="151"/>
        <v>Industry Energy Efficiency Standards</v>
      </c>
      <c r="C714" s="254" t="str">
        <f t="shared" si="151"/>
        <v>Percentage Improvement in Eqpt Efficiency Standards above BAU</v>
      </c>
      <c r="D714" s="255" t="s">
        <v>2126</v>
      </c>
      <c r="E714" s="250" t="s">
        <v>813</v>
      </c>
      <c r="F714" s="180" t="s">
        <v>2176</v>
      </c>
      <c r="G714" s="250" t="s">
        <v>814</v>
      </c>
      <c r="H714" s="43">
        <v>1062</v>
      </c>
      <c r="I714" s="250" t="s">
        <v>311</v>
      </c>
      <c r="J714" s="254" t="str">
        <f t="shared" si="152"/>
        <v>Industry Energy Efficiency Standards</v>
      </c>
      <c r="K714" s="260" t="str">
        <f t="shared" si="152"/>
        <v>indst efficiency standards</v>
      </c>
      <c r="L714" s="260">
        <f t="shared" si="152"/>
        <v>0</v>
      </c>
      <c r="M714" s="260">
        <f t="shared" si="152"/>
        <v>0.25</v>
      </c>
      <c r="N714" s="260">
        <f t="shared" si="152"/>
        <v>0.01</v>
      </c>
      <c r="O714" s="251" t="str">
        <f t="shared" si="152"/>
        <v>% reduction in energy use</v>
      </c>
      <c r="P714" s="251" t="str">
        <f t="shared" si="15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4" s="251" t="str">
        <f t="shared" si="152"/>
        <v>industry-ag-main.html#eff-stds</v>
      </c>
      <c r="R714" s="251" t="str">
        <f t="shared" si="152"/>
        <v>industry-energy-efficiency-standards.html</v>
      </c>
      <c r="S714" s="259" t="str">
        <f t="shared" si="152"/>
        <v>U.S. DOE, 2016, Industrial Energy Efficiency Potential Analysis, https://energy.gov/sites/prod/files/2017/04/f34/energy-savings-by-state-industrial-methodology.pdf</v>
      </c>
      <c r="T714" s="251" t="str">
        <f t="shared" si="152"/>
        <v>U.S. DOE, 2016, Industrial Energy Efficiency Potential Analysis, https://energy.gov/sites/prod/files/2017/04/f34/energy-savings-by-state-industrial-methodology.pdf</v>
      </c>
    </row>
    <row r="715" spans="1:20">
      <c r="A715" s="254" t="str">
        <f t="shared" si="151"/>
        <v>Industry</v>
      </c>
      <c r="B715" s="254" t="str">
        <f t="shared" si="151"/>
        <v>Industry Energy Efficiency Standards</v>
      </c>
      <c r="C715" s="254" t="str">
        <f t="shared" si="151"/>
        <v>Percentage Improvement in Eqpt Efficiency Standards above BAU</v>
      </c>
      <c r="D715" s="255" t="s">
        <v>2126</v>
      </c>
      <c r="E715" s="250" t="s">
        <v>815</v>
      </c>
      <c r="F715" s="180" t="s">
        <v>2176</v>
      </c>
      <c r="G715" s="250" t="s">
        <v>816</v>
      </c>
      <c r="H715" s="43">
        <v>1063</v>
      </c>
      <c r="I715" s="250" t="s">
        <v>333</v>
      </c>
      <c r="J715" s="254" t="str">
        <f t="shared" si="152"/>
        <v>Industry Energy Efficiency Standards</v>
      </c>
      <c r="K715" s="260" t="str">
        <f t="shared" si="152"/>
        <v>indst efficiency standards</v>
      </c>
      <c r="L715" s="260">
        <f t="shared" si="152"/>
        <v>0</v>
      </c>
      <c r="M715" s="260">
        <f t="shared" si="152"/>
        <v>0.25</v>
      </c>
      <c r="N715" s="260">
        <f t="shared" si="152"/>
        <v>0.01</v>
      </c>
      <c r="O715" s="251" t="str">
        <f t="shared" si="152"/>
        <v>% reduction in energy use</v>
      </c>
      <c r="P715" s="251" t="str">
        <f t="shared" si="15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5" s="251" t="str">
        <f t="shared" si="152"/>
        <v>industry-ag-main.html#eff-stds</v>
      </c>
      <c r="R715" s="251" t="str">
        <f t="shared" si="152"/>
        <v>industry-energy-efficiency-standards.html</v>
      </c>
      <c r="S715" s="259" t="str">
        <f t="shared" si="152"/>
        <v>U.S. DOE, 2016, Industrial Energy Efficiency Potential Analysis, https://energy.gov/sites/prod/files/2017/04/f34/energy-savings-by-state-industrial-methodology.pdf</v>
      </c>
      <c r="T715" s="251" t="str">
        <f t="shared" si="152"/>
        <v>U.S. DOE, 2016, Industrial Energy Efficiency Potential Analysis, https://energy.gov/sites/prod/files/2017/04/f34/energy-savings-by-state-industrial-methodology.pdf</v>
      </c>
    </row>
    <row r="716" spans="1:20">
      <c r="A716" s="254" t="str">
        <f t="shared" si="151"/>
        <v>Industry</v>
      </c>
      <c r="B716" s="254" t="str">
        <f t="shared" si="151"/>
        <v>Industry Energy Efficiency Standards</v>
      </c>
      <c r="C716" s="254" t="str">
        <f t="shared" si="151"/>
        <v>Percentage Improvement in Eqpt Efficiency Standards above BAU</v>
      </c>
      <c r="D716" s="255" t="s">
        <v>2126</v>
      </c>
      <c r="E716" s="250" t="s">
        <v>817</v>
      </c>
      <c r="F716" s="180" t="s">
        <v>2176</v>
      </c>
      <c r="G716" s="250" t="s">
        <v>818</v>
      </c>
      <c r="H716" s="43">
        <v>1064</v>
      </c>
      <c r="I716" s="250" t="s">
        <v>333</v>
      </c>
      <c r="J716" s="254" t="str">
        <f t="shared" si="152"/>
        <v>Industry Energy Efficiency Standards</v>
      </c>
      <c r="K716" s="260" t="str">
        <f t="shared" si="152"/>
        <v>indst efficiency standards</v>
      </c>
      <c r="L716" s="260">
        <f t="shared" si="152"/>
        <v>0</v>
      </c>
      <c r="M716" s="260">
        <f t="shared" si="152"/>
        <v>0.25</v>
      </c>
      <c r="N716" s="260">
        <f t="shared" si="152"/>
        <v>0.01</v>
      </c>
      <c r="O716" s="251" t="str">
        <f t="shared" si="152"/>
        <v>% reduction in energy use</v>
      </c>
      <c r="P716" s="251" t="str">
        <f t="shared" si="15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6" s="251" t="str">
        <f t="shared" si="152"/>
        <v>industry-ag-main.html#eff-stds</v>
      </c>
      <c r="R716" s="251" t="str">
        <f t="shared" si="152"/>
        <v>industry-energy-efficiency-standards.html</v>
      </c>
      <c r="S716" s="259" t="str">
        <f t="shared" si="152"/>
        <v>U.S. DOE, 2016, Industrial Energy Efficiency Potential Analysis, https://energy.gov/sites/prod/files/2017/04/f34/energy-savings-by-state-industrial-methodology.pdf</v>
      </c>
      <c r="T716" s="251" t="str">
        <f t="shared" si="152"/>
        <v>U.S. DOE, 2016, Industrial Energy Efficiency Potential Analysis, https://energy.gov/sites/prod/files/2017/04/f34/energy-savings-by-state-industrial-methodology.pdf</v>
      </c>
    </row>
    <row r="717" spans="1:20">
      <c r="A717" s="254" t="str">
        <f t="shared" si="151"/>
        <v>Industry</v>
      </c>
      <c r="B717" s="254" t="str">
        <f t="shared" si="151"/>
        <v>Industry Energy Efficiency Standards</v>
      </c>
      <c r="C717" s="254" t="str">
        <f t="shared" si="151"/>
        <v>Percentage Improvement in Eqpt Efficiency Standards above BAU</v>
      </c>
      <c r="D717" s="255" t="s">
        <v>2126</v>
      </c>
      <c r="E717" s="250" t="s">
        <v>819</v>
      </c>
      <c r="F717" s="180" t="s">
        <v>2176</v>
      </c>
      <c r="G717" s="250" t="s">
        <v>820</v>
      </c>
      <c r="H717" s="43">
        <v>1065</v>
      </c>
      <c r="I717" s="250" t="s">
        <v>333</v>
      </c>
      <c r="J717" s="254" t="str">
        <f t="shared" si="152"/>
        <v>Industry Energy Efficiency Standards</v>
      </c>
      <c r="K717" s="260" t="str">
        <f t="shared" si="152"/>
        <v>indst efficiency standards</v>
      </c>
      <c r="L717" s="260">
        <f t="shared" si="152"/>
        <v>0</v>
      </c>
      <c r="M717" s="260">
        <f t="shared" si="152"/>
        <v>0.25</v>
      </c>
      <c r="N717" s="260">
        <f t="shared" si="152"/>
        <v>0.01</v>
      </c>
      <c r="O717" s="251" t="str">
        <f t="shared" si="152"/>
        <v>% reduction in energy use</v>
      </c>
      <c r="P717" s="251" t="str">
        <f t="shared" si="15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7" s="251" t="str">
        <f t="shared" si="152"/>
        <v>industry-ag-main.html#eff-stds</v>
      </c>
      <c r="R717" s="251" t="str">
        <f t="shared" si="152"/>
        <v>industry-energy-efficiency-standards.html</v>
      </c>
      <c r="S717" s="259" t="str">
        <f t="shared" si="152"/>
        <v>U.S. DOE, 2016, Industrial Energy Efficiency Potential Analysis, https://energy.gov/sites/prod/files/2017/04/f34/energy-savings-by-state-industrial-methodology.pdf</v>
      </c>
      <c r="T717" s="251" t="str">
        <f t="shared" si="152"/>
        <v>U.S. DOE, 2016, Industrial Energy Efficiency Potential Analysis, https://energy.gov/sites/prod/files/2017/04/f34/energy-savings-by-state-industrial-methodology.pdf</v>
      </c>
    </row>
    <row r="718" spans="1:20">
      <c r="A718" s="254" t="str">
        <f t="shared" si="151"/>
        <v>Industry</v>
      </c>
      <c r="B718" s="254" t="str">
        <f t="shared" si="151"/>
        <v>Industry Energy Efficiency Standards</v>
      </c>
      <c r="C718" s="254" t="str">
        <f t="shared" si="151"/>
        <v>Percentage Improvement in Eqpt Efficiency Standards above BAU</v>
      </c>
      <c r="D718" s="255" t="s">
        <v>2126</v>
      </c>
      <c r="E718" s="250" t="s">
        <v>821</v>
      </c>
      <c r="F718" s="180" t="s">
        <v>2176</v>
      </c>
      <c r="G718" s="250" t="s">
        <v>822</v>
      </c>
      <c r="H718" s="43">
        <v>1066</v>
      </c>
      <c r="I718" s="250" t="s">
        <v>311</v>
      </c>
      <c r="J718" s="254" t="str">
        <f t="shared" si="152"/>
        <v>Industry Energy Efficiency Standards</v>
      </c>
      <c r="K718" s="260" t="str">
        <f t="shared" si="152"/>
        <v>indst efficiency standards</v>
      </c>
      <c r="L718" s="260">
        <f t="shared" si="152"/>
        <v>0</v>
      </c>
      <c r="M718" s="260">
        <f t="shared" si="152"/>
        <v>0.25</v>
      </c>
      <c r="N718" s="260">
        <f t="shared" si="152"/>
        <v>0.01</v>
      </c>
      <c r="O718" s="251" t="str">
        <f t="shared" si="152"/>
        <v>% reduction in energy use</v>
      </c>
      <c r="P718" s="251" t="str">
        <f t="shared" si="15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8" s="251" t="str">
        <f t="shared" si="152"/>
        <v>industry-ag-main.html#eff-stds</v>
      </c>
      <c r="R718" s="251" t="str">
        <f t="shared" si="152"/>
        <v>industry-energy-efficiency-standards.html</v>
      </c>
      <c r="S718" s="259" t="str">
        <f t="shared" si="152"/>
        <v>U.S. DOE, 2016, Industrial Energy Efficiency Potential Analysis, https://energy.gov/sites/prod/files/2017/04/f34/energy-savings-by-state-industrial-methodology.pdf</v>
      </c>
      <c r="T718" s="251" t="str">
        <f t="shared" si="152"/>
        <v>U.S. DOE, 2016, Industrial Energy Efficiency Potential Analysis, https://energy.gov/sites/prod/files/2017/04/f34/energy-savings-by-state-industrial-methodology.pdf</v>
      </c>
    </row>
    <row r="719" spans="1:20">
      <c r="A719" s="254" t="str">
        <f t="shared" si="151"/>
        <v>Industry</v>
      </c>
      <c r="B719" s="254" t="str">
        <f t="shared" si="151"/>
        <v>Industry Energy Efficiency Standards</v>
      </c>
      <c r="C719" s="254" t="str">
        <f t="shared" si="151"/>
        <v>Percentage Improvement in Eqpt Efficiency Standards above BAU</v>
      </c>
      <c r="D719" s="255" t="s">
        <v>2126</v>
      </c>
      <c r="E719" s="250" t="s">
        <v>823</v>
      </c>
      <c r="F719" s="180" t="s">
        <v>2176</v>
      </c>
      <c r="G719" s="250" t="s">
        <v>824</v>
      </c>
      <c r="H719" s="43">
        <v>1067</v>
      </c>
      <c r="I719" s="250" t="s">
        <v>333</v>
      </c>
      <c r="J719" s="254" t="str">
        <f t="shared" si="152"/>
        <v>Industry Energy Efficiency Standards</v>
      </c>
      <c r="K719" s="260" t="str">
        <f t="shared" si="152"/>
        <v>indst efficiency standards</v>
      </c>
      <c r="L719" s="260">
        <f t="shared" si="152"/>
        <v>0</v>
      </c>
      <c r="M719" s="260">
        <f t="shared" si="152"/>
        <v>0.25</v>
      </c>
      <c r="N719" s="260">
        <f t="shared" si="152"/>
        <v>0.01</v>
      </c>
      <c r="O719" s="251" t="str">
        <f t="shared" si="152"/>
        <v>% reduction in energy use</v>
      </c>
      <c r="P719" s="251" t="str">
        <f t="shared" si="15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9" s="251" t="str">
        <f t="shared" si="152"/>
        <v>industry-ag-main.html#eff-stds</v>
      </c>
      <c r="R719" s="251" t="str">
        <f t="shared" si="152"/>
        <v>industry-energy-efficiency-standards.html</v>
      </c>
      <c r="S719" s="259" t="str">
        <f t="shared" si="152"/>
        <v>U.S. DOE, 2016, Industrial Energy Efficiency Potential Analysis, https://energy.gov/sites/prod/files/2017/04/f34/energy-savings-by-state-industrial-methodology.pdf</v>
      </c>
      <c r="T719" s="251" t="str">
        <f t="shared" si="152"/>
        <v>U.S. DOE, 2016, Industrial Energy Efficiency Potential Analysis, https://energy.gov/sites/prod/files/2017/04/f34/energy-savings-by-state-industrial-methodology.pdf</v>
      </c>
    </row>
    <row r="720" spans="1:20">
      <c r="A720" s="254" t="str">
        <f t="shared" si="151"/>
        <v>Industry</v>
      </c>
      <c r="B720" s="254" t="str">
        <f t="shared" si="151"/>
        <v>Industry Energy Efficiency Standards</v>
      </c>
      <c r="C720" s="254" t="str">
        <f t="shared" si="151"/>
        <v>Percentage Improvement in Eqpt Efficiency Standards above BAU</v>
      </c>
      <c r="D720" s="255" t="s">
        <v>2124</v>
      </c>
      <c r="E720" s="250" t="s">
        <v>800</v>
      </c>
      <c r="F720" s="180" t="s">
        <v>2175</v>
      </c>
      <c r="G720" s="250" t="s">
        <v>801</v>
      </c>
      <c r="H720" s="43">
        <v>1068</v>
      </c>
      <c r="I720" s="250" t="s">
        <v>311</v>
      </c>
      <c r="J720" s="254" t="str">
        <f t="shared" si="152"/>
        <v>Industry Energy Efficiency Standards</v>
      </c>
      <c r="K720" s="260" t="str">
        <f t="shared" si="152"/>
        <v>indst efficiency standards</v>
      </c>
      <c r="L720" s="260">
        <f t="shared" si="152"/>
        <v>0</v>
      </c>
      <c r="M720" s="260">
        <f t="shared" si="152"/>
        <v>0.25</v>
      </c>
      <c r="N720" s="260">
        <f t="shared" si="152"/>
        <v>0.01</v>
      </c>
      <c r="O720" s="251" t="str">
        <f t="shared" si="152"/>
        <v>% reduction in energy use</v>
      </c>
      <c r="P720" s="251" t="str">
        <f t="shared" si="15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0" s="251" t="str">
        <f t="shared" si="152"/>
        <v>industry-ag-main.html#eff-stds</v>
      </c>
      <c r="R720" s="251" t="str">
        <f t="shared" si="152"/>
        <v>industry-energy-efficiency-standards.html</v>
      </c>
      <c r="S720" s="259" t="str">
        <f t="shared" si="152"/>
        <v>U.S. DOE, 2016, Industrial Energy Efficiency Potential Analysis, https://energy.gov/sites/prod/files/2017/04/f34/energy-savings-by-state-industrial-methodology.pdf</v>
      </c>
      <c r="T720" s="251" t="str">
        <f t="shared" si="152"/>
        <v>U.S. DOE, 2016, Industrial Energy Efficiency Potential Analysis, https://energy.gov/sites/prod/files/2017/04/f34/energy-savings-by-state-industrial-methodology.pdf</v>
      </c>
    </row>
    <row r="721" spans="1:20">
      <c r="A721" s="254" t="str">
        <f t="shared" si="151"/>
        <v>Industry</v>
      </c>
      <c r="B721" s="254" t="str">
        <f t="shared" si="151"/>
        <v>Industry Energy Efficiency Standards</v>
      </c>
      <c r="C721" s="254" t="str">
        <f t="shared" si="151"/>
        <v>Percentage Improvement in Eqpt Efficiency Standards above BAU</v>
      </c>
      <c r="D721" s="255" t="s">
        <v>2124</v>
      </c>
      <c r="E721" s="250" t="s">
        <v>807</v>
      </c>
      <c r="F721" s="180" t="s">
        <v>2175</v>
      </c>
      <c r="G721" s="250" t="s">
        <v>808</v>
      </c>
      <c r="H721" s="43">
        <v>1069</v>
      </c>
      <c r="I721" s="250" t="s">
        <v>333</v>
      </c>
      <c r="J721" s="254" t="str">
        <f t="shared" ref="J721:T730" si="153">J$610</f>
        <v>Industry Energy Efficiency Standards</v>
      </c>
      <c r="K721" s="260" t="str">
        <f t="shared" si="153"/>
        <v>indst efficiency standards</v>
      </c>
      <c r="L721" s="260">
        <f t="shared" si="153"/>
        <v>0</v>
      </c>
      <c r="M721" s="260">
        <f t="shared" si="153"/>
        <v>0.25</v>
      </c>
      <c r="N721" s="260">
        <f t="shared" si="153"/>
        <v>0.01</v>
      </c>
      <c r="O721" s="251" t="str">
        <f t="shared" si="153"/>
        <v>% reduction in energy use</v>
      </c>
      <c r="P721" s="251" t="str">
        <f t="shared" si="15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1" s="251" t="str">
        <f t="shared" si="153"/>
        <v>industry-ag-main.html#eff-stds</v>
      </c>
      <c r="R721" s="251" t="str">
        <f t="shared" si="153"/>
        <v>industry-energy-efficiency-standards.html</v>
      </c>
      <c r="S721" s="259" t="str">
        <f t="shared" si="153"/>
        <v>U.S. DOE, 2016, Industrial Energy Efficiency Potential Analysis, https://energy.gov/sites/prod/files/2017/04/f34/energy-savings-by-state-industrial-methodology.pdf</v>
      </c>
      <c r="T721" s="251" t="str">
        <f t="shared" si="153"/>
        <v>U.S. DOE, 2016, Industrial Energy Efficiency Potential Analysis, https://energy.gov/sites/prod/files/2017/04/f34/energy-savings-by-state-industrial-methodology.pdf</v>
      </c>
    </row>
    <row r="722" spans="1:20">
      <c r="A722" s="254" t="str">
        <f t="shared" si="151"/>
        <v>Industry</v>
      </c>
      <c r="B722" s="254" t="str">
        <f t="shared" si="151"/>
        <v>Industry Energy Efficiency Standards</v>
      </c>
      <c r="C722" s="254" t="str">
        <f t="shared" si="151"/>
        <v>Percentage Improvement in Eqpt Efficiency Standards above BAU</v>
      </c>
      <c r="D722" s="255" t="s">
        <v>2124</v>
      </c>
      <c r="E722" s="250" t="s">
        <v>809</v>
      </c>
      <c r="F722" s="180" t="s">
        <v>2175</v>
      </c>
      <c r="G722" s="250" t="s">
        <v>810</v>
      </c>
      <c r="H722" s="43">
        <v>1070</v>
      </c>
      <c r="I722" s="250" t="s">
        <v>311</v>
      </c>
      <c r="J722" s="254" t="str">
        <f t="shared" si="153"/>
        <v>Industry Energy Efficiency Standards</v>
      </c>
      <c r="K722" s="260" t="str">
        <f t="shared" si="153"/>
        <v>indst efficiency standards</v>
      </c>
      <c r="L722" s="260">
        <f t="shared" si="153"/>
        <v>0</v>
      </c>
      <c r="M722" s="260">
        <f t="shared" si="153"/>
        <v>0.25</v>
      </c>
      <c r="N722" s="260">
        <f t="shared" si="153"/>
        <v>0.01</v>
      </c>
      <c r="O722" s="251" t="str">
        <f t="shared" si="153"/>
        <v>% reduction in energy use</v>
      </c>
      <c r="P722" s="251" t="str">
        <f t="shared" si="15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2" s="251" t="str">
        <f t="shared" si="153"/>
        <v>industry-ag-main.html#eff-stds</v>
      </c>
      <c r="R722" s="251" t="str">
        <f t="shared" si="153"/>
        <v>industry-energy-efficiency-standards.html</v>
      </c>
      <c r="S722" s="259" t="str">
        <f t="shared" si="153"/>
        <v>U.S. DOE, 2016, Industrial Energy Efficiency Potential Analysis, https://energy.gov/sites/prod/files/2017/04/f34/energy-savings-by-state-industrial-methodology.pdf</v>
      </c>
      <c r="T722" s="251" t="str">
        <f t="shared" si="153"/>
        <v>U.S. DOE, 2016, Industrial Energy Efficiency Potential Analysis, https://energy.gov/sites/prod/files/2017/04/f34/energy-savings-by-state-industrial-methodology.pdf</v>
      </c>
    </row>
    <row r="723" spans="1:20">
      <c r="A723" s="254" t="str">
        <f t="shared" si="151"/>
        <v>Industry</v>
      </c>
      <c r="B723" s="254" t="str">
        <f t="shared" si="151"/>
        <v>Industry Energy Efficiency Standards</v>
      </c>
      <c r="C723" s="254" t="str">
        <f t="shared" si="151"/>
        <v>Percentage Improvement in Eqpt Efficiency Standards above BAU</v>
      </c>
      <c r="D723" s="255" t="s">
        <v>2124</v>
      </c>
      <c r="E723" s="250" t="s">
        <v>811</v>
      </c>
      <c r="F723" s="180" t="s">
        <v>2175</v>
      </c>
      <c r="G723" s="250" t="s">
        <v>812</v>
      </c>
      <c r="H723" s="43">
        <v>1071</v>
      </c>
      <c r="I723" s="250" t="s">
        <v>333</v>
      </c>
      <c r="J723" s="254" t="str">
        <f t="shared" si="153"/>
        <v>Industry Energy Efficiency Standards</v>
      </c>
      <c r="K723" s="260" t="str">
        <f t="shared" si="153"/>
        <v>indst efficiency standards</v>
      </c>
      <c r="L723" s="260">
        <f t="shared" si="153"/>
        <v>0</v>
      </c>
      <c r="M723" s="260">
        <f t="shared" si="153"/>
        <v>0.25</v>
      </c>
      <c r="N723" s="260">
        <f t="shared" si="153"/>
        <v>0.01</v>
      </c>
      <c r="O723" s="251" t="str">
        <f t="shared" si="153"/>
        <v>% reduction in energy use</v>
      </c>
      <c r="P723" s="251" t="str">
        <f t="shared" si="15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3" s="251" t="str">
        <f t="shared" si="153"/>
        <v>industry-ag-main.html#eff-stds</v>
      </c>
      <c r="R723" s="251" t="str">
        <f t="shared" si="153"/>
        <v>industry-energy-efficiency-standards.html</v>
      </c>
      <c r="S723" s="259" t="str">
        <f t="shared" si="153"/>
        <v>U.S. DOE, 2016, Industrial Energy Efficiency Potential Analysis, https://energy.gov/sites/prod/files/2017/04/f34/energy-savings-by-state-industrial-methodology.pdf</v>
      </c>
      <c r="T723" s="251" t="str">
        <f t="shared" si="153"/>
        <v>U.S. DOE, 2016, Industrial Energy Efficiency Potential Analysis, https://energy.gov/sites/prod/files/2017/04/f34/energy-savings-by-state-industrial-methodology.pdf</v>
      </c>
    </row>
    <row r="724" spans="1:20">
      <c r="A724" s="254" t="str">
        <f t="shared" si="151"/>
        <v>Industry</v>
      </c>
      <c r="B724" s="254" t="str">
        <f t="shared" si="151"/>
        <v>Industry Energy Efficiency Standards</v>
      </c>
      <c r="C724" s="254" t="str">
        <f t="shared" si="151"/>
        <v>Percentage Improvement in Eqpt Efficiency Standards above BAU</v>
      </c>
      <c r="D724" s="255" t="s">
        <v>2124</v>
      </c>
      <c r="E724" s="250" t="s">
        <v>813</v>
      </c>
      <c r="F724" s="180" t="s">
        <v>2175</v>
      </c>
      <c r="G724" s="250" t="s">
        <v>814</v>
      </c>
      <c r="H724" s="43">
        <v>1072</v>
      </c>
      <c r="I724" s="250" t="s">
        <v>311</v>
      </c>
      <c r="J724" s="254" t="str">
        <f t="shared" si="153"/>
        <v>Industry Energy Efficiency Standards</v>
      </c>
      <c r="K724" s="260" t="str">
        <f t="shared" si="153"/>
        <v>indst efficiency standards</v>
      </c>
      <c r="L724" s="260">
        <f t="shared" si="153"/>
        <v>0</v>
      </c>
      <c r="M724" s="260">
        <f t="shared" si="153"/>
        <v>0.25</v>
      </c>
      <c r="N724" s="260">
        <f t="shared" si="153"/>
        <v>0.01</v>
      </c>
      <c r="O724" s="251" t="str">
        <f t="shared" si="153"/>
        <v>% reduction in energy use</v>
      </c>
      <c r="P724" s="251" t="str">
        <f t="shared" si="15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4" s="251" t="str">
        <f t="shared" si="153"/>
        <v>industry-ag-main.html#eff-stds</v>
      </c>
      <c r="R724" s="251" t="str">
        <f t="shared" si="153"/>
        <v>industry-energy-efficiency-standards.html</v>
      </c>
      <c r="S724" s="259" t="str">
        <f t="shared" si="153"/>
        <v>U.S. DOE, 2016, Industrial Energy Efficiency Potential Analysis, https://energy.gov/sites/prod/files/2017/04/f34/energy-savings-by-state-industrial-methodology.pdf</v>
      </c>
      <c r="T724" s="251" t="str">
        <f t="shared" si="153"/>
        <v>U.S. DOE, 2016, Industrial Energy Efficiency Potential Analysis, https://energy.gov/sites/prod/files/2017/04/f34/energy-savings-by-state-industrial-methodology.pdf</v>
      </c>
    </row>
    <row r="725" spans="1:20">
      <c r="A725" s="254" t="str">
        <f t="shared" si="151"/>
        <v>Industry</v>
      </c>
      <c r="B725" s="254" t="str">
        <f t="shared" si="151"/>
        <v>Industry Energy Efficiency Standards</v>
      </c>
      <c r="C725" s="254" t="str">
        <f t="shared" si="151"/>
        <v>Percentage Improvement in Eqpt Efficiency Standards above BAU</v>
      </c>
      <c r="D725" s="255" t="s">
        <v>2124</v>
      </c>
      <c r="E725" s="250" t="s">
        <v>815</v>
      </c>
      <c r="F725" s="180" t="s">
        <v>2175</v>
      </c>
      <c r="G725" s="250" t="s">
        <v>816</v>
      </c>
      <c r="H725" s="43">
        <v>1073</v>
      </c>
      <c r="I725" s="250" t="s">
        <v>333</v>
      </c>
      <c r="J725" s="254" t="str">
        <f t="shared" si="153"/>
        <v>Industry Energy Efficiency Standards</v>
      </c>
      <c r="K725" s="260" t="str">
        <f t="shared" si="153"/>
        <v>indst efficiency standards</v>
      </c>
      <c r="L725" s="260">
        <f t="shared" si="153"/>
        <v>0</v>
      </c>
      <c r="M725" s="260">
        <f t="shared" si="153"/>
        <v>0.25</v>
      </c>
      <c r="N725" s="260">
        <f t="shared" si="153"/>
        <v>0.01</v>
      </c>
      <c r="O725" s="251" t="str">
        <f t="shared" si="153"/>
        <v>% reduction in energy use</v>
      </c>
      <c r="P725" s="251" t="str">
        <f t="shared" si="15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5" s="251" t="str">
        <f t="shared" si="153"/>
        <v>industry-ag-main.html#eff-stds</v>
      </c>
      <c r="R725" s="251" t="str">
        <f t="shared" si="153"/>
        <v>industry-energy-efficiency-standards.html</v>
      </c>
      <c r="S725" s="259" t="str">
        <f t="shared" si="153"/>
        <v>U.S. DOE, 2016, Industrial Energy Efficiency Potential Analysis, https://energy.gov/sites/prod/files/2017/04/f34/energy-savings-by-state-industrial-methodology.pdf</v>
      </c>
      <c r="T725" s="251" t="str">
        <f t="shared" si="153"/>
        <v>U.S. DOE, 2016, Industrial Energy Efficiency Potential Analysis, https://energy.gov/sites/prod/files/2017/04/f34/energy-savings-by-state-industrial-methodology.pdf</v>
      </c>
    </row>
    <row r="726" spans="1:20">
      <c r="A726" s="254" t="str">
        <f t="shared" si="151"/>
        <v>Industry</v>
      </c>
      <c r="B726" s="254" t="str">
        <f t="shared" si="151"/>
        <v>Industry Energy Efficiency Standards</v>
      </c>
      <c r="C726" s="254" t="str">
        <f t="shared" si="151"/>
        <v>Percentage Improvement in Eqpt Efficiency Standards above BAU</v>
      </c>
      <c r="D726" s="255" t="s">
        <v>2124</v>
      </c>
      <c r="E726" s="250" t="s">
        <v>817</v>
      </c>
      <c r="F726" s="180" t="s">
        <v>2175</v>
      </c>
      <c r="G726" s="250" t="s">
        <v>818</v>
      </c>
      <c r="H726" s="43">
        <v>1074</v>
      </c>
      <c r="I726" s="250" t="s">
        <v>333</v>
      </c>
      <c r="J726" s="254" t="str">
        <f t="shared" si="153"/>
        <v>Industry Energy Efficiency Standards</v>
      </c>
      <c r="K726" s="260" t="str">
        <f t="shared" si="153"/>
        <v>indst efficiency standards</v>
      </c>
      <c r="L726" s="260">
        <f t="shared" si="153"/>
        <v>0</v>
      </c>
      <c r="M726" s="260">
        <f t="shared" si="153"/>
        <v>0.25</v>
      </c>
      <c r="N726" s="260">
        <f t="shared" si="153"/>
        <v>0.01</v>
      </c>
      <c r="O726" s="251" t="str">
        <f t="shared" si="153"/>
        <v>% reduction in energy use</v>
      </c>
      <c r="P726" s="251" t="str">
        <f t="shared" si="15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6" s="251" t="str">
        <f t="shared" si="153"/>
        <v>industry-ag-main.html#eff-stds</v>
      </c>
      <c r="R726" s="251" t="str">
        <f t="shared" si="153"/>
        <v>industry-energy-efficiency-standards.html</v>
      </c>
      <c r="S726" s="259" t="str">
        <f t="shared" si="153"/>
        <v>U.S. DOE, 2016, Industrial Energy Efficiency Potential Analysis, https://energy.gov/sites/prod/files/2017/04/f34/energy-savings-by-state-industrial-methodology.pdf</v>
      </c>
      <c r="T726" s="251" t="str">
        <f t="shared" si="153"/>
        <v>U.S. DOE, 2016, Industrial Energy Efficiency Potential Analysis, https://energy.gov/sites/prod/files/2017/04/f34/energy-savings-by-state-industrial-methodology.pdf</v>
      </c>
    </row>
    <row r="727" spans="1:20">
      <c r="A727" s="254" t="str">
        <f t="shared" si="151"/>
        <v>Industry</v>
      </c>
      <c r="B727" s="254" t="str">
        <f t="shared" si="151"/>
        <v>Industry Energy Efficiency Standards</v>
      </c>
      <c r="C727" s="254" t="str">
        <f t="shared" si="151"/>
        <v>Percentage Improvement in Eqpt Efficiency Standards above BAU</v>
      </c>
      <c r="D727" s="255" t="s">
        <v>2124</v>
      </c>
      <c r="E727" s="250" t="s">
        <v>819</v>
      </c>
      <c r="F727" s="180" t="s">
        <v>2175</v>
      </c>
      <c r="G727" s="250" t="s">
        <v>820</v>
      </c>
      <c r="H727" s="43">
        <v>1075</v>
      </c>
      <c r="I727" s="250" t="s">
        <v>333</v>
      </c>
      <c r="J727" s="254" t="str">
        <f t="shared" si="153"/>
        <v>Industry Energy Efficiency Standards</v>
      </c>
      <c r="K727" s="260" t="str">
        <f t="shared" si="153"/>
        <v>indst efficiency standards</v>
      </c>
      <c r="L727" s="260">
        <f t="shared" si="153"/>
        <v>0</v>
      </c>
      <c r="M727" s="260">
        <f t="shared" si="153"/>
        <v>0.25</v>
      </c>
      <c r="N727" s="260">
        <f t="shared" si="153"/>
        <v>0.01</v>
      </c>
      <c r="O727" s="251" t="str">
        <f t="shared" si="153"/>
        <v>% reduction in energy use</v>
      </c>
      <c r="P727" s="251" t="str">
        <f t="shared" si="15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7" s="251" t="str">
        <f t="shared" si="153"/>
        <v>industry-ag-main.html#eff-stds</v>
      </c>
      <c r="R727" s="251" t="str">
        <f t="shared" si="153"/>
        <v>industry-energy-efficiency-standards.html</v>
      </c>
      <c r="S727" s="259" t="str">
        <f t="shared" si="153"/>
        <v>U.S. DOE, 2016, Industrial Energy Efficiency Potential Analysis, https://energy.gov/sites/prod/files/2017/04/f34/energy-savings-by-state-industrial-methodology.pdf</v>
      </c>
      <c r="T727" s="251" t="str">
        <f t="shared" si="153"/>
        <v>U.S. DOE, 2016, Industrial Energy Efficiency Potential Analysis, https://energy.gov/sites/prod/files/2017/04/f34/energy-savings-by-state-industrial-methodology.pdf</v>
      </c>
    </row>
    <row r="728" spans="1:20">
      <c r="A728" s="254" t="str">
        <f t="shared" si="151"/>
        <v>Industry</v>
      </c>
      <c r="B728" s="254" t="str">
        <f t="shared" si="151"/>
        <v>Industry Energy Efficiency Standards</v>
      </c>
      <c r="C728" s="254" t="str">
        <f t="shared" si="151"/>
        <v>Percentage Improvement in Eqpt Efficiency Standards above BAU</v>
      </c>
      <c r="D728" s="255" t="s">
        <v>2124</v>
      </c>
      <c r="E728" s="250" t="s">
        <v>821</v>
      </c>
      <c r="F728" s="180" t="s">
        <v>2175</v>
      </c>
      <c r="G728" s="250" t="s">
        <v>822</v>
      </c>
      <c r="H728" s="43">
        <v>1076</v>
      </c>
      <c r="I728" s="250" t="s">
        <v>311</v>
      </c>
      <c r="J728" s="254" t="str">
        <f t="shared" si="153"/>
        <v>Industry Energy Efficiency Standards</v>
      </c>
      <c r="K728" s="260" t="str">
        <f t="shared" si="153"/>
        <v>indst efficiency standards</v>
      </c>
      <c r="L728" s="260">
        <f t="shared" si="153"/>
        <v>0</v>
      </c>
      <c r="M728" s="260">
        <f t="shared" si="153"/>
        <v>0.25</v>
      </c>
      <c r="N728" s="260">
        <f t="shared" si="153"/>
        <v>0.01</v>
      </c>
      <c r="O728" s="251" t="str">
        <f t="shared" si="153"/>
        <v>% reduction in energy use</v>
      </c>
      <c r="P728" s="251" t="str">
        <f t="shared" si="15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8" s="251" t="str">
        <f t="shared" si="153"/>
        <v>industry-ag-main.html#eff-stds</v>
      </c>
      <c r="R728" s="251" t="str">
        <f t="shared" si="153"/>
        <v>industry-energy-efficiency-standards.html</v>
      </c>
      <c r="S728" s="259" t="str">
        <f t="shared" si="153"/>
        <v>U.S. DOE, 2016, Industrial Energy Efficiency Potential Analysis, https://energy.gov/sites/prod/files/2017/04/f34/energy-savings-by-state-industrial-methodology.pdf</v>
      </c>
      <c r="T728" s="251" t="str">
        <f t="shared" si="153"/>
        <v>U.S. DOE, 2016, Industrial Energy Efficiency Potential Analysis, https://energy.gov/sites/prod/files/2017/04/f34/energy-savings-by-state-industrial-methodology.pdf</v>
      </c>
    </row>
    <row r="729" spans="1:20">
      <c r="A729" s="254" t="str">
        <f t="shared" si="151"/>
        <v>Industry</v>
      </c>
      <c r="B729" s="254" t="str">
        <f t="shared" si="151"/>
        <v>Industry Energy Efficiency Standards</v>
      </c>
      <c r="C729" s="254" t="str">
        <f t="shared" si="151"/>
        <v>Percentage Improvement in Eqpt Efficiency Standards above BAU</v>
      </c>
      <c r="D729" s="255" t="s">
        <v>2124</v>
      </c>
      <c r="E729" s="250" t="s">
        <v>823</v>
      </c>
      <c r="F729" s="180" t="s">
        <v>2175</v>
      </c>
      <c r="G729" s="250" t="s">
        <v>824</v>
      </c>
      <c r="H729" s="43">
        <v>1077</v>
      </c>
      <c r="I729" s="250" t="s">
        <v>333</v>
      </c>
      <c r="J729" s="254" t="str">
        <f t="shared" si="153"/>
        <v>Industry Energy Efficiency Standards</v>
      </c>
      <c r="K729" s="260" t="str">
        <f t="shared" si="153"/>
        <v>indst efficiency standards</v>
      </c>
      <c r="L729" s="260">
        <f t="shared" si="153"/>
        <v>0</v>
      </c>
      <c r="M729" s="260">
        <f t="shared" si="153"/>
        <v>0.25</v>
      </c>
      <c r="N729" s="260">
        <f t="shared" si="153"/>
        <v>0.01</v>
      </c>
      <c r="O729" s="251" t="str">
        <f t="shared" si="153"/>
        <v>% reduction in energy use</v>
      </c>
      <c r="P729" s="251" t="str">
        <f t="shared" si="15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9" s="251" t="str">
        <f t="shared" si="153"/>
        <v>industry-ag-main.html#eff-stds</v>
      </c>
      <c r="R729" s="251" t="str">
        <f t="shared" si="153"/>
        <v>industry-energy-efficiency-standards.html</v>
      </c>
      <c r="S729" s="259" t="str">
        <f t="shared" si="153"/>
        <v>U.S. DOE, 2016, Industrial Energy Efficiency Potential Analysis, https://energy.gov/sites/prod/files/2017/04/f34/energy-savings-by-state-industrial-methodology.pdf</v>
      </c>
      <c r="T729" s="251" t="str">
        <f t="shared" si="153"/>
        <v>U.S. DOE, 2016, Industrial Energy Efficiency Potential Analysis, https://energy.gov/sites/prod/files/2017/04/f34/energy-savings-by-state-industrial-methodology.pdf</v>
      </c>
    </row>
    <row r="730" spans="1:20">
      <c r="A730" s="254" t="str">
        <f t="shared" si="151"/>
        <v>Industry</v>
      </c>
      <c r="B730" s="254" t="str">
        <f t="shared" si="151"/>
        <v>Industry Energy Efficiency Standards</v>
      </c>
      <c r="C730" s="254" t="str">
        <f t="shared" si="151"/>
        <v>Percentage Improvement in Eqpt Efficiency Standards above BAU</v>
      </c>
      <c r="D730" s="255" t="s">
        <v>2122</v>
      </c>
      <c r="E730" s="250" t="s">
        <v>800</v>
      </c>
      <c r="F730" s="180" t="s">
        <v>2174</v>
      </c>
      <c r="G730" s="250" t="s">
        <v>801</v>
      </c>
      <c r="H730" s="43">
        <v>1078</v>
      </c>
      <c r="I730" s="250" t="s">
        <v>311</v>
      </c>
      <c r="J730" s="254" t="str">
        <f t="shared" si="153"/>
        <v>Industry Energy Efficiency Standards</v>
      </c>
      <c r="K730" s="260" t="str">
        <f t="shared" si="153"/>
        <v>indst efficiency standards</v>
      </c>
      <c r="L730" s="260">
        <f t="shared" si="153"/>
        <v>0</v>
      </c>
      <c r="M730" s="260">
        <f t="shared" si="153"/>
        <v>0.25</v>
      </c>
      <c r="N730" s="260">
        <f t="shared" si="153"/>
        <v>0.01</v>
      </c>
      <c r="O730" s="251" t="str">
        <f t="shared" si="153"/>
        <v>% reduction in energy use</v>
      </c>
      <c r="P730" s="251" t="str">
        <f t="shared" si="15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0" s="251" t="str">
        <f t="shared" si="153"/>
        <v>industry-ag-main.html#eff-stds</v>
      </c>
      <c r="R730" s="251" t="str">
        <f t="shared" si="153"/>
        <v>industry-energy-efficiency-standards.html</v>
      </c>
      <c r="S730" s="259" t="str">
        <f t="shared" si="153"/>
        <v>U.S. DOE, 2016, Industrial Energy Efficiency Potential Analysis, https://energy.gov/sites/prod/files/2017/04/f34/energy-savings-by-state-industrial-methodology.pdf</v>
      </c>
      <c r="T730" s="251" t="str">
        <f t="shared" si="153"/>
        <v>U.S. DOE, 2016, Industrial Energy Efficiency Potential Analysis, https://energy.gov/sites/prod/files/2017/04/f34/energy-savings-by-state-industrial-methodology.pdf</v>
      </c>
    </row>
    <row r="731" spans="1:20">
      <c r="A731" s="254" t="str">
        <f t="shared" ref="A731:C750" si="154">A$610</f>
        <v>Industry</v>
      </c>
      <c r="B731" s="254" t="str">
        <f t="shared" si="154"/>
        <v>Industry Energy Efficiency Standards</v>
      </c>
      <c r="C731" s="254" t="str">
        <f t="shared" si="154"/>
        <v>Percentage Improvement in Eqpt Efficiency Standards above BAU</v>
      </c>
      <c r="D731" s="255" t="s">
        <v>2122</v>
      </c>
      <c r="E731" s="250" t="s">
        <v>807</v>
      </c>
      <c r="F731" s="180" t="s">
        <v>2174</v>
      </c>
      <c r="G731" s="250" t="s">
        <v>808</v>
      </c>
      <c r="H731" s="43">
        <v>1079</v>
      </c>
      <c r="I731" s="250" t="s">
        <v>311</v>
      </c>
      <c r="J731" s="254" t="str">
        <f t="shared" ref="J731:T740" si="155">J$610</f>
        <v>Industry Energy Efficiency Standards</v>
      </c>
      <c r="K731" s="260" t="str">
        <f t="shared" si="155"/>
        <v>indst efficiency standards</v>
      </c>
      <c r="L731" s="260">
        <f t="shared" si="155"/>
        <v>0</v>
      </c>
      <c r="M731" s="260">
        <f t="shared" si="155"/>
        <v>0.25</v>
      </c>
      <c r="N731" s="260">
        <f t="shared" si="155"/>
        <v>0.01</v>
      </c>
      <c r="O731" s="251" t="str">
        <f t="shared" si="155"/>
        <v>% reduction in energy use</v>
      </c>
      <c r="P731" s="251" t="str">
        <f t="shared" si="15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1" s="251" t="str">
        <f t="shared" si="155"/>
        <v>industry-ag-main.html#eff-stds</v>
      </c>
      <c r="R731" s="251" t="str">
        <f t="shared" si="155"/>
        <v>industry-energy-efficiency-standards.html</v>
      </c>
      <c r="S731" s="259" t="str">
        <f t="shared" si="155"/>
        <v>U.S. DOE, 2016, Industrial Energy Efficiency Potential Analysis, https://energy.gov/sites/prod/files/2017/04/f34/energy-savings-by-state-industrial-methodology.pdf</v>
      </c>
      <c r="T731" s="251" t="str">
        <f t="shared" si="155"/>
        <v>U.S. DOE, 2016, Industrial Energy Efficiency Potential Analysis, https://energy.gov/sites/prod/files/2017/04/f34/energy-savings-by-state-industrial-methodology.pdf</v>
      </c>
    </row>
    <row r="732" spans="1:20">
      <c r="A732" s="254" t="str">
        <f t="shared" si="154"/>
        <v>Industry</v>
      </c>
      <c r="B732" s="254" t="str">
        <f t="shared" si="154"/>
        <v>Industry Energy Efficiency Standards</v>
      </c>
      <c r="C732" s="254" t="str">
        <f t="shared" si="154"/>
        <v>Percentage Improvement in Eqpt Efficiency Standards above BAU</v>
      </c>
      <c r="D732" s="255" t="s">
        <v>2122</v>
      </c>
      <c r="E732" s="250" t="s">
        <v>809</v>
      </c>
      <c r="F732" s="180" t="s">
        <v>2174</v>
      </c>
      <c r="G732" s="250" t="s">
        <v>810</v>
      </c>
      <c r="H732" s="43">
        <v>1080</v>
      </c>
      <c r="I732" s="250" t="s">
        <v>311</v>
      </c>
      <c r="J732" s="254" t="str">
        <f t="shared" si="155"/>
        <v>Industry Energy Efficiency Standards</v>
      </c>
      <c r="K732" s="260" t="str">
        <f t="shared" si="155"/>
        <v>indst efficiency standards</v>
      </c>
      <c r="L732" s="260">
        <f t="shared" si="155"/>
        <v>0</v>
      </c>
      <c r="M732" s="260">
        <f t="shared" si="155"/>
        <v>0.25</v>
      </c>
      <c r="N732" s="260">
        <f t="shared" si="155"/>
        <v>0.01</v>
      </c>
      <c r="O732" s="251" t="str">
        <f t="shared" si="155"/>
        <v>% reduction in energy use</v>
      </c>
      <c r="P732" s="251" t="str">
        <f t="shared" si="15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2" s="251" t="str">
        <f t="shared" si="155"/>
        <v>industry-ag-main.html#eff-stds</v>
      </c>
      <c r="R732" s="251" t="str">
        <f t="shared" si="155"/>
        <v>industry-energy-efficiency-standards.html</v>
      </c>
      <c r="S732" s="259" t="str">
        <f t="shared" si="155"/>
        <v>U.S. DOE, 2016, Industrial Energy Efficiency Potential Analysis, https://energy.gov/sites/prod/files/2017/04/f34/energy-savings-by-state-industrial-methodology.pdf</v>
      </c>
      <c r="T732" s="251" t="str">
        <f t="shared" si="155"/>
        <v>U.S. DOE, 2016, Industrial Energy Efficiency Potential Analysis, https://energy.gov/sites/prod/files/2017/04/f34/energy-savings-by-state-industrial-methodology.pdf</v>
      </c>
    </row>
    <row r="733" spans="1:20">
      <c r="A733" s="254" t="str">
        <f t="shared" si="154"/>
        <v>Industry</v>
      </c>
      <c r="B733" s="254" t="str">
        <f t="shared" si="154"/>
        <v>Industry Energy Efficiency Standards</v>
      </c>
      <c r="C733" s="254" t="str">
        <f t="shared" si="154"/>
        <v>Percentage Improvement in Eqpt Efficiency Standards above BAU</v>
      </c>
      <c r="D733" s="255" t="s">
        <v>2122</v>
      </c>
      <c r="E733" s="250" t="s">
        <v>811</v>
      </c>
      <c r="F733" s="180" t="s">
        <v>2174</v>
      </c>
      <c r="G733" s="250" t="s">
        <v>812</v>
      </c>
      <c r="H733" s="43">
        <v>1081</v>
      </c>
      <c r="I733" s="250" t="s">
        <v>333</v>
      </c>
      <c r="J733" s="254" t="str">
        <f t="shared" si="155"/>
        <v>Industry Energy Efficiency Standards</v>
      </c>
      <c r="K733" s="260" t="str">
        <f t="shared" si="155"/>
        <v>indst efficiency standards</v>
      </c>
      <c r="L733" s="260">
        <f t="shared" si="155"/>
        <v>0</v>
      </c>
      <c r="M733" s="260">
        <f t="shared" si="155"/>
        <v>0.25</v>
      </c>
      <c r="N733" s="260">
        <f t="shared" si="155"/>
        <v>0.01</v>
      </c>
      <c r="O733" s="251" t="str">
        <f t="shared" si="155"/>
        <v>% reduction in energy use</v>
      </c>
      <c r="P733" s="251" t="str">
        <f t="shared" si="15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3" s="251" t="str">
        <f t="shared" si="155"/>
        <v>industry-ag-main.html#eff-stds</v>
      </c>
      <c r="R733" s="251" t="str">
        <f t="shared" si="155"/>
        <v>industry-energy-efficiency-standards.html</v>
      </c>
      <c r="S733" s="259" t="str">
        <f t="shared" si="155"/>
        <v>U.S. DOE, 2016, Industrial Energy Efficiency Potential Analysis, https://energy.gov/sites/prod/files/2017/04/f34/energy-savings-by-state-industrial-methodology.pdf</v>
      </c>
      <c r="T733" s="251" t="str">
        <f t="shared" si="155"/>
        <v>U.S. DOE, 2016, Industrial Energy Efficiency Potential Analysis, https://energy.gov/sites/prod/files/2017/04/f34/energy-savings-by-state-industrial-methodology.pdf</v>
      </c>
    </row>
    <row r="734" spans="1:20">
      <c r="A734" s="254" t="str">
        <f t="shared" si="154"/>
        <v>Industry</v>
      </c>
      <c r="B734" s="254" t="str">
        <f t="shared" si="154"/>
        <v>Industry Energy Efficiency Standards</v>
      </c>
      <c r="C734" s="254" t="str">
        <f t="shared" si="154"/>
        <v>Percentage Improvement in Eqpt Efficiency Standards above BAU</v>
      </c>
      <c r="D734" s="255" t="s">
        <v>2122</v>
      </c>
      <c r="E734" s="250" t="s">
        <v>813</v>
      </c>
      <c r="F734" s="180" t="s">
        <v>2174</v>
      </c>
      <c r="G734" s="250" t="s">
        <v>814</v>
      </c>
      <c r="H734" s="43">
        <v>1082</v>
      </c>
      <c r="I734" s="250" t="s">
        <v>311</v>
      </c>
      <c r="J734" s="254" t="str">
        <f t="shared" si="155"/>
        <v>Industry Energy Efficiency Standards</v>
      </c>
      <c r="K734" s="260" t="str">
        <f t="shared" si="155"/>
        <v>indst efficiency standards</v>
      </c>
      <c r="L734" s="260">
        <f t="shared" si="155"/>
        <v>0</v>
      </c>
      <c r="M734" s="260">
        <f t="shared" si="155"/>
        <v>0.25</v>
      </c>
      <c r="N734" s="260">
        <f t="shared" si="155"/>
        <v>0.01</v>
      </c>
      <c r="O734" s="251" t="str">
        <f t="shared" si="155"/>
        <v>% reduction in energy use</v>
      </c>
      <c r="P734" s="251" t="str">
        <f t="shared" si="15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4" s="251" t="str">
        <f t="shared" si="155"/>
        <v>industry-ag-main.html#eff-stds</v>
      </c>
      <c r="R734" s="251" t="str">
        <f t="shared" si="155"/>
        <v>industry-energy-efficiency-standards.html</v>
      </c>
      <c r="S734" s="259" t="str">
        <f t="shared" si="155"/>
        <v>U.S. DOE, 2016, Industrial Energy Efficiency Potential Analysis, https://energy.gov/sites/prod/files/2017/04/f34/energy-savings-by-state-industrial-methodology.pdf</v>
      </c>
      <c r="T734" s="251" t="str">
        <f t="shared" si="155"/>
        <v>U.S. DOE, 2016, Industrial Energy Efficiency Potential Analysis, https://energy.gov/sites/prod/files/2017/04/f34/energy-savings-by-state-industrial-methodology.pdf</v>
      </c>
    </row>
    <row r="735" spans="1:20">
      <c r="A735" s="254" t="str">
        <f t="shared" si="154"/>
        <v>Industry</v>
      </c>
      <c r="B735" s="254" t="str">
        <f t="shared" si="154"/>
        <v>Industry Energy Efficiency Standards</v>
      </c>
      <c r="C735" s="254" t="str">
        <f t="shared" si="154"/>
        <v>Percentage Improvement in Eqpt Efficiency Standards above BAU</v>
      </c>
      <c r="D735" s="255" t="s">
        <v>2122</v>
      </c>
      <c r="E735" s="250" t="s">
        <v>815</v>
      </c>
      <c r="F735" s="180" t="s">
        <v>2174</v>
      </c>
      <c r="G735" s="250" t="s">
        <v>816</v>
      </c>
      <c r="H735" s="43">
        <v>1083</v>
      </c>
      <c r="I735" s="250" t="s">
        <v>333</v>
      </c>
      <c r="J735" s="254" t="str">
        <f t="shared" si="155"/>
        <v>Industry Energy Efficiency Standards</v>
      </c>
      <c r="K735" s="260" t="str">
        <f t="shared" si="155"/>
        <v>indst efficiency standards</v>
      </c>
      <c r="L735" s="260">
        <f t="shared" si="155"/>
        <v>0</v>
      </c>
      <c r="M735" s="260">
        <f t="shared" si="155"/>
        <v>0.25</v>
      </c>
      <c r="N735" s="260">
        <f t="shared" si="155"/>
        <v>0.01</v>
      </c>
      <c r="O735" s="251" t="str">
        <f t="shared" si="155"/>
        <v>% reduction in energy use</v>
      </c>
      <c r="P735" s="251" t="str">
        <f t="shared" si="15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5" s="251" t="str">
        <f t="shared" si="155"/>
        <v>industry-ag-main.html#eff-stds</v>
      </c>
      <c r="R735" s="251" t="str">
        <f t="shared" si="155"/>
        <v>industry-energy-efficiency-standards.html</v>
      </c>
      <c r="S735" s="259" t="str">
        <f t="shared" si="155"/>
        <v>U.S. DOE, 2016, Industrial Energy Efficiency Potential Analysis, https://energy.gov/sites/prod/files/2017/04/f34/energy-savings-by-state-industrial-methodology.pdf</v>
      </c>
      <c r="T735" s="251" t="str">
        <f t="shared" si="155"/>
        <v>U.S. DOE, 2016, Industrial Energy Efficiency Potential Analysis, https://energy.gov/sites/prod/files/2017/04/f34/energy-savings-by-state-industrial-methodology.pdf</v>
      </c>
    </row>
    <row r="736" spans="1:20">
      <c r="A736" s="254" t="str">
        <f t="shared" si="154"/>
        <v>Industry</v>
      </c>
      <c r="B736" s="254" t="str">
        <f t="shared" si="154"/>
        <v>Industry Energy Efficiency Standards</v>
      </c>
      <c r="C736" s="254" t="str">
        <f t="shared" si="154"/>
        <v>Percentage Improvement in Eqpt Efficiency Standards above BAU</v>
      </c>
      <c r="D736" s="255" t="s">
        <v>2122</v>
      </c>
      <c r="E736" s="250" t="s">
        <v>817</v>
      </c>
      <c r="F736" s="180" t="s">
        <v>2174</v>
      </c>
      <c r="G736" s="250" t="s">
        <v>818</v>
      </c>
      <c r="H736" s="43">
        <v>1084</v>
      </c>
      <c r="I736" s="250" t="s">
        <v>333</v>
      </c>
      <c r="J736" s="254" t="str">
        <f t="shared" si="155"/>
        <v>Industry Energy Efficiency Standards</v>
      </c>
      <c r="K736" s="260" t="str">
        <f t="shared" si="155"/>
        <v>indst efficiency standards</v>
      </c>
      <c r="L736" s="260">
        <f t="shared" si="155"/>
        <v>0</v>
      </c>
      <c r="M736" s="260">
        <f t="shared" si="155"/>
        <v>0.25</v>
      </c>
      <c r="N736" s="260">
        <f t="shared" si="155"/>
        <v>0.01</v>
      </c>
      <c r="O736" s="251" t="str">
        <f t="shared" si="155"/>
        <v>% reduction in energy use</v>
      </c>
      <c r="P736" s="251" t="str">
        <f t="shared" si="15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6" s="251" t="str">
        <f t="shared" si="155"/>
        <v>industry-ag-main.html#eff-stds</v>
      </c>
      <c r="R736" s="251" t="str">
        <f t="shared" si="155"/>
        <v>industry-energy-efficiency-standards.html</v>
      </c>
      <c r="S736" s="259" t="str">
        <f t="shared" si="155"/>
        <v>U.S. DOE, 2016, Industrial Energy Efficiency Potential Analysis, https://energy.gov/sites/prod/files/2017/04/f34/energy-savings-by-state-industrial-methodology.pdf</v>
      </c>
      <c r="T736" s="251" t="str">
        <f t="shared" si="155"/>
        <v>U.S. DOE, 2016, Industrial Energy Efficiency Potential Analysis, https://energy.gov/sites/prod/files/2017/04/f34/energy-savings-by-state-industrial-methodology.pdf</v>
      </c>
    </row>
    <row r="737" spans="1:20">
      <c r="A737" s="254" t="str">
        <f t="shared" si="154"/>
        <v>Industry</v>
      </c>
      <c r="B737" s="254" t="str">
        <f t="shared" si="154"/>
        <v>Industry Energy Efficiency Standards</v>
      </c>
      <c r="C737" s="254" t="str">
        <f t="shared" si="154"/>
        <v>Percentage Improvement in Eqpt Efficiency Standards above BAU</v>
      </c>
      <c r="D737" s="255" t="s">
        <v>2122</v>
      </c>
      <c r="E737" s="250" t="s">
        <v>819</v>
      </c>
      <c r="F737" s="180" t="s">
        <v>2174</v>
      </c>
      <c r="G737" s="250" t="s">
        <v>820</v>
      </c>
      <c r="H737" s="43">
        <v>1085</v>
      </c>
      <c r="I737" s="250" t="s">
        <v>311</v>
      </c>
      <c r="J737" s="254" t="str">
        <f t="shared" si="155"/>
        <v>Industry Energy Efficiency Standards</v>
      </c>
      <c r="K737" s="260" t="str">
        <f t="shared" si="155"/>
        <v>indst efficiency standards</v>
      </c>
      <c r="L737" s="260">
        <f t="shared" si="155"/>
        <v>0</v>
      </c>
      <c r="M737" s="260">
        <f t="shared" si="155"/>
        <v>0.25</v>
      </c>
      <c r="N737" s="260">
        <f t="shared" si="155"/>
        <v>0.01</v>
      </c>
      <c r="O737" s="251" t="str">
        <f t="shared" si="155"/>
        <v>% reduction in energy use</v>
      </c>
      <c r="P737" s="251" t="str">
        <f t="shared" si="15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7" s="251" t="str">
        <f t="shared" si="155"/>
        <v>industry-ag-main.html#eff-stds</v>
      </c>
      <c r="R737" s="251" t="str">
        <f t="shared" si="155"/>
        <v>industry-energy-efficiency-standards.html</v>
      </c>
      <c r="S737" s="259" t="str">
        <f t="shared" si="155"/>
        <v>U.S. DOE, 2016, Industrial Energy Efficiency Potential Analysis, https://energy.gov/sites/prod/files/2017/04/f34/energy-savings-by-state-industrial-methodology.pdf</v>
      </c>
      <c r="T737" s="251" t="str">
        <f t="shared" si="155"/>
        <v>U.S. DOE, 2016, Industrial Energy Efficiency Potential Analysis, https://energy.gov/sites/prod/files/2017/04/f34/energy-savings-by-state-industrial-methodology.pdf</v>
      </c>
    </row>
    <row r="738" spans="1:20">
      <c r="A738" s="254" t="str">
        <f t="shared" si="154"/>
        <v>Industry</v>
      </c>
      <c r="B738" s="254" t="str">
        <f t="shared" si="154"/>
        <v>Industry Energy Efficiency Standards</v>
      </c>
      <c r="C738" s="254" t="str">
        <f t="shared" si="154"/>
        <v>Percentage Improvement in Eqpt Efficiency Standards above BAU</v>
      </c>
      <c r="D738" s="255" t="s">
        <v>2122</v>
      </c>
      <c r="E738" s="250" t="s">
        <v>821</v>
      </c>
      <c r="F738" s="180" t="s">
        <v>2174</v>
      </c>
      <c r="G738" s="250" t="s">
        <v>822</v>
      </c>
      <c r="H738" s="43">
        <v>1086</v>
      </c>
      <c r="I738" s="250" t="s">
        <v>311</v>
      </c>
      <c r="J738" s="254" t="str">
        <f t="shared" si="155"/>
        <v>Industry Energy Efficiency Standards</v>
      </c>
      <c r="K738" s="260" t="str">
        <f t="shared" si="155"/>
        <v>indst efficiency standards</v>
      </c>
      <c r="L738" s="260">
        <f t="shared" si="155"/>
        <v>0</v>
      </c>
      <c r="M738" s="260">
        <f t="shared" si="155"/>
        <v>0.25</v>
      </c>
      <c r="N738" s="260">
        <f t="shared" si="155"/>
        <v>0.01</v>
      </c>
      <c r="O738" s="251" t="str">
        <f t="shared" si="155"/>
        <v>% reduction in energy use</v>
      </c>
      <c r="P738" s="251" t="str">
        <f t="shared" si="15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8" s="251" t="str">
        <f t="shared" si="155"/>
        <v>industry-ag-main.html#eff-stds</v>
      </c>
      <c r="R738" s="251" t="str">
        <f t="shared" si="155"/>
        <v>industry-energy-efficiency-standards.html</v>
      </c>
      <c r="S738" s="259" t="str">
        <f t="shared" si="155"/>
        <v>U.S. DOE, 2016, Industrial Energy Efficiency Potential Analysis, https://energy.gov/sites/prod/files/2017/04/f34/energy-savings-by-state-industrial-methodology.pdf</v>
      </c>
      <c r="T738" s="251" t="str">
        <f t="shared" si="155"/>
        <v>U.S. DOE, 2016, Industrial Energy Efficiency Potential Analysis, https://energy.gov/sites/prod/files/2017/04/f34/energy-savings-by-state-industrial-methodology.pdf</v>
      </c>
    </row>
    <row r="739" spans="1:20">
      <c r="A739" s="254" t="str">
        <f t="shared" si="154"/>
        <v>Industry</v>
      </c>
      <c r="B739" s="254" t="str">
        <f t="shared" si="154"/>
        <v>Industry Energy Efficiency Standards</v>
      </c>
      <c r="C739" s="254" t="str">
        <f t="shared" si="154"/>
        <v>Percentage Improvement in Eqpt Efficiency Standards above BAU</v>
      </c>
      <c r="D739" s="255" t="s">
        <v>2122</v>
      </c>
      <c r="E739" s="250" t="s">
        <v>823</v>
      </c>
      <c r="F739" s="180" t="s">
        <v>2174</v>
      </c>
      <c r="G739" s="250" t="s">
        <v>824</v>
      </c>
      <c r="H739" s="43">
        <v>1087</v>
      </c>
      <c r="I739" s="250" t="s">
        <v>333</v>
      </c>
      <c r="J739" s="254" t="str">
        <f t="shared" si="155"/>
        <v>Industry Energy Efficiency Standards</v>
      </c>
      <c r="K739" s="260" t="str">
        <f t="shared" si="155"/>
        <v>indst efficiency standards</v>
      </c>
      <c r="L739" s="260">
        <f t="shared" si="155"/>
        <v>0</v>
      </c>
      <c r="M739" s="260">
        <f t="shared" si="155"/>
        <v>0.25</v>
      </c>
      <c r="N739" s="260">
        <f t="shared" si="155"/>
        <v>0.01</v>
      </c>
      <c r="O739" s="251" t="str">
        <f t="shared" si="155"/>
        <v>% reduction in energy use</v>
      </c>
      <c r="P739" s="251" t="str">
        <f t="shared" si="15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9" s="251" t="str">
        <f t="shared" si="155"/>
        <v>industry-ag-main.html#eff-stds</v>
      </c>
      <c r="R739" s="251" t="str">
        <f t="shared" si="155"/>
        <v>industry-energy-efficiency-standards.html</v>
      </c>
      <c r="S739" s="259" t="str">
        <f t="shared" si="155"/>
        <v>U.S. DOE, 2016, Industrial Energy Efficiency Potential Analysis, https://energy.gov/sites/prod/files/2017/04/f34/energy-savings-by-state-industrial-methodology.pdf</v>
      </c>
      <c r="T739" s="251" t="str">
        <f t="shared" si="155"/>
        <v>U.S. DOE, 2016, Industrial Energy Efficiency Potential Analysis, https://energy.gov/sites/prod/files/2017/04/f34/energy-savings-by-state-industrial-methodology.pdf</v>
      </c>
    </row>
    <row r="740" spans="1:20">
      <c r="A740" s="254" t="str">
        <f t="shared" si="154"/>
        <v>Industry</v>
      </c>
      <c r="B740" s="254" t="str">
        <f t="shared" si="154"/>
        <v>Industry Energy Efficiency Standards</v>
      </c>
      <c r="C740" s="254" t="str">
        <f t="shared" si="154"/>
        <v>Percentage Improvement in Eqpt Efficiency Standards above BAU</v>
      </c>
      <c r="D740" s="255" t="s">
        <v>2120</v>
      </c>
      <c r="E740" s="250" t="s">
        <v>800</v>
      </c>
      <c r="F740" s="180" t="s">
        <v>1851</v>
      </c>
      <c r="G740" s="250" t="s">
        <v>801</v>
      </c>
      <c r="H740" s="43">
        <v>1088</v>
      </c>
      <c r="I740" s="250" t="s">
        <v>311</v>
      </c>
      <c r="J740" s="254" t="str">
        <f t="shared" si="155"/>
        <v>Industry Energy Efficiency Standards</v>
      </c>
      <c r="K740" s="260" t="str">
        <f t="shared" si="155"/>
        <v>indst efficiency standards</v>
      </c>
      <c r="L740" s="260">
        <f t="shared" si="155"/>
        <v>0</v>
      </c>
      <c r="M740" s="260">
        <f t="shared" si="155"/>
        <v>0.25</v>
      </c>
      <c r="N740" s="260">
        <f t="shared" si="155"/>
        <v>0.01</v>
      </c>
      <c r="O740" s="251" t="str">
        <f t="shared" si="155"/>
        <v>% reduction in energy use</v>
      </c>
      <c r="P740" s="251" t="str">
        <f t="shared" si="15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0" s="251" t="str">
        <f t="shared" si="155"/>
        <v>industry-ag-main.html#eff-stds</v>
      </c>
      <c r="R740" s="251" t="str">
        <f t="shared" si="155"/>
        <v>industry-energy-efficiency-standards.html</v>
      </c>
      <c r="S740" s="259" t="str">
        <f t="shared" si="155"/>
        <v>U.S. DOE, 2016, Industrial Energy Efficiency Potential Analysis, https://energy.gov/sites/prod/files/2017/04/f34/energy-savings-by-state-industrial-methodology.pdf</v>
      </c>
      <c r="T740" s="251" t="str">
        <f t="shared" si="155"/>
        <v>U.S. DOE, 2016, Industrial Energy Efficiency Potential Analysis, https://energy.gov/sites/prod/files/2017/04/f34/energy-savings-by-state-industrial-methodology.pdf</v>
      </c>
    </row>
    <row r="741" spans="1:20">
      <c r="A741" s="254" t="str">
        <f t="shared" si="154"/>
        <v>Industry</v>
      </c>
      <c r="B741" s="254" t="str">
        <f t="shared" si="154"/>
        <v>Industry Energy Efficiency Standards</v>
      </c>
      <c r="C741" s="254" t="str">
        <f t="shared" si="154"/>
        <v>Percentage Improvement in Eqpt Efficiency Standards above BAU</v>
      </c>
      <c r="D741" s="255" t="s">
        <v>2120</v>
      </c>
      <c r="E741" s="250" t="s">
        <v>807</v>
      </c>
      <c r="F741" s="180" t="s">
        <v>1851</v>
      </c>
      <c r="G741" s="250" t="s">
        <v>808</v>
      </c>
      <c r="H741" s="43">
        <v>1089</v>
      </c>
      <c r="I741" s="250" t="s">
        <v>311</v>
      </c>
      <c r="J741" s="254" t="str">
        <f t="shared" ref="J741:T750" si="156">J$610</f>
        <v>Industry Energy Efficiency Standards</v>
      </c>
      <c r="K741" s="260" t="str">
        <f t="shared" si="156"/>
        <v>indst efficiency standards</v>
      </c>
      <c r="L741" s="260">
        <f t="shared" si="156"/>
        <v>0</v>
      </c>
      <c r="M741" s="260">
        <f t="shared" si="156"/>
        <v>0.25</v>
      </c>
      <c r="N741" s="260">
        <f t="shared" si="156"/>
        <v>0.01</v>
      </c>
      <c r="O741" s="251" t="str">
        <f t="shared" si="156"/>
        <v>% reduction in energy use</v>
      </c>
      <c r="P741" s="251" t="str">
        <f t="shared" si="15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1" s="251" t="str">
        <f t="shared" si="156"/>
        <v>industry-ag-main.html#eff-stds</v>
      </c>
      <c r="R741" s="251" t="str">
        <f t="shared" si="156"/>
        <v>industry-energy-efficiency-standards.html</v>
      </c>
      <c r="S741" s="259" t="str">
        <f t="shared" si="156"/>
        <v>U.S. DOE, 2016, Industrial Energy Efficiency Potential Analysis, https://energy.gov/sites/prod/files/2017/04/f34/energy-savings-by-state-industrial-methodology.pdf</v>
      </c>
      <c r="T741" s="251" t="str">
        <f t="shared" si="156"/>
        <v>U.S. DOE, 2016, Industrial Energy Efficiency Potential Analysis, https://energy.gov/sites/prod/files/2017/04/f34/energy-savings-by-state-industrial-methodology.pdf</v>
      </c>
    </row>
    <row r="742" spans="1:20">
      <c r="A742" s="254" t="str">
        <f t="shared" si="154"/>
        <v>Industry</v>
      </c>
      <c r="B742" s="254" t="str">
        <f t="shared" si="154"/>
        <v>Industry Energy Efficiency Standards</v>
      </c>
      <c r="C742" s="254" t="str">
        <f t="shared" si="154"/>
        <v>Percentage Improvement in Eqpt Efficiency Standards above BAU</v>
      </c>
      <c r="D742" s="255" t="s">
        <v>2120</v>
      </c>
      <c r="E742" s="250" t="s">
        <v>809</v>
      </c>
      <c r="F742" s="180" t="s">
        <v>1851</v>
      </c>
      <c r="G742" s="250" t="s">
        <v>810</v>
      </c>
      <c r="H742" s="43">
        <v>1090</v>
      </c>
      <c r="I742" s="250" t="s">
        <v>311</v>
      </c>
      <c r="J742" s="254" t="str">
        <f t="shared" si="156"/>
        <v>Industry Energy Efficiency Standards</v>
      </c>
      <c r="K742" s="260" t="str">
        <f t="shared" si="156"/>
        <v>indst efficiency standards</v>
      </c>
      <c r="L742" s="260">
        <f t="shared" si="156"/>
        <v>0</v>
      </c>
      <c r="M742" s="260">
        <f t="shared" si="156"/>
        <v>0.25</v>
      </c>
      <c r="N742" s="260">
        <f t="shared" si="156"/>
        <v>0.01</v>
      </c>
      <c r="O742" s="251" t="str">
        <f t="shared" si="156"/>
        <v>% reduction in energy use</v>
      </c>
      <c r="P742" s="251" t="str">
        <f t="shared" si="15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2" s="251" t="str">
        <f t="shared" si="156"/>
        <v>industry-ag-main.html#eff-stds</v>
      </c>
      <c r="R742" s="251" t="str">
        <f t="shared" si="156"/>
        <v>industry-energy-efficiency-standards.html</v>
      </c>
      <c r="S742" s="259" t="str">
        <f t="shared" si="156"/>
        <v>U.S. DOE, 2016, Industrial Energy Efficiency Potential Analysis, https://energy.gov/sites/prod/files/2017/04/f34/energy-savings-by-state-industrial-methodology.pdf</v>
      </c>
      <c r="T742" s="251" t="str">
        <f t="shared" si="156"/>
        <v>U.S. DOE, 2016, Industrial Energy Efficiency Potential Analysis, https://energy.gov/sites/prod/files/2017/04/f34/energy-savings-by-state-industrial-methodology.pdf</v>
      </c>
    </row>
    <row r="743" spans="1:20">
      <c r="A743" s="254" t="str">
        <f t="shared" si="154"/>
        <v>Industry</v>
      </c>
      <c r="B743" s="254" t="str">
        <f t="shared" si="154"/>
        <v>Industry Energy Efficiency Standards</v>
      </c>
      <c r="C743" s="254" t="str">
        <f t="shared" si="154"/>
        <v>Percentage Improvement in Eqpt Efficiency Standards above BAU</v>
      </c>
      <c r="D743" s="255" t="s">
        <v>2120</v>
      </c>
      <c r="E743" s="250" t="s">
        <v>811</v>
      </c>
      <c r="F743" s="180" t="s">
        <v>1851</v>
      </c>
      <c r="G743" s="250" t="s">
        <v>812</v>
      </c>
      <c r="H743" s="43">
        <v>1091</v>
      </c>
      <c r="I743" s="250" t="s">
        <v>333</v>
      </c>
      <c r="J743" s="254" t="str">
        <f t="shared" si="156"/>
        <v>Industry Energy Efficiency Standards</v>
      </c>
      <c r="K743" s="260" t="str">
        <f t="shared" si="156"/>
        <v>indst efficiency standards</v>
      </c>
      <c r="L743" s="260">
        <f t="shared" si="156"/>
        <v>0</v>
      </c>
      <c r="M743" s="260">
        <f t="shared" si="156"/>
        <v>0.25</v>
      </c>
      <c r="N743" s="260">
        <f t="shared" si="156"/>
        <v>0.01</v>
      </c>
      <c r="O743" s="251" t="str">
        <f t="shared" si="156"/>
        <v>% reduction in energy use</v>
      </c>
      <c r="P743" s="251" t="str">
        <f t="shared" si="15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3" s="251" t="str">
        <f t="shared" si="156"/>
        <v>industry-ag-main.html#eff-stds</v>
      </c>
      <c r="R743" s="251" t="str">
        <f t="shared" si="156"/>
        <v>industry-energy-efficiency-standards.html</v>
      </c>
      <c r="S743" s="259" t="str">
        <f t="shared" si="156"/>
        <v>U.S. DOE, 2016, Industrial Energy Efficiency Potential Analysis, https://energy.gov/sites/prod/files/2017/04/f34/energy-savings-by-state-industrial-methodology.pdf</v>
      </c>
      <c r="T743" s="251" t="str">
        <f t="shared" si="156"/>
        <v>U.S. DOE, 2016, Industrial Energy Efficiency Potential Analysis, https://energy.gov/sites/prod/files/2017/04/f34/energy-savings-by-state-industrial-methodology.pdf</v>
      </c>
    </row>
    <row r="744" spans="1:20">
      <c r="A744" s="254" t="str">
        <f t="shared" si="154"/>
        <v>Industry</v>
      </c>
      <c r="B744" s="254" t="str">
        <f t="shared" si="154"/>
        <v>Industry Energy Efficiency Standards</v>
      </c>
      <c r="C744" s="254" t="str">
        <f t="shared" si="154"/>
        <v>Percentage Improvement in Eqpt Efficiency Standards above BAU</v>
      </c>
      <c r="D744" s="255" t="s">
        <v>2120</v>
      </c>
      <c r="E744" s="250" t="s">
        <v>813</v>
      </c>
      <c r="F744" s="180" t="s">
        <v>1851</v>
      </c>
      <c r="G744" s="250" t="s">
        <v>814</v>
      </c>
      <c r="H744" s="43">
        <v>1092</v>
      </c>
      <c r="I744" s="250" t="s">
        <v>311</v>
      </c>
      <c r="J744" s="254" t="str">
        <f t="shared" si="156"/>
        <v>Industry Energy Efficiency Standards</v>
      </c>
      <c r="K744" s="260" t="str">
        <f t="shared" si="156"/>
        <v>indst efficiency standards</v>
      </c>
      <c r="L744" s="260">
        <f t="shared" si="156"/>
        <v>0</v>
      </c>
      <c r="M744" s="260">
        <f t="shared" si="156"/>
        <v>0.25</v>
      </c>
      <c r="N744" s="260">
        <f t="shared" si="156"/>
        <v>0.01</v>
      </c>
      <c r="O744" s="251" t="str">
        <f t="shared" si="156"/>
        <v>% reduction in energy use</v>
      </c>
      <c r="P744" s="251" t="str">
        <f t="shared" si="15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4" s="251" t="str">
        <f t="shared" si="156"/>
        <v>industry-ag-main.html#eff-stds</v>
      </c>
      <c r="R744" s="251" t="str">
        <f t="shared" si="156"/>
        <v>industry-energy-efficiency-standards.html</v>
      </c>
      <c r="S744" s="259" t="str">
        <f t="shared" si="156"/>
        <v>U.S. DOE, 2016, Industrial Energy Efficiency Potential Analysis, https://energy.gov/sites/prod/files/2017/04/f34/energy-savings-by-state-industrial-methodology.pdf</v>
      </c>
      <c r="T744" s="251" t="str">
        <f t="shared" si="156"/>
        <v>U.S. DOE, 2016, Industrial Energy Efficiency Potential Analysis, https://energy.gov/sites/prod/files/2017/04/f34/energy-savings-by-state-industrial-methodology.pdf</v>
      </c>
    </row>
    <row r="745" spans="1:20">
      <c r="A745" s="254" t="str">
        <f t="shared" si="154"/>
        <v>Industry</v>
      </c>
      <c r="B745" s="254" t="str">
        <f t="shared" si="154"/>
        <v>Industry Energy Efficiency Standards</v>
      </c>
      <c r="C745" s="254" t="str">
        <f t="shared" si="154"/>
        <v>Percentage Improvement in Eqpt Efficiency Standards above BAU</v>
      </c>
      <c r="D745" s="255" t="s">
        <v>2120</v>
      </c>
      <c r="E745" s="250" t="s">
        <v>815</v>
      </c>
      <c r="F745" s="180" t="s">
        <v>1851</v>
      </c>
      <c r="G745" s="250" t="s">
        <v>816</v>
      </c>
      <c r="H745" s="43">
        <v>1093</v>
      </c>
      <c r="I745" s="250" t="s">
        <v>333</v>
      </c>
      <c r="J745" s="254" t="str">
        <f t="shared" si="156"/>
        <v>Industry Energy Efficiency Standards</v>
      </c>
      <c r="K745" s="260" t="str">
        <f t="shared" si="156"/>
        <v>indst efficiency standards</v>
      </c>
      <c r="L745" s="260">
        <f t="shared" si="156"/>
        <v>0</v>
      </c>
      <c r="M745" s="260">
        <f t="shared" si="156"/>
        <v>0.25</v>
      </c>
      <c r="N745" s="260">
        <f t="shared" si="156"/>
        <v>0.01</v>
      </c>
      <c r="O745" s="251" t="str">
        <f t="shared" si="156"/>
        <v>% reduction in energy use</v>
      </c>
      <c r="P745" s="251" t="str">
        <f t="shared" si="15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5" s="251" t="str">
        <f t="shared" si="156"/>
        <v>industry-ag-main.html#eff-stds</v>
      </c>
      <c r="R745" s="251" t="str">
        <f t="shared" si="156"/>
        <v>industry-energy-efficiency-standards.html</v>
      </c>
      <c r="S745" s="259" t="str">
        <f t="shared" si="156"/>
        <v>U.S. DOE, 2016, Industrial Energy Efficiency Potential Analysis, https://energy.gov/sites/prod/files/2017/04/f34/energy-savings-by-state-industrial-methodology.pdf</v>
      </c>
      <c r="T745" s="251" t="str">
        <f t="shared" si="156"/>
        <v>U.S. DOE, 2016, Industrial Energy Efficiency Potential Analysis, https://energy.gov/sites/prod/files/2017/04/f34/energy-savings-by-state-industrial-methodology.pdf</v>
      </c>
    </row>
    <row r="746" spans="1:20">
      <c r="A746" s="254" t="str">
        <f t="shared" si="154"/>
        <v>Industry</v>
      </c>
      <c r="B746" s="254" t="str">
        <f t="shared" si="154"/>
        <v>Industry Energy Efficiency Standards</v>
      </c>
      <c r="C746" s="254" t="str">
        <f t="shared" si="154"/>
        <v>Percentage Improvement in Eqpt Efficiency Standards above BAU</v>
      </c>
      <c r="D746" s="255" t="s">
        <v>2120</v>
      </c>
      <c r="E746" s="250" t="s">
        <v>817</v>
      </c>
      <c r="F746" s="180" t="s">
        <v>1851</v>
      </c>
      <c r="G746" s="250" t="s">
        <v>818</v>
      </c>
      <c r="H746" s="43">
        <v>1094</v>
      </c>
      <c r="I746" s="250" t="s">
        <v>333</v>
      </c>
      <c r="J746" s="254" t="str">
        <f t="shared" si="156"/>
        <v>Industry Energy Efficiency Standards</v>
      </c>
      <c r="K746" s="260" t="str">
        <f t="shared" si="156"/>
        <v>indst efficiency standards</v>
      </c>
      <c r="L746" s="260">
        <f t="shared" si="156"/>
        <v>0</v>
      </c>
      <c r="M746" s="260">
        <f t="shared" si="156"/>
        <v>0.25</v>
      </c>
      <c r="N746" s="260">
        <f t="shared" si="156"/>
        <v>0.01</v>
      </c>
      <c r="O746" s="251" t="str">
        <f t="shared" si="156"/>
        <v>% reduction in energy use</v>
      </c>
      <c r="P746" s="251" t="str">
        <f t="shared" si="15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6" s="251" t="str">
        <f t="shared" si="156"/>
        <v>industry-ag-main.html#eff-stds</v>
      </c>
      <c r="R746" s="251" t="str">
        <f t="shared" si="156"/>
        <v>industry-energy-efficiency-standards.html</v>
      </c>
      <c r="S746" s="259" t="str">
        <f t="shared" si="156"/>
        <v>U.S. DOE, 2016, Industrial Energy Efficiency Potential Analysis, https://energy.gov/sites/prod/files/2017/04/f34/energy-savings-by-state-industrial-methodology.pdf</v>
      </c>
      <c r="T746" s="251" t="str">
        <f t="shared" si="156"/>
        <v>U.S. DOE, 2016, Industrial Energy Efficiency Potential Analysis, https://energy.gov/sites/prod/files/2017/04/f34/energy-savings-by-state-industrial-methodology.pdf</v>
      </c>
    </row>
    <row r="747" spans="1:20">
      <c r="A747" s="254" t="str">
        <f t="shared" si="154"/>
        <v>Industry</v>
      </c>
      <c r="B747" s="254" t="str">
        <f t="shared" si="154"/>
        <v>Industry Energy Efficiency Standards</v>
      </c>
      <c r="C747" s="254" t="str">
        <f t="shared" si="154"/>
        <v>Percentage Improvement in Eqpt Efficiency Standards above BAU</v>
      </c>
      <c r="D747" s="255" t="s">
        <v>2120</v>
      </c>
      <c r="E747" s="250" t="s">
        <v>819</v>
      </c>
      <c r="F747" s="180" t="s">
        <v>1851</v>
      </c>
      <c r="G747" s="250" t="s">
        <v>820</v>
      </c>
      <c r="H747" s="43">
        <v>1095</v>
      </c>
      <c r="I747" s="250" t="s">
        <v>311</v>
      </c>
      <c r="J747" s="254" t="str">
        <f t="shared" si="156"/>
        <v>Industry Energy Efficiency Standards</v>
      </c>
      <c r="K747" s="260" t="str">
        <f t="shared" si="156"/>
        <v>indst efficiency standards</v>
      </c>
      <c r="L747" s="260">
        <f t="shared" si="156"/>
        <v>0</v>
      </c>
      <c r="M747" s="260">
        <f t="shared" si="156"/>
        <v>0.25</v>
      </c>
      <c r="N747" s="260">
        <f t="shared" si="156"/>
        <v>0.01</v>
      </c>
      <c r="O747" s="251" t="str">
        <f t="shared" si="156"/>
        <v>% reduction in energy use</v>
      </c>
      <c r="P747" s="251" t="str">
        <f t="shared" si="15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7" s="251" t="str">
        <f t="shared" si="156"/>
        <v>industry-ag-main.html#eff-stds</v>
      </c>
      <c r="R747" s="251" t="str">
        <f t="shared" si="156"/>
        <v>industry-energy-efficiency-standards.html</v>
      </c>
      <c r="S747" s="259" t="str">
        <f t="shared" si="156"/>
        <v>U.S. DOE, 2016, Industrial Energy Efficiency Potential Analysis, https://energy.gov/sites/prod/files/2017/04/f34/energy-savings-by-state-industrial-methodology.pdf</v>
      </c>
      <c r="T747" s="251" t="str">
        <f t="shared" si="156"/>
        <v>U.S. DOE, 2016, Industrial Energy Efficiency Potential Analysis, https://energy.gov/sites/prod/files/2017/04/f34/energy-savings-by-state-industrial-methodology.pdf</v>
      </c>
    </row>
    <row r="748" spans="1:20">
      <c r="A748" s="254" t="str">
        <f t="shared" si="154"/>
        <v>Industry</v>
      </c>
      <c r="B748" s="254" t="str">
        <f t="shared" si="154"/>
        <v>Industry Energy Efficiency Standards</v>
      </c>
      <c r="C748" s="254" t="str">
        <f t="shared" si="154"/>
        <v>Percentage Improvement in Eqpt Efficiency Standards above BAU</v>
      </c>
      <c r="D748" s="255" t="s">
        <v>2120</v>
      </c>
      <c r="E748" s="250" t="s">
        <v>821</v>
      </c>
      <c r="F748" s="180" t="s">
        <v>1851</v>
      </c>
      <c r="G748" s="250" t="s">
        <v>822</v>
      </c>
      <c r="H748" s="43">
        <v>1096</v>
      </c>
      <c r="I748" s="250" t="s">
        <v>311</v>
      </c>
      <c r="J748" s="254" t="str">
        <f t="shared" si="156"/>
        <v>Industry Energy Efficiency Standards</v>
      </c>
      <c r="K748" s="260" t="str">
        <f t="shared" si="156"/>
        <v>indst efficiency standards</v>
      </c>
      <c r="L748" s="260">
        <f t="shared" si="156"/>
        <v>0</v>
      </c>
      <c r="M748" s="260">
        <f t="shared" si="156"/>
        <v>0.25</v>
      </c>
      <c r="N748" s="260">
        <f t="shared" si="156"/>
        <v>0.01</v>
      </c>
      <c r="O748" s="251" t="str">
        <f t="shared" si="156"/>
        <v>% reduction in energy use</v>
      </c>
      <c r="P748" s="251" t="str">
        <f t="shared" si="15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8" s="251" t="str">
        <f t="shared" si="156"/>
        <v>industry-ag-main.html#eff-stds</v>
      </c>
      <c r="R748" s="251" t="str">
        <f t="shared" si="156"/>
        <v>industry-energy-efficiency-standards.html</v>
      </c>
      <c r="S748" s="259" t="str">
        <f t="shared" si="156"/>
        <v>U.S. DOE, 2016, Industrial Energy Efficiency Potential Analysis, https://energy.gov/sites/prod/files/2017/04/f34/energy-savings-by-state-industrial-methodology.pdf</v>
      </c>
      <c r="T748" s="251" t="str">
        <f t="shared" si="156"/>
        <v>U.S. DOE, 2016, Industrial Energy Efficiency Potential Analysis, https://energy.gov/sites/prod/files/2017/04/f34/energy-savings-by-state-industrial-methodology.pdf</v>
      </c>
    </row>
    <row r="749" spans="1:20">
      <c r="A749" s="254" t="str">
        <f t="shared" si="154"/>
        <v>Industry</v>
      </c>
      <c r="B749" s="254" t="str">
        <f t="shared" si="154"/>
        <v>Industry Energy Efficiency Standards</v>
      </c>
      <c r="C749" s="254" t="str">
        <f t="shared" si="154"/>
        <v>Percentage Improvement in Eqpt Efficiency Standards above BAU</v>
      </c>
      <c r="D749" s="255" t="s">
        <v>2120</v>
      </c>
      <c r="E749" s="250" t="s">
        <v>823</v>
      </c>
      <c r="F749" s="180" t="s">
        <v>1851</v>
      </c>
      <c r="G749" s="250" t="s">
        <v>824</v>
      </c>
      <c r="H749" s="43">
        <v>1097</v>
      </c>
      <c r="I749" s="250" t="s">
        <v>333</v>
      </c>
      <c r="J749" s="254" t="str">
        <f t="shared" si="156"/>
        <v>Industry Energy Efficiency Standards</v>
      </c>
      <c r="K749" s="260" t="str">
        <f t="shared" si="156"/>
        <v>indst efficiency standards</v>
      </c>
      <c r="L749" s="260">
        <f t="shared" si="156"/>
        <v>0</v>
      </c>
      <c r="M749" s="260">
        <f t="shared" si="156"/>
        <v>0.25</v>
      </c>
      <c r="N749" s="260">
        <f t="shared" si="156"/>
        <v>0.01</v>
      </c>
      <c r="O749" s="251" t="str">
        <f t="shared" si="156"/>
        <v>% reduction in energy use</v>
      </c>
      <c r="P749" s="251" t="str">
        <f t="shared" si="15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9" s="251" t="str">
        <f t="shared" si="156"/>
        <v>industry-ag-main.html#eff-stds</v>
      </c>
      <c r="R749" s="251" t="str">
        <f t="shared" si="156"/>
        <v>industry-energy-efficiency-standards.html</v>
      </c>
      <c r="S749" s="259" t="str">
        <f t="shared" si="156"/>
        <v>U.S. DOE, 2016, Industrial Energy Efficiency Potential Analysis, https://energy.gov/sites/prod/files/2017/04/f34/energy-savings-by-state-industrial-methodology.pdf</v>
      </c>
      <c r="T749" s="251" t="str">
        <f t="shared" si="156"/>
        <v>U.S. DOE, 2016, Industrial Energy Efficiency Potential Analysis, https://energy.gov/sites/prod/files/2017/04/f34/energy-savings-by-state-industrial-methodology.pdf</v>
      </c>
    </row>
    <row r="750" spans="1:20">
      <c r="A750" s="254" t="str">
        <f t="shared" si="154"/>
        <v>Industry</v>
      </c>
      <c r="B750" s="254" t="str">
        <f t="shared" si="154"/>
        <v>Industry Energy Efficiency Standards</v>
      </c>
      <c r="C750" s="254" t="str">
        <f t="shared" si="154"/>
        <v>Percentage Improvement in Eqpt Efficiency Standards above BAU</v>
      </c>
      <c r="D750" s="255" t="s">
        <v>2119</v>
      </c>
      <c r="E750" s="250" t="s">
        <v>800</v>
      </c>
      <c r="F750" s="180" t="s">
        <v>2173</v>
      </c>
      <c r="G750" s="250" t="s">
        <v>801</v>
      </c>
      <c r="H750" s="43">
        <v>1098</v>
      </c>
      <c r="I750" s="250" t="s">
        <v>311</v>
      </c>
      <c r="J750" s="254" t="str">
        <f t="shared" si="156"/>
        <v>Industry Energy Efficiency Standards</v>
      </c>
      <c r="K750" s="260" t="str">
        <f t="shared" si="156"/>
        <v>indst efficiency standards</v>
      </c>
      <c r="L750" s="260">
        <f t="shared" si="156"/>
        <v>0</v>
      </c>
      <c r="M750" s="260">
        <f t="shared" si="156"/>
        <v>0.25</v>
      </c>
      <c r="N750" s="260">
        <f t="shared" si="156"/>
        <v>0.01</v>
      </c>
      <c r="O750" s="251" t="str">
        <f t="shared" si="156"/>
        <v>% reduction in energy use</v>
      </c>
      <c r="P750" s="251" t="str">
        <f t="shared" si="15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0" s="251" t="str">
        <f t="shared" si="156"/>
        <v>industry-ag-main.html#eff-stds</v>
      </c>
      <c r="R750" s="251" t="str">
        <f t="shared" si="156"/>
        <v>industry-energy-efficiency-standards.html</v>
      </c>
      <c r="S750" s="259" t="str">
        <f t="shared" si="156"/>
        <v>U.S. DOE, 2016, Industrial Energy Efficiency Potential Analysis, https://energy.gov/sites/prod/files/2017/04/f34/energy-savings-by-state-industrial-methodology.pdf</v>
      </c>
      <c r="T750" s="251" t="str">
        <f t="shared" si="156"/>
        <v>U.S. DOE, 2016, Industrial Energy Efficiency Potential Analysis, https://energy.gov/sites/prod/files/2017/04/f34/energy-savings-by-state-industrial-methodology.pdf</v>
      </c>
    </row>
    <row r="751" spans="1:20">
      <c r="A751" s="254" t="str">
        <f t="shared" ref="A751:C770" si="157">A$610</f>
        <v>Industry</v>
      </c>
      <c r="B751" s="254" t="str">
        <f t="shared" si="157"/>
        <v>Industry Energy Efficiency Standards</v>
      </c>
      <c r="C751" s="254" t="str">
        <f t="shared" si="157"/>
        <v>Percentage Improvement in Eqpt Efficiency Standards above BAU</v>
      </c>
      <c r="D751" s="255" t="s">
        <v>2119</v>
      </c>
      <c r="E751" s="250" t="s">
        <v>807</v>
      </c>
      <c r="F751" s="180" t="s">
        <v>2173</v>
      </c>
      <c r="G751" s="250" t="s">
        <v>808</v>
      </c>
      <c r="H751" s="43">
        <v>1099</v>
      </c>
      <c r="I751" s="250" t="s">
        <v>311</v>
      </c>
      <c r="J751" s="254" t="str">
        <f t="shared" ref="J751:T760" si="158">J$610</f>
        <v>Industry Energy Efficiency Standards</v>
      </c>
      <c r="K751" s="260" t="str">
        <f t="shared" si="158"/>
        <v>indst efficiency standards</v>
      </c>
      <c r="L751" s="260">
        <f t="shared" si="158"/>
        <v>0</v>
      </c>
      <c r="M751" s="260">
        <f t="shared" si="158"/>
        <v>0.25</v>
      </c>
      <c r="N751" s="260">
        <f t="shared" si="158"/>
        <v>0.01</v>
      </c>
      <c r="O751" s="251" t="str">
        <f t="shared" si="158"/>
        <v>% reduction in energy use</v>
      </c>
      <c r="P751" s="251" t="str">
        <f t="shared" si="15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1" s="251" t="str">
        <f t="shared" si="158"/>
        <v>industry-ag-main.html#eff-stds</v>
      </c>
      <c r="R751" s="251" t="str">
        <f t="shared" si="158"/>
        <v>industry-energy-efficiency-standards.html</v>
      </c>
      <c r="S751" s="259" t="str">
        <f t="shared" si="158"/>
        <v>U.S. DOE, 2016, Industrial Energy Efficiency Potential Analysis, https://energy.gov/sites/prod/files/2017/04/f34/energy-savings-by-state-industrial-methodology.pdf</v>
      </c>
      <c r="T751" s="251" t="str">
        <f t="shared" si="158"/>
        <v>U.S. DOE, 2016, Industrial Energy Efficiency Potential Analysis, https://energy.gov/sites/prod/files/2017/04/f34/energy-savings-by-state-industrial-methodology.pdf</v>
      </c>
    </row>
    <row r="752" spans="1:20">
      <c r="A752" s="254" t="str">
        <f t="shared" si="157"/>
        <v>Industry</v>
      </c>
      <c r="B752" s="254" t="str">
        <f t="shared" si="157"/>
        <v>Industry Energy Efficiency Standards</v>
      </c>
      <c r="C752" s="254" t="str">
        <f t="shared" si="157"/>
        <v>Percentage Improvement in Eqpt Efficiency Standards above BAU</v>
      </c>
      <c r="D752" s="255" t="s">
        <v>2119</v>
      </c>
      <c r="E752" s="250" t="s">
        <v>809</v>
      </c>
      <c r="F752" s="180" t="s">
        <v>2173</v>
      </c>
      <c r="G752" s="250" t="s">
        <v>810</v>
      </c>
      <c r="H752" s="43">
        <v>1100</v>
      </c>
      <c r="I752" s="250" t="s">
        <v>311</v>
      </c>
      <c r="J752" s="254" t="str">
        <f t="shared" si="158"/>
        <v>Industry Energy Efficiency Standards</v>
      </c>
      <c r="K752" s="260" t="str">
        <f t="shared" si="158"/>
        <v>indst efficiency standards</v>
      </c>
      <c r="L752" s="260">
        <f t="shared" si="158"/>
        <v>0</v>
      </c>
      <c r="M752" s="260">
        <f t="shared" si="158"/>
        <v>0.25</v>
      </c>
      <c r="N752" s="260">
        <f t="shared" si="158"/>
        <v>0.01</v>
      </c>
      <c r="O752" s="251" t="str">
        <f t="shared" si="158"/>
        <v>% reduction in energy use</v>
      </c>
      <c r="P752" s="251" t="str">
        <f t="shared" si="15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2" s="251" t="str">
        <f t="shared" si="158"/>
        <v>industry-ag-main.html#eff-stds</v>
      </c>
      <c r="R752" s="251" t="str">
        <f t="shared" si="158"/>
        <v>industry-energy-efficiency-standards.html</v>
      </c>
      <c r="S752" s="259" t="str">
        <f t="shared" si="158"/>
        <v>U.S. DOE, 2016, Industrial Energy Efficiency Potential Analysis, https://energy.gov/sites/prod/files/2017/04/f34/energy-savings-by-state-industrial-methodology.pdf</v>
      </c>
      <c r="T752" s="251" t="str">
        <f t="shared" si="158"/>
        <v>U.S. DOE, 2016, Industrial Energy Efficiency Potential Analysis, https://energy.gov/sites/prod/files/2017/04/f34/energy-savings-by-state-industrial-methodology.pdf</v>
      </c>
    </row>
    <row r="753" spans="1:20">
      <c r="A753" s="254" t="str">
        <f t="shared" si="157"/>
        <v>Industry</v>
      </c>
      <c r="B753" s="254" t="str">
        <f t="shared" si="157"/>
        <v>Industry Energy Efficiency Standards</v>
      </c>
      <c r="C753" s="254" t="str">
        <f t="shared" si="157"/>
        <v>Percentage Improvement in Eqpt Efficiency Standards above BAU</v>
      </c>
      <c r="D753" s="255" t="s">
        <v>2119</v>
      </c>
      <c r="E753" s="250" t="s">
        <v>811</v>
      </c>
      <c r="F753" s="180" t="s">
        <v>2173</v>
      </c>
      <c r="G753" s="250" t="s">
        <v>812</v>
      </c>
      <c r="H753" s="43">
        <v>1101</v>
      </c>
      <c r="I753" s="250" t="s">
        <v>333</v>
      </c>
      <c r="J753" s="254" t="str">
        <f t="shared" si="158"/>
        <v>Industry Energy Efficiency Standards</v>
      </c>
      <c r="K753" s="260" t="str">
        <f t="shared" si="158"/>
        <v>indst efficiency standards</v>
      </c>
      <c r="L753" s="260">
        <f t="shared" si="158"/>
        <v>0</v>
      </c>
      <c r="M753" s="260">
        <f t="shared" si="158"/>
        <v>0.25</v>
      </c>
      <c r="N753" s="260">
        <f t="shared" si="158"/>
        <v>0.01</v>
      </c>
      <c r="O753" s="251" t="str">
        <f t="shared" si="158"/>
        <v>% reduction in energy use</v>
      </c>
      <c r="P753" s="251" t="str">
        <f t="shared" si="15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3" s="251" t="str">
        <f t="shared" si="158"/>
        <v>industry-ag-main.html#eff-stds</v>
      </c>
      <c r="R753" s="251" t="str">
        <f t="shared" si="158"/>
        <v>industry-energy-efficiency-standards.html</v>
      </c>
      <c r="S753" s="259" t="str">
        <f t="shared" si="158"/>
        <v>U.S. DOE, 2016, Industrial Energy Efficiency Potential Analysis, https://energy.gov/sites/prod/files/2017/04/f34/energy-savings-by-state-industrial-methodology.pdf</v>
      </c>
      <c r="T753" s="251" t="str">
        <f t="shared" si="158"/>
        <v>U.S. DOE, 2016, Industrial Energy Efficiency Potential Analysis, https://energy.gov/sites/prod/files/2017/04/f34/energy-savings-by-state-industrial-methodology.pdf</v>
      </c>
    </row>
    <row r="754" spans="1:20">
      <c r="A754" s="254" t="str">
        <f t="shared" si="157"/>
        <v>Industry</v>
      </c>
      <c r="B754" s="254" t="str">
        <f t="shared" si="157"/>
        <v>Industry Energy Efficiency Standards</v>
      </c>
      <c r="C754" s="254" t="str">
        <f t="shared" si="157"/>
        <v>Percentage Improvement in Eqpt Efficiency Standards above BAU</v>
      </c>
      <c r="D754" s="255" t="s">
        <v>2119</v>
      </c>
      <c r="E754" s="250" t="s">
        <v>813</v>
      </c>
      <c r="F754" s="180" t="s">
        <v>2173</v>
      </c>
      <c r="G754" s="250" t="s">
        <v>814</v>
      </c>
      <c r="H754" s="43">
        <v>1102</v>
      </c>
      <c r="I754" s="250" t="s">
        <v>311</v>
      </c>
      <c r="J754" s="254" t="str">
        <f t="shared" si="158"/>
        <v>Industry Energy Efficiency Standards</v>
      </c>
      <c r="K754" s="260" t="str">
        <f t="shared" si="158"/>
        <v>indst efficiency standards</v>
      </c>
      <c r="L754" s="260">
        <f t="shared" si="158"/>
        <v>0</v>
      </c>
      <c r="M754" s="260">
        <f t="shared" si="158"/>
        <v>0.25</v>
      </c>
      <c r="N754" s="260">
        <f t="shared" si="158"/>
        <v>0.01</v>
      </c>
      <c r="O754" s="251" t="str">
        <f t="shared" si="158"/>
        <v>% reduction in energy use</v>
      </c>
      <c r="P754" s="251" t="str">
        <f t="shared" si="15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4" s="251" t="str">
        <f t="shared" si="158"/>
        <v>industry-ag-main.html#eff-stds</v>
      </c>
      <c r="R754" s="251" t="str">
        <f t="shared" si="158"/>
        <v>industry-energy-efficiency-standards.html</v>
      </c>
      <c r="S754" s="259" t="str">
        <f t="shared" si="158"/>
        <v>U.S. DOE, 2016, Industrial Energy Efficiency Potential Analysis, https://energy.gov/sites/prod/files/2017/04/f34/energy-savings-by-state-industrial-methodology.pdf</v>
      </c>
      <c r="T754" s="251" t="str">
        <f t="shared" si="158"/>
        <v>U.S. DOE, 2016, Industrial Energy Efficiency Potential Analysis, https://energy.gov/sites/prod/files/2017/04/f34/energy-savings-by-state-industrial-methodology.pdf</v>
      </c>
    </row>
    <row r="755" spans="1:20">
      <c r="A755" s="254" t="str">
        <f t="shared" si="157"/>
        <v>Industry</v>
      </c>
      <c r="B755" s="254" t="str">
        <f t="shared" si="157"/>
        <v>Industry Energy Efficiency Standards</v>
      </c>
      <c r="C755" s="254" t="str">
        <f t="shared" si="157"/>
        <v>Percentage Improvement in Eqpt Efficiency Standards above BAU</v>
      </c>
      <c r="D755" s="255" t="s">
        <v>2119</v>
      </c>
      <c r="E755" s="250" t="s">
        <v>815</v>
      </c>
      <c r="F755" s="180" t="s">
        <v>2173</v>
      </c>
      <c r="G755" s="250" t="s">
        <v>816</v>
      </c>
      <c r="H755" s="43">
        <v>1103</v>
      </c>
      <c r="I755" s="250" t="s">
        <v>333</v>
      </c>
      <c r="J755" s="254" t="str">
        <f t="shared" si="158"/>
        <v>Industry Energy Efficiency Standards</v>
      </c>
      <c r="K755" s="260" t="str">
        <f t="shared" si="158"/>
        <v>indst efficiency standards</v>
      </c>
      <c r="L755" s="260">
        <f t="shared" si="158"/>
        <v>0</v>
      </c>
      <c r="M755" s="260">
        <f t="shared" si="158"/>
        <v>0.25</v>
      </c>
      <c r="N755" s="260">
        <f t="shared" si="158"/>
        <v>0.01</v>
      </c>
      <c r="O755" s="251" t="str">
        <f t="shared" si="158"/>
        <v>% reduction in energy use</v>
      </c>
      <c r="P755" s="251" t="str">
        <f t="shared" si="15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5" s="251" t="str">
        <f t="shared" si="158"/>
        <v>industry-ag-main.html#eff-stds</v>
      </c>
      <c r="R755" s="251" t="str">
        <f t="shared" si="158"/>
        <v>industry-energy-efficiency-standards.html</v>
      </c>
      <c r="S755" s="259" t="str">
        <f t="shared" si="158"/>
        <v>U.S. DOE, 2016, Industrial Energy Efficiency Potential Analysis, https://energy.gov/sites/prod/files/2017/04/f34/energy-savings-by-state-industrial-methodology.pdf</v>
      </c>
      <c r="T755" s="251" t="str">
        <f t="shared" si="158"/>
        <v>U.S. DOE, 2016, Industrial Energy Efficiency Potential Analysis, https://energy.gov/sites/prod/files/2017/04/f34/energy-savings-by-state-industrial-methodology.pdf</v>
      </c>
    </row>
    <row r="756" spans="1:20">
      <c r="A756" s="254" t="str">
        <f t="shared" si="157"/>
        <v>Industry</v>
      </c>
      <c r="B756" s="254" t="str">
        <f t="shared" si="157"/>
        <v>Industry Energy Efficiency Standards</v>
      </c>
      <c r="C756" s="254" t="str">
        <f t="shared" si="157"/>
        <v>Percentage Improvement in Eqpt Efficiency Standards above BAU</v>
      </c>
      <c r="D756" s="255" t="s">
        <v>2119</v>
      </c>
      <c r="E756" s="250" t="s">
        <v>817</v>
      </c>
      <c r="F756" s="180" t="s">
        <v>2173</v>
      </c>
      <c r="G756" s="250" t="s">
        <v>818</v>
      </c>
      <c r="H756" s="43">
        <v>1104</v>
      </c>
      <c r="I756" s="250" t="s">
        <v>333</v>
      </c>
      <c r="J756" s="254" t="str">
        <f t="shared" si="158"/>
        <v>Industry Energy Efficiency Standards</v>
      </c>
      <c r="K756" s="260" t="str">
        <f t="shared" si="158"/>
        <v>indst efficiency standards</v>
      </c>
      <c r="L756" s="260">
        <f t="shared" si="158"/>
        <v>0</v>
      </c>
      <c r="M756" s="260">
        <f t="shared" si="158"/>
        <v>0.25</v>
      </c>
      <c r="N756" s="260">
        <f t="shared" si="158"/>
        <v>0.01</v>
      </c>
      <c r="O756" s="251" t="str">
        <f t="shared" si="158"/>
        <v>% reduction in energy use</v>
      </c>
      <c r="P756" s="251" t="str">
        <f t="shared" si="15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6" s="251" t="str">
        <f t="shared" si="158"/>
        <v>industry-ag-main.html#eff-stds</v>
      </c>
      <c r="R756" s="251" t="str">
        <f t="shared" si="158"/>
        <v>industry-energy-efficiency-standards.html</v>
      </c>
      <c r="S756" s="259" t="str">
        <f t="shared" si="158"/>
        <v>U.S. DOE, 2016, Industrial Energy Efficiency Potential Analysis, https://energy.gov/sites/prod/files/2017/04/f34/energy-savings-by-state-industrial-methodology.pdf</v>
      </c>
      <c r="T756" s="251" t="str">
        <f t="shared" si="158"/>
        <v>U.S. DOE, 2016, Industrial Energy Efficiency Potential Analysis, https://energy.gov/sites/prod/files/2017/04/f34/energy-savings-by-state-industrial-methodology.pdf</v>
      </c>
    </row>
    <row r="757" spans="1:20">
      <c r="A757" s="254" t="str">
        <f t="shared" si="157"/>
        <v>Industry</v>
      </c>
      <c r="B757" s="254" t="str">
        <f t="shared" si="157"/>
        <v>Industry Energy Efficiency Standards</v>
      </c>
      <c r="C757" s="254" t="str">
        <f t="shared" si="157"/>
        <v>Percentage Improvement in Eqpt Efficiency Standards above BAU</v>
      </c>
      <c r="D757" s="255" t="s">
        <v>2119</v>
      </c>
      <c r="E757" s="250" t="s">
        <v>819</v>
      </c>
      <c r="F757" s="180" t="s">
        <v>2173</v>
      </c>
      <c r="G757" s="250" t="s">
        <v>820</v>
      </c>
      <c r="H757" s="43">
        <v>1105</v>
      </c>
      <c r="I757" s="250" t="s">
        <v>311</v>
      </c>
      <c r="J757" s="254" t="str">
        <f t="shared" si="158"/>
        <v>Industry Energy Efficiency Standards</v>
      </c>
      <c r="K757" s="260" t="str">
        <f t="shared" si="158"/>
        <v>indst efficiency standards</v>
      </c>
      <c r="L757" s="260">
        <f t="shared" si="158"/>
        <v>0</v>
      </c>
      <c r="M757" s="260">
        <f t="shared" si="158"/>
        <v>0.25</v>
      </c>
      <c r="N757" s="260">
        <f t="shared" si="158"/>
        <v>0.01</v>
      </c>
      <c r="O757" s="251" t="str">
        <f t="shared" si="158"/>
        <v>% reduction in energy use</v>
      </c>
      <c r="P757" s="251" t="str">
        <f t="shared" si="15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7" s="251" t="str">
        <f t="shared" si="158"/>
        <v>industry-ag-main.html#eff-stds</v>
      </c>
      <c r="R757" s="251" t="str">
        <f t="shared" si="158"/>
        <v>industry-energy-efficiency-standards.html</v>
      </c>
      <c r="S757" s="259" t="str">
        <f t="shared" si="158"/>
        <v>U.S. DOE, 2016, Industrial Energy Efficiency Potential Analysis, https://energy.gov/sites/prod/files/2017/04/f34/energy-savings-by-state-industrial-methodology.pdf</v>
      </c>
      <c r="T757" s="251" t="str">
        <f t="shared" si="158"/>
        <v>U.S. DOE, 2016, Industrial Energy Efficiency Potential Analysis, https://energy.gov/sites/prod/files/2017/04/f34/energy-savings-by-state-industrial-methodology.pdf</v>
      </c>
    </row>
    <row r="758" spans="1:20">
      <c r="A758" s="254" t="str">
        <f t="shared" si="157"/>
        <v>Industry</v>
      </c>
      <c r="B758" s="254" t="str">
        <f t="shared" si="157"/>
        <v>Industry Energy Efficiency Standards</v>
      </c>
      <c r="C758" s="254" t="str">
        <f t="shared" si="157"/>
        <v>Percentage Improvement in Eqpt Efficiency Standards above BAU</v>
      </c>
      <c r="D758" s="255" t="s">
        <v>2119</v>
      </c>
      <c r="E758" s="250" t="s">
        <v>821</v>
      </c>
      <c r="F758" s="180" t="s">
        <v>2173</v>
      </c>
      <c r="G758" s="250" t="s">
        <v>822</v>
      </c>
      <c r="H758" s="43">
        <v>1106</v>
      </c>
      <c r="I758" s="250" t="s">
        <v>311</v>
      </c>
      <c r="J758" s="254" t="str">
        <f t="shared" si="158"/>
        <v>Industry Energy Efficiency Standards</v>
      </c>
      <c r="K758" s="260" t="str">
        <f t="shared" si="158"/>
        <v>indst efficiency standards</v>
      </c>
      <c r="L758" s="260">
        <f t="shared" si="158"/>
        <v>0</v>
      </c>
      <c r="M758" s="260">
        <f t="shared" si="158"/>
        <v>0.25</v>
      </c>
      <c r="N758" s="260">
        <f t="shared" si="158"/>
        <v>0.01</v>
      </c>
      <c r="O758" s="251" t="str">
        <f t="shared" si="158"/>
        <v>% reduction in energy use</v>
      </c>
      <c r="P758" s="251" t="str">
        <f t="shared" si="15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8" s="251" t="str">
        <f t="shared" si="158"/>
        <v>industry-ag-main.html#eff-stds</v>
      </c>
      <c r="R758" s="251" t="str">
        <f t="shared" si="158"/>
        <v>industry-energy-efficiency-standards.html</v>
      </c>
      <c r="S758" s="259" t="str">
        <f t="shared" si="158"/>
        <v>U.S. DOE, 2016, Industrial Energy Efficiency Potential Analysis, https://energy.gov/sites/prod/files/2017/04/f34/energy-savings-by-state-industrial-methodology.pdf</v>
      </c>
      <c r="T758" s="251" t="str">
        <f t="shared" si="158"/>
        <v>U.S. DOE, 2016, Industrial Energy Efficiency Potential Analysis, https://energy.gov/sites/prod/files/2017/04/f34/energy-savings-by-state-industrial-methodology.pdf</v>
      </c>
    </row>
    <row r="759" spans="1:20">
      <c r="A759" s="254" t="str">
        <f t="shared" si="157"/>
        <v>Industry</v>
      </c>
      <c r="B759" s="254" t="str">
        <f t="shared" si="157"/>
        <v>Industry Energy Efficiency Standards</v>
      </c>
      <c r="C759" s="254" t="str">
        <f t="shared" si="157"/>
        <v>Percentage Improvement in Eqpt Efficiency Standards above BAU</v>
      </c>
      <c r="D759" s="255" t="s">
        <v>2119</v>
      </c>
      <c r="E759" s="250" t="s">
        <v>823</v>
      </c>
      <c r="F759" s="180" t="s">
        <v>2173</v>
      </c>
      <c r="G759" s="250" t="s">
        <v>824</v>
      </c>
      <c r="H759" s="43">
        <v>1107</v>
      </c>
      <c r="I759" s="250" t="s">
        <v>333</v>
      </c>
      <c r="J759" s="254" t="str">
        <f t="shared" si="158"/>
        <v>Industry Energy Efficiency Standards</v>
      </c>
      <c r="K759" s="260" t="str">
        <f t="shared" si="158"/>
        <v>indst efficiency standards</v>
      </c>
      <c r="L759" s="260">
        <f t="shared" si="158"/>
        <v>0</v>
      </c>
      <c r="M759" s="260">
        <f t="shared" si="158"/>
        <v>0.25</v>
      </c>
      <c r="N759" s="260">
        <f t="shared" si="158"/>
        <v>0.01</v>
      </c>
      <c r="O759" s="251" t="str">
        <f t="shared" si="158"/>
        <v>% reduction in energy use</v>
      </c>
      <c r="P759" s="251" t="str">
        <f t="shared" si="15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9" s="251" t="str">
        <f t="shared" si="158"/>
        <v>industry-ag-main.html#eff-stds</v>
      </c>
      <c r="R759" s="251" t="str">
        <f t="shared" si="158"/>
        <v>industry-energy-efficiency-standards.html</v>
      </c>
      <c r="S759" s="259" t="str">
        <f t="shared" si="158"/>
        <v>U.S. DOE, 2016, Industrial Energy Efficiency Potential Analysis, https://energy.gov/sites/prod/files/2017/04/f34/energy-savings-by-state-industrial-methodology.pdf</v>
      </c>
      <c r="T759" s="251" t="str">
        <f t="shared" si="158"/>
        <v>U.S. DOE, 2016, Industrial Energy Efficiency Potential Analysis, https://energy.gov/sites/prod/files/2017/04/f34/energy-savings-by-state-industrial-methodology.pdf</v>
      </c>
    </row>
    <row r="760" spans="1:20">
      <c r="A760" s="254" t="str">
        <f t="shared" si="157"/>
        <v>Industry</v>
      </c>
      <c r="B760" s="254" t="str">
        <f t="shared" si="157"/>
        <v>Industry Energy Efficiency Standards</v>
      </c>
      <c r="C760" s="254" t="str">
        <f t="shared" si="157"/>
        <v>Percentage Improvement in Eqpt Efficiency Standards above BAU</v>
      </c>
      <c r="D760" s="255" t="s">
        <v>2117</v>
      </c>
      <c r="E760" s="250" t="s">
        <v>800</v>
      </c>
      <c r="F760" s="180" t="s">
        <v>2172</v>
      </c>
      <c r="G760" s="250" t="s">
        <v>801</v>
      </c>
      <c r="H760" s="43">
        <v>1108</v>
      </c>
      <c r="I760" s="250" t="s">
        <v>311</v>
      </c>
      <c r="J760" s="254" t="str">
        <f t="shared" si="158"/>
        <v>Industry Energy Efficiency Standards</v>
      </c>
      <c r="K760" s="260" t="str">
        <f t="shared" si="158"/>
        <v>indst efficiency standards</v>
      </c>
      <c r="L760" s="260">
        <f t="shared" si="158"/>
        <v>0</v>
      </c>
      <c r="M760" s="260">
        <f t="shared" si="158"/>
        <v>0.25</v>
      </c>
      <c r="N760" s="260">
        <f t="shared" si="158"/>
        <v>0.01</v>
      </c>
      <c r="O760" s="251" t="str">
        <f t="shared" si="158"/>
        <v>% reduction in energy use</v>
      </c>
      <c r="P760" s="251" t="str">
        <f t="shared" si="15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0" s="251" t="str">
        <f t="shared" si="158"/>
        <v>industry-ag-main.html#eff-stds</v>
      </c>
      <c r="R760" s="251" t="str">
        <f t="shared" si="158"/>
        <v>industry-energy-efficiency-standards.html</v>
      </c>
      <c r="S760" s="259" t="str">
        <f t="shared" si="158"/>
        <v>U.S. DOE, 2016, Industrial Energy Efficiency Potential Analysis, https://energy.gov/sites/prod/files/2017/04/f34/energy-savings-by-state-industrial-methodology.pdf</v>
      </c>
      <c r="T760" s="251" t="str">
        <f t="shared" si="158"/>
        <v>U.S. DOE, 2016, Industrial Energy Efficiency Potential Analysis, https://energy.gov/sites/prod/files/2017/04/f34/energy-savings-by-state-industrial-methodology.pdf</v>
      </c>
    </row>
    <row r="761" spans="1:20">
      <c r="A761" s="254" t="str">
        <f t="shared" si="157"/>
        <v>Industry</v>
      </c>
      <c r="B761" s="254" t="str">
        <f t="shared" si="157"/>
        <v>Industry Energy Efficiency Standards</v>
      </c>
      <c r="C761" s="254" t="str">
        <f t="shared" si="157"/>
        <v>Percentage Improvement in Eqpt Efficiency Standards above BAU</v>
      </c>
      <c r="D761" s="255" t="s">
        <v>2117</v>
      </c>
      <c r="E761" s="250" t="s">
        <v>807</v>
      </c>
      <c r="F761" s="180" t="s">
        <v>2172</v>
      </c>
      <c r="G761" s="250" t="s">
        <v>808</v>
      </c>
      <c r="H761" s="43">
        <v>1109</v>
      </c>
      <c r="I761" s="250" t="s">
        <v>333</v>
      </c>
      <c r="J761" s="254" t="str">
        <f t="shared" ref="J761:T770" si="159">J$610</f>
        <v>Industry Energy Efficiency Standards</v>
      </c>
      <c r="K761" s="260" t="str">
        <f t="shared" si="159"/>
        <v>indst efficiency standards</v>
      </c>
      <c r="L761" s="260">
        <f t="shared" si="159"/>
        <v>0</v>
      </c>
      <c r="M761" s="260">
        <f t="shared" si="159"/>
        <v>0.25</v>
      </c>
      <c r="N761" s="260">
        <f t="shared" si="159"/>
        <v>0.01</v>
      </c>
      <c r="O761" s="251" t="str">
        <f t="shared" si="159"/>
        <v>% reduction in energy use</v>
      </c>
      <c r="P761" s="251" t="str">
        <f t="shared" si="15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1" s="251" t="str">
        <f t="shared" si="159"/>
        <v>industry-ag-main.html#eff-stds</v>
      </c>
      <c r="R761" s="251" t="str">
        <f t="shared" si="159"/>
        <v>industry-energy-efficiency-standards.html</v>
      </c>
      <c r="S761" s="259" t="str">
        <f t="shared" si="159"/>
        <v>U.S. DOE, 2016, Industrial Energy Efficiency Potential Analysis, https://energy.gov/sites/prod/files/2017/04/f34/energy-savings-by-state-industrial-methodology.pdf</v>
      </c>
      <c r="T761" s="251" t="str">
        <f t="shared" si="159"/>
        <v>U.S. DOE, 2016, Industrial Energy Efficiency Potential Analysis, https://energy.gov/sites/prod/files/2017/04/f34/energy-savings-by-state-industrial-methodology.pdf</v>
      </c>
    </row>
    <row r="762" spans="1:20">
      <c r="A762" s="254" t="str">
        <f t="shared" si="157"/>
        <v>Industry</v>
      </c>
      <c r="B762" s="254" t="str">
        <f t="shared" si="157"/>
        <v>Industry Energy Efficiency Standards</v>
      </c>
      <c r="C762" s="254" t="str">
        <f t="shared" si="157"/>
        <v>Percentage Improvement in Eqpt Efficiency Standards above BAU</v>
      </c>
      <c r="D762" s="255" t="s">
        <v>2117</v>
      </c>
      <c r="E762" s="250" t="s">
        <v>809</v>
      </c>
      <c r="F762" s="180" t="s">
        <v>2172</v>
      </c>
      <c r="G762" s="250" t="s">
        <v>810</v>
      </c>
      <c r="H762" s="43">
        <v>1110</v>
      </c>
      <c r="I762" s="250" t="s">
        <v>311</v>
      </c>
      <c r="J762" s="254" t="str">
        <f t="shared" si="159"/>
        <v>Industry Energy Efficiency Standards</v>
      </c>
      <c r="K762" s="260" t="str">
        <f t="shared" si="159"/>
        <v>indst efficiency standards</v>
      </c>
      <c r="L762" s="260">
        <f t="shared" si="159"/>
        <v>0</v>
      </c>
      <c r="M762" s="260">
        <f t="shared" si="159"/>
        <v>0.25</v>
      </c>
      <c r="N762" s="260">
        <f t="shared" si="159"/>
        <v>0.01</v>
      </c>
      <c r="O762" s="251" t="str">
        <f t="shared" si="159"/>
        <v>% reduction in energy use</v>
      </c>
      <c r="P762" s="251" t="str">
        <f t="shared" si="15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2" s="251" t="str">
        <f t="shared" si="159"/>
        <v>industry-ag-main.html#eff-stds</v>
      </c>
      <c r="R762" s="251" t="str">
        <f t="shared" si="159"/>
        <v>industry-energy-efficiency-standards.html</v>
      </c>
      <c r="S762" s="259" t="str">
        <f t="shared" si="159"/>
        <v>U.S. DOE, 2016, Industrial Energy Efficiency Potential Analysis, https://energy.gov/sites/prod/files/2017/04/f34/energy-savings-by-state-industrial-methodology.pdf</v>
      </c>
      <c r="T762" s="251" t="str">
        <f t="shared" si="159"/>
        <v>U.S. DOE, 2016, Industrial Energy Efficiency Potential Analysis, https://energy.gov/sites/prod/files/2017/04/f34/energy-savings-by-state-industrial-methodology.pdf</v>
      </c>
    </row>
    <row r="763" spans="1:20">
      <c r="A763" s="254" t="str">
        <f t="shared" si="157"/>
        <v>Industry</v>
      </c>
      <c r="B763" s="254" t="str">
        <f t="shared" si="157"/>
        <v>Industry Energy Efficiency Standards</v>
      </c>
      <c r="C763" s="254" t="str">
        <f t="shared" si="157"/>
        <v>Percentage Improvement in Eqpt Efficiency Standards above BAU</v>
      </c>
      <c r="D763" s="255" t="s">
        <v>2117</v>
      </c>
      <c r="E763" s="250" t="s">
        <v>811</v>
      </c>
      <c r="F763" s="180" t="s">
        <v>2172</v>
      </c>
      <c r="G763" s="250" t="s">
        <v>812</v>
      </c>
      <c r="H763" s="43">
        <v>1111</v>
      </c>
      <c r="I763" s="250" t="s">
        <v>333</v>
      </c>
      <c r="J763" s="254" t="str">
        <f t="shared" si="159"/>
        <v>Industry Energy Efficiency Standards</v>
      </c>
      <c r="K763" s="260" t="str">
        <f t="shared" si="159"/>
        <v>indst efficiency standards</v>
      </c>
      <c r="L763" s="260">
        <f t="shared" si="159"/>
        <v>0</v>
      </c>
      <c r="M763" s="260">
        <f t="shared" si="159"/>
        <v>0.25</v>
      </c>
      <c r="N763" s="260">
        <f t="shared" si="159"/>
        <v>0.01</v>
      </c>
      <c r="O763" s="251" t="str">
        <f t="shared" si="159"/>
        <v>% reduction in energy use</v>
      </c>
      <c r="P763" s="251" t="str">
        <f t="shared" si="15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3" s="251" t="str">
        <f t="shared" si="159"/>
        <v>industry-ag-main.html#eff-stds</v>
      </c>
      <c r="R763" s="251" t="str">
        <f t="shared" si="159"/>
        <v>industry-energy-efficiency-standards.html</v>
      </c>
      <c r="S763" s="259" t="str">
        <f t="shared" si="159"/>
        <v>U.S. DOE, 2016, Industrial Energy Efficiency Potential Analysis, https://energy.gov/sites/prod/files/2017/04/f34/energy-savings-by-state-industrial-methodology.pdf</v>
      </c>
      <c r="T763" s="251" t="str">
        <f t="shared" si="159"/>
        <v>U.S. DOE, 2016, Industrial Energy Efficiency Potential Analysis, https://energy.gov/sites/prod/files/2017/04/f34/energy-savings-by-state-industrial-methodology.pdf</v>
      </c>
    </row>
    <row r="764" spans="1:20">
      <c r="A764" s="254" t="str">
        <f t="shared" si="157"/>
        <v>Industry</v>
      </c>
      <c r="B764" s="254" t="str">
        <f t="shared" si="157"/>
        <v>Industry Energy Efficiency Standards</v>
      </c>
      <c r="C764" s="254" t="str">
        <f t="shared" si="157"/>
        <v>Percentage Improvement in Eqpt Efficiency Standards above BAU</v>
      </c>
      <c r="D764" s="255" t="s">
        <v>2117</v>
      </c>
      <c r="E764" s="250" t="s">
        <v>813</v>
      </c>
      <c r="F764" s="180" t="s">
        <v>2172</v>
      </c>
      <c r="G764" s="250" t="s">
        <v>814</v>
      </c>
      <c r="H764" s="43">
        <v>1112</v>
      </c>
      <c r="I764" s="250" t="s">
        <v>311</v>
      </c>
      <c r="J764" s="254" t="str">
        <f t="shared" si="159"/>
        <v>Industry Energy Efficiency Standards</v>
      </c>
      <c r="K764" s="260" t="str">
        <f t="shared" si="159"/>
        <v>indst efficiency standards</v>
      </c>
      <c r="L764" s="260">
        <f t="shared" si="159"/>
        <v>0</v>
      </c>
      <c r="M764" s="260">
        <f t="shared" si="159"/>
        <v>0.25</v>
      </c>
      <c r="N764" s="260">
        <f t="shared" si="159"/>
        <v>0.01</v>
      </c>
      <c r="O764" s="251" t="str">
        <f t="shared" si="159"/>
        <v>% reduction in energy use</v>
      </c>
      <c r="P764" s="251" t="str">
        <f t="shared" si="15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4" s="251" t="str">
        <f t="shared" si="159"/>
        <v>industry-ag-main.html#eff-stds</v>
      </c>
      <c r="R764" s="251" t="str">
        <f t="shared" si="159"/>
        <v>industry-energy-efficiency-standards.html</v>
      </c>
      <c r="S764" s="259" t="str">
        <f t="shared" si="159"/>
        <v>U.S. DOE, 2016, Industrial Energy Efficiency Potential Analysis, https://energy.gov/sites/prod/files/2017/04/f34/energy-savings-by-state-industrial-methodology.pdf</v>
      </c>
      <c r="T764" s="251" t="str">
        <f t="shared" si="159"/>
        <v>U.S. DOE, 2016, Industrial Energy Efficiency Potential Analysis, https://energy.gov/sites/prod/files/2017/04/f34/energy-savings-by-state-industrial-methodology.pdf</v>
      </c>
    </row>
    <row r="765" spans="1:20">
      <c r="A765" s="254" t="str">
        <f t="shared" si="157"/>
        <v>Industry</v>
      </c>
      <c r="B765" s="254" t="str">
        <f t="shared" si="157"/>
        <v>Industry Energy Efficiency Standards</v>
      </c>
      <c r="C765" s="254" t="str">
        <f t="shared" si="157"/>
        <v>Percentage Improvement in Eqpt Efficiency Standards above BAU</v>
      </c>
      <c r="D765" s="255" t="s">
        <v>2117</v>
      </c>
      <c r="E765" s="250" t="s">
        <v>815</v>
      </c>
      <c r="F765" s="180" t="s">
        <v>2172</v>
      </c>
      <c r="G765" s="250" t="s">
        <v>816</v>
      </c>
      <c r="H765" s="43">
        <v>1113</v>
      </c>
      <c r="I765" s="250" t="s">
        <v>333</v>
      </c>
      <c r="J765" s="254" t="str">
        <f t="shared" si="159"/>
        <v>Industry Energy Efficiency Standards</v>
      </c>
      <c r="K765" s="260" t="str">
        <f t="shared" si="159"/>
        <v>indst efficiency standards</v>
      </c>
      <c r="L765" s="260">
        <f t="shared" si="159"/>
        <v>0</v>
      </c>
      <c r="M765" s="260">
        <f t="shared" si="159"/>
        <v>0.25</v>
      </c>
      <c r="N765" s="260">
        <f t="shared" si="159"/>
        <v>0.01</v>
      </c>
      <c r="O765" s="251" t="str">
        <f t="shared" si="159"/>
        <v>% reduction in energy use</v>
      </c>
      <c r="P765" s="251" t="str">
        <f t="shared" si="15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5" s="251" t="str">
        <f t="shared" si="159"/>
        <v>industry-ag-main.html#eff-stds</v>
      </c>
      <c r="R765" s="251" t="str">
        <f t="shared" si="159"/>
        <v>industry-energy-efficiency-standards.html</v>
      </c>
      <c r="S765" s="259" t="str">
        <f t="shared" si="159"/>
        <v>U.S. DOE, 2016, Industrial Energy Efficiency Potential Analysis, https://energy.gov/sites/prod/files/2017/04/f34/energy-savings-by-state-industrial-methodology.pdf</v>
      </c>
      <c r="T765" s="251" t="str">
        <f t="shared" si="159"/>
        <v>U.S. DOE, 2016, Industrial Energy Efficiency Potential Analysis, https://energy.gov/sites/prod/files/2017/04/f34/energy-savings-by-state-industrial-methodology.pdf</v>
      </c>
    </row>
    <row r="766" spans="1:20">
      <c r="A766" s="254" t="str">
        <f t="shared" si="157"/>
        <v>Industry</v>
      </c>
      <c r="B766" s="254" t="str">
        <f t="shared" si="157"/>
        <v>Industry Energy Efficiency Standards</v>
      </c>
      <c r="C766" s="254" t="str">
        <f t="shared" si="157"/>
        <v>Percentage Improvement in Eqpt Efficiency Standards above BAU</v>
      </c>
      <c r="D766" s="255" t="s">
        <v>2117</v>
      </c>
      <c r="E766" s="250" t="s">
        <v>817</v>
      </c>
      <c r="F766" s="180" t="s">
        <v>2172</v>
      </c>
      <c r="G766" s="250" t="s">
        <v>818</v>
      </c>
      <c r="H766" s="43">
        <v>1114</v>
      </c>
      <c r="I766" s="250" t="s">
        <v>333</v>
      </c>
      <c r="J766" s="254" t="str">
        <f t="shared" si="159"/>
        <v>Industry Energy Efficiency Standards</v>
      </c>
      <c r="K766" s="260" t="str">
        <f t="shared" si="159"/>
        <v>indst efficiency standards</v>
      </c>
      <c r="L766" s="260">
        <f t="shared" si="159"/>
        <v>0</v>
      </c>
      <c r="M766" s="260">
        <f t="shared" si="159"/>
        <v>0.25</v>
      </c>
      <c r="N766" s="260">
        <f t="shared" si="159"/>
        <v>0.01</v>
      </c>
      <c r="O766" s="251" t="str">
        <f t="shared" si="159"/>
        <v>% reduction in energy use</v>
      </c>
      <c r="P766" s="251" t="str">
        <f t="shared" si="15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6" s="251" t="str">
        <f t="shared" si="159"/>
        <v>industry-ag-main.html#eff-stds</v>
      </c>
      <c r="R766" s="251" t="str">
        <f t="shared" si="159"/>
        <v>industry-energy-efficiency-standards.html</v>
      </c>
      <c r="S766" s="259" t="str">
        <f t="shared" si="159"/>
        <v>U.S. DOE, 2016, Industrial Energy Efficiency Potential Analysis, https://energy.gov/sites/prod/files/2017/04/f34/energy-savings-by-state-industrial-methodology.pdf</v>
      </c>
      <c r="T766" s="251" t="str">
        <f t="shared" si="159"/>
        <v>U.S. DOE, 2016, Industrial Energy Efficiency Potential Analysis, https://energy.gov/sites/prod/files/2017/04/f34/energy-savings-by-state-industrial-methodology.pdf</v>
      </c>
    </row>
    <row r="767" spans="1:20">
      <c r="A767" s="254" t="str">
        <f t="shared" si="157"/>
        <v>Industry</v>
      </c>
      <c r="B767" s="254" t="str">
        <f t="shared" si="157"/>
        <v>Industry Energy Efficiency Standards</v>
      </c>
      <c r="C767" s="254" t="str">
        <f t="shared" si="157"/>
        <v>Percentage Improvement in Eqpt Efficiency Standards above BAU</v>
      </c>
      <c r="D767" s="255" t="s">
        <v>2117</v>
      </c>
      <c r="E767" s="250" t="s">
        <v>819</v>
      </c>
      <c r="F767" s="180" t="s">
        <v>2172</v>
      </c>
      <c r="G767" s="250" t="s">
        <v>820</v>
      </c>
      <c r="H767" s="43">
        <v>1115</v>
      </c>
      <c r="I767" s="250" t="s">
        <v>333</v>
      </c>
      <c r="J767" s="254" t="str">
        <f t="shared" si="159"/>
        <v>Industry Energy Efficiency Standards</v>
      </c>
      <c r="K767" s="260" t="str">
        <f t="shared" si="159"/>
        <v>indst efficiency standards</v>
      </c>
      <c r="L767" s="260">
        <f t="shared" si="159"/>
        <v>0</v>
      </c>
      <c r="M767" s="260">
        <f t="shared" si="159"/>
        <v>0.25</v>
      </c>
      <c r="N767" s="260">
        <f t="shared" si="159"/>
        <v>0.01</v>
      </c>
      <c r="O767" s="251" t="str">
        <f t="shared" si="159"/>
        <v>% reduction in energy use</v>
      </c>
      <c r="P767" s="251" t="str">
        <f t="shared" si="15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7" s="251" t="str">
        <f t="shared" si="159"/>
        <v>industry-ag-main.html#eff-stds</v>
      </c>
      <c r="R767" s="251" t="str">
        <f t="shared" si="159"/>
        <v>industry-energy-efficiency-standards.html</v>
      </c>
      <c r="S767" s="259" t="str">
        <f t="shared" si="159"/>
        <v>U.S. DOE, 2016, Industrial Energy Efficiency Potential Analysis, https://energy.gov/sites/prod/files/2017/04/f34/energy-savings-by-state-industrial-methodology.pdf</v>
      </c>
      <c r="T767" s="251" t="str">
        <f t="shared" si="159"/>
        <v>U.S. DOE, 2016, Industrial Energy Efficiency Potential Analysis, https://energy.gov/sites/prod/files/2017/04/f34/energy-savings-by-state-industrial-methodology.pdf</v>
      </c>
    </row>
    <row r="768" spans="1:20">
      <c r="A768" s="254" t="str">
        <f t="shared" si="157"/>
        <v>Industry</v>
      </c>
      <c r="B768" s="254" t="str">
        <f t="shared" si="157"/>
        <v>Industry Energy Efficiency Standards</v>
      </c>
      <c r="C768" s="254" t="str">
        <f t="shared" si="157"/>
        <v>Percentage Improvement in Eqpt Efficiency Standards above BAU</v>
      </c>
      <c r="D768" s="255" t="s">
        <v>2117</v>
      </c>
      <c r="E768" s="250" t="s">
        <v>821</v>
      </c>
      <c r="F768" s="180" t="s">
        <v>2172</v>
      </c>
      <c r="G768" s="250" t="s">
        <v>822</v>
      </c>
      <c r="H768" s="43">
        <v>1116</v>
      </c>
      <c r="I768" s="250" t="s">
        <v>311</v>
      </c>
      <c r="J768" s="254" t="str">
        <f t="shared" si="159"/>
        <v>Industry Energy Efficiency Standards</v>
      </c>
      <c r="K768" s="260" t="str">
        <f t="shared" si="159"/>
        <v>indst efficiency standards</v>
      </c>
      <c r="L768" s="260">
        <f t="shared" si="159"/>
        <v>0</v>
      </c>
      <c r="M768" s="260">
        <f t="shared" si="159"/>
        <v>0.25</v>
      </c>
      <c r="N768" s="260">
        <f t="shared" si="159"/>
        <v>0.01</v>
      </c>
      <c r="O768" s="251" t="str">
        <f t="shared" si="159"/>
        <v>% reduction in energy use</v>
      </c>
      <c r="P768" s="251" t="str">
        <f t="shared" si="15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8" s="251" t="str">
        <f t="shared" si="159"/>
        <v>industry-ag-main.html#eff-stds</v>
      </c>
      <c r="R768" s="251" t="str">
        <f t="shared" si="159"/>
        <v>industry-energy-efficiency-standards.html</v>
      </c>
      <c r="S768" s="259" t="str">
        <f t="shared" si="159"/>
        <v>U.S. DOE, 2016, Industrial Energy Efficiency Potential Analysis, https://energy.gov/sites/prod/files/2017/04/f34/energy-savings-by-state-industrial-methodology.pdf</v>
      </c>
      <c r="T768" s="251" t="str">
        <f t="shared" si="159"/>
        <v>U.S. DOE, 2016, Industrial Energy Efficiency Potential Analysis, https://energy.gov/sites/prod/files/2017/04/f34/energy-savings-by-state-industrial-methodology.pdf</v>
      </c>
    </row>
    <row r="769" spans="1:20">
      <c r="A769" s="254" t="str">
        <f t="shared" si="157"/>
        <v>Industry</v>
      </c>
      <c r="B769" s="254" t="str">
        <f t="shared" si="157"/>
        <v>Industry Energy Efficiency Standards</v>
      </c>
      <c r="C769" s="254" t="str">
        <f t="shared" si="157"/>
        <v>Percentage Improvement in Eqpt Efficiency Standards above BAU</v>
      </c>
      <c r="D769" s="255" t="s">
        <v>2117</v>
      </c>
      <c r="E769" s="250" t="s">
        <v>823</v>
      </c>
      <c r="F769" s="180" t="s">
        <v>2172</v>
      </c>
      <c r="G769" s="250" t="s">
        <v>824</v>
      </c>
      <c r="H769" s="43">
        <v>1117</v>
      </c>
      <c r="I769" s="250" t="s">
        <v>333</v>
      </c>
      <c r="J769" s="254" t="str">
        <f t="shared" si="159"/>
        <v>Industry Energy Efficiency Standards</v>
      </c>
      <c r="K769" s="260" t="str">
        <f t="shared" si="159"/>
        <v>indst efficiency standards</v>
      </c>
      <c r="L769" s="260">
        <f t="shared" si="159"/>
        <v>0</v>
      </c>
      <c r="M769" s="260">
        <f t="shared" si="159"/>
        <v>0.25</v>
      </c>
      <c r="N769" s="260">
        <f t="shared" si="159"/>
        <v>0.01</v>
      </c>
      <c r="O769" s="251" t="str">
        <f t="shared" si="159"/>
        <v>% reduction in energy use</v>
      </c>
      <c r="P769" s="251" t="str">
        <f t="shared" si="15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9" s="251" t="str">
        <f t="shared" si="159"/>
        <v>industry-ag-main.html#eff-stds</v>
      </c>
      <c r="R769" s="251" t="str">
        <f t="shared" si="159"/>
        <v>industry-energy-efficiency-standards.html</v>
      </c>
      <c r="S769" s="259" t="str">
        <f t="shared" si="159"/>
        <v>U.S. DOE, 2016, Industrial Energy Efficiency Potential Analysis, https://energy.gov/sites/prod/files/2017/04/f34/energy-savings-by-state-industrial-methodology.pdf</v>
      </c>
      <c r="T769" s="251" t="str">
        <f t="shared" si="159"/>
        <v>U.S. DOE, 2016, Industrial Energy Efficiency Potential Analysis, https://energy.gov/sites/prod/files/2017/04/f34/energy-savings-by-state-industrial-methodology.pdf</v>
      </c>
    </row>
    <row r="770" spans="1:20">
      <c r="A770" s="254" t="str">
        <f t="shared" si="157"/>
        <v>Industry</v>
      </c>
      <c r="B770" s="254" t="str">
        <f t="shared" si="157"/>
        <v>Industry Energy Efficiency Standards</v>
      </c>
      <c r="C770" s="254" t="str">
        <f t="shared" si="157"/>
        <v>Percentage Improvement in Eqpt Efficiency Standards above BAU</v>
      </c>
      <c r="D770" s="255" t="s">
        <v>2115</v>
      </c>
      <c r="E770" s="250" t="s">
        <v>800</v>
      </c>
      <c r="F770" s="180" t="s">
        <v>2171</v>
      </c>
      <c r="G770" s="250" t="s">
        <v>801</v>
      </c>
      <c r="H770" s="43">
        <v>1118</v>
      </c>
      <c r="I770" s="250" t="s">
        <v>311</v>
      </c>
      <c r="J770" s="254" t="str">
        <f t="shared" si="159"/>
        <v>Industry Energy Efficiency Standards</v>
      </c>
      <c r="K770" s="260" t="str">
        <f t="shared" si="159"/>
        <v>indst efficiency standards</v>
      </c>
      <c r="L770" s="260">
        <f t="shared" si="159"/>
        <v>0</v>
      </c>
      <c r="M770" s="260">
        <f t="shared" si="159"/>
        <v>0.25</v>
      </c>
      <c r="N770" s="260">
        <f t="shared" si="159"/>
        <v>0.01</v>
      </c>
      <c r="O770" s="251" t="str">
        <f t="shared" si="159"/>
        <v>% reduction in energy use</v>
      </c>
      <c r="P770" s="251" t="str">
        <f t="shared" si="15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0" s="251" t="str">
        <f t="shared" si="159"/>
        <v>industry-ag-main.html#eff-stds</v>
      </c>
      <c r="R770" s="251" t="str">
        <f t="shared" si="159"/>
        <v>industry-energy-efficiency-standards.html</v>
      </c>
      <c r="S770" s="259" t="str">
        <f t="shared" si="159"/>
        <v>U.S. DOE, 2016, Industrial Energy Efficiency Potential Analysis, https://energy.gov/sites/prod/files/2017/04/f34/energy-savings-by-state-industrial-methodology.pdf</v>
      </c>
      <c r="T770" s="251" t="str">
        <f t="shared" si="159"/>
        <v>U.S. DOE, 2016, Industrial Energy Efficiency Potential Analysis, https://energy.gov/sites/prod/files/2017/04/f34/energy-savings-by-state-industrial-methodology.pdf</v>
      </c>
    </row>
    <row r="771" spans="1:20">
      <c r="A771" s="254" t="str">
        <f t="shared" ref="A771:C790" si="160">A$610</f>
        <v>Industry</v>
      </c>
      <c r="B771" s="254" t="str">
        <f t="shared" si="160"/>
        <v>Industry Energy Efficiency Standards</v>
      </c>
      <c r="C771" s="254" t="str">
        <f t="shared" si="160"/>
        <v>Percentage Improvement in Eqpt Efficiency Standards above BAU</v>
      </c>
      <c r="D771" s="255" t="s">
        <v>2115</v>
      </c>
      <c r="E771" s="250" t="s">
        <v>807</v>
      </c>
      <c r="F771" s="180" t="s">
        <v>2171</v>
      </c>
      <c r="G771" s="250" t="s">
        <v>808</v>
      </c>
      <c r="H771" s="43">
        <v>1119</v>
      </c>
      <c r="I771" s="250" t="s">
        <v>333</v>
      </c>
      <c r="J771" s="254" t="str">
        <f t="shared" ref="J771:T780" si="161">J$610</f>
        <v>Industry Energy Efficiency Standards</v>
      </c>
      <c r="K771" s="260" t="str">
        <f t="shared" si="161"/>
        <v>indst efficiency standards</v>
      </c>
      <c r="L771" s="260">
        <f t="shared" si="161"/>
        <v>0</v>
      </c>
      <c r="M771" s="260">
        <f t="shared" si="161"/>
        <v>0.25</v>
      </c>
      <c r="N771" s="260">
        <f t="shared" si="161"/>
        <v>0.01</v>
      </c>
      <c r="O771" s="251" t="str">
        <f t="shared" si="161"/>
        <v>% reduction in energy use</v>
      </c>
      <c r="P771" s="251" t="str">
        <f t="shared" si="16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1" s="251" t="str">
        <f t="shared" si="161"/>
        <v>industry-ag-main.html#eff-stds</v>
      </c>
      <c r="R771" s="251" t="str">
        <f t="shared" si="161"/>
        <v>industry-energy-efficiency-standards.html</v>
      </c>
      <c r="S771" s="259" t="str">
        <f t="shared" si="161"/>
        <v>U.S. DOE, 2016, Industrial Energy Efficiency Potential Analysis, https://energy.gov/sites/prod/files/2017/04/f34/energy-savings-by-state-industrial-methodology.pdf</v>
      </c>
      <c r="T771" s="251" t="str">
        <f t="shared" si="161"/>
        <v>U.S. DOE, 2016, Industrial Energy Efficiency Potential Analysis, https://energy.gov/sites/prod/files/2017/04/f34/energy-savings-by-state-industrial-methodology.pdf</v>
      </c>
    </row>
    <row r="772" spans="1:20">
      <c r="A772" s="254" t="str">
        <f t="shared" si="160"/>
        <v>Industry</v>
      </c>
      <c r="B772" s="254" t="str">
        <f t="shared" si="160"/>
        <v>Industry Energy Efficiency Standards</v>
      </c>
      <c r="C772" s="254" t="str">
        <f t="shared" si="160"/>
        <v>Percentage Improvement in Eqpt Efficiency Standards above BAU</v>
      </c>
      <c r="D772" s="255" t="s">
        <v>2115</v>
      </c>
      <c r="E772" s="250" t="s">
        <v>809</v>
      </c>
      <c r="F772" s="180" t="s">
        <v>2171</v>
      </c>
      <c r="G772" s="250" t="s">
        <v>810</v>
      </c>
      <c r="H772" s="43">
        <v>1120</v>
      </c>
      <c r="I772" s="250" t="s">
        <v>311</v>
      </c>
      <c r="J772" s="254" t="str">
        <f t="shared" si="161"/>
        <v>Industry Energy Efficiency Standards</v>
      </c>
      <c r="K772" s="260" t="str">
        <f t="shared" si="161"/>
        <v>indst efficiency standards</v>
      </c>
      <c r="L772" s="260">
        <f t="shared" si="161"/>
        <v>0</v>
      </c>
      <c r="M772" s="260">
        <f t="shared" si="161"/>
        <v>0.25</v>
      </c>
      <c r="N772" s="260">
        <f t="shared" si="161"/>
        <v>0.01</v>
      </c>
      <c r="O772" s="251" t="str">
        <f t="shared" si="161"/>
        <v>% reduction in energy use</v>
      </c>
      <c r="P772" s="251" t="str">
        <f t="shared" si="16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2" s="251" t="str">
        <f t="shared" si="161"/>
        <v>industry-ag-main.html#eff-stds</v>
      </c>
      <c r="R772" s="251" t="str">
        <f t="shared" si="161"/>
        <v>industry-energy-efficiency-standards.html</v>
      </c>
      <c r="S772" s="259" t="str">
        <f t="shared" si="161"/>
        <v>U.S. DOE, 2016, Industrial Energy Efficiency Potential Analysis, https://energy.gov/sites/prod/files/2017/04/f34/energy-savings-by-state-industrial-methodology.pdf</v>
      </c>
      <c r="T772" s="251" t="str">
        <f t="shared" si="161"/>
        <v>U.S. DOE, 2016, Industrial Energy Efficiency Potential Analysis, https://energy.gov/sites/prod/files/2017/04/f34/energy-savings-by-state-industrial-methodology.pdf</v>
      </c>
    </row>
    <row r="773" spans="1:20">
      <c r="A773" s="254" t="str">
        <f t="shared" si="160"/>
        <v>Industry</v>
      </c>
      <c r="B773" s="254" t="str">
        <f t="shared" si="160"/>
        <v>Industry Energy Efficiency Standards</v>
      </c>
      <c r="C773" s="254" t="str">
        <f t="shared" si="160"/>
        <v>Percentage Improvement in Eqpt Efficiency Standards above BAU</v>
      </c>
      <c r="D773" s="255" t="s">
        <v>2115</v>
      </c>
      <c r="E773" s="250" t="s">
        <v>811</v>
      </c>
      <c r="F773" s="180" t="s">
        <v>2171</v>
      </c>
      <c r="G773" s="250" t="s">
        <v>812</v>
      </c>
      <c r="H773" s="43">
        <v>1121</v>
      </c>
      <c r="I773" s="250" t="s">
        <v>333</v>
      </c>
      <c r="J773" s="254" t="str">
        <f t="shared" si="161"/>
        <v>Industry Energy Efficiency Standards</v>
      </c>
      <c r="K773" s="260" t="str">
        <f t="shared" si="161"/>
        <v>indst efficiency standards</v>
      </c>
      <c r="L773" s="260">
        <f t="shared" si="161"/>
        <v>0</v>
      </c>
      <c r="M773" s="260">
        <f t="shared" si="161"/>
        <v>0.25</v>
      </c>
      <c r="N773" s="260">
        <f t="shared" si="161"/>
        <v>0.01</v>
      </c>
      <c r="O773" s="251" t="str">
        <f t="shared" si="161"/>
        <v>% reduction in energy use</v>
      </c>
      <c r="P773" s="251" t="str">
        <f t="shared" si="16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3" s="251" t="str">
        <f t="shared" si="161"/>
        <v>industry-ag-main.html#eff-stds</v>
      </c>
      <c r="R773" s="251" t="str">
        <f t="shared" si="161"/>
        <v>industry-energy-efficiency-standards.html</v>
      </c>
      <c r="S773" s="259" t="str">
        <f t="shared" si="161"/>
        <v>U.S. DOE, 2016, Industrial Energy Efficiency Potential Analysis, https://energy.gov/sites/prod/files/2017/04/f34/energy-savings-by-state-industrial-methodology.pdf</v>
      </c>
      <c r="T773" s="251" t="str">
        <f t="shared" si="161"/>
        <v>U.S. DOE, 2016, Industrial Energy Efficiency Potential Analysis, https://energy.gov/sites/prod/files/2017/04/f34/energy-savings-by-state-industrial-methodology.pdf</v>
      </c>
    </row>
    <row r="774" spans="1:20">
      <c r="A774" s="254" t="str">
        <f t="shared" si="160"/>
        <v>Industry</v>
      </c>
      <c r="B774" s="254" t="str">
        <f t="shared" si="160"/>
        <v>Industry Energy Efficiency Standards</v>
      </c>
      <c r="C774" s="254" t="str">
        <f t="shared" si="160"/>
        <v>Percentage Improvement in Eqpt Efficiency Standards above BAU</v>
      </c>
      <c r="D774" s="255" t="s">
        <v>2115</v>
      </c>
      <c r="E774" s="250" t="s">
        <v>813</v>
      </c>
      <c r="F774" s="180" t="s">
        <v>2171</v>
      </c>
      <c r="G774" s="250" t="s">
        <v>814</v>
      </c>
      <c r="H774" s="43">
        <v>1122</v>
      </c>
      <c r="I774" s="250" t="s">
        <v>311</v>
      </c>
      <c r="J774" s="254" t="str">
        <f t="shared" si="161"/>
        <v>Industry Energy Efficiency Standards</v>
      </c>
      <c r="K774" s="260" t="str">
        <f t="shared" si="161"/>
        <v>indst efficiency standards</v>
      </c>
      <c r="L774" s="260">
        <f t="shared" si="161"/>
        <v>0</v>
      </c>
      <c r="M774" s="260">
        <f t="shared" si="161"/>
        <v>0.25</v>
      </c>
      <c r="N774" s="260">
        <f t="shared" si="161"/>
        <v>0.01</v>
      </c>
      <c r="O774" s="251" t="str">
        <f t="shared" si="161"/>
        <v>% reduction in energy use</v>
      </c>
      <c r="P774" s="251" t="str">
        <f t="shared" si="16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4" s="251" t="str">
        <f t="shared" si="161"/>
        <v>industry-ag-main.html#eff-stds</v>
      </c>
      <c r="R774" s="251" t="str">
        <f t="shared" si="161"/>
        <v>industry-energy-efficiency-standards.html</v>
      </c>
      <c r="S774" s="259" t="str">
        <f t="shared" si="161"/>
        <v>U.S. DOE, 2016, Industrial Energy Efficiency Potential Analysis, https://energy.gov/sites/prod/files/2017/04/f34/energy-savings-by-state-industrial-methodology.pdf</v>
      </c>
      <c r="T774" s="251" t="str">
        <f t="shared" si="161"/>
        <v>U.S. DOE, 2016, Industrial Energy Efficiency Potential Analysis, https://energy.gov/sites/prod/files/2017/04/f34/energy-savings-by-state-industrial-methodology.pdf</v>
      </c>
    </row>
    <row r="775" spans="1:20">
      <c r="A775" s="254" t="str">
        <f t="shared" si="160"/>
        <v>Industry</v>
      </c>
      <c r="B775" s="254" t="str">
        <f t="shared" si="160"/>
        <v>Industry Energy Efficiency Standards</v>
      </c>
      <c r="C775" s="254" t="str">
        <f t="shared" si="160"/>
        <v>Percentage Improvement in Eqpt Efficiency Standards above BAU</v>
      </c>
      <c r="D775" s="255" t="s">
        <v>2115</v>
      </c>
      <c r="E775" s="250" t="s">
        <v>815</v>
      </c>
      <c r="F775" s="180" t="s">
        <v>2171</v>
      </c>
      <c r="G775" s="250" t="s">
        <v>816</v>
      </c>
      <c r="H775" s="43">
        <v>1123</v>
      </c>
      <c r="I775" s="250" t="s">
        <v>333</v>
      </c>
      <c r="J775" s="254" t="str">
        <f t="shared" si="161"/>
        <v>Industry Energy Efficiency Standards</v>
      </c>
      <c r="K775" s="260" t="str">
        <f t="shared" si="161"/>
        <v>indst efficiency standards</v>
      </c>
      <c r="L775" s="260">
        <f t="shared" si="161"/>
        <v>0</v>
      </c>
      <c r="M775" s="260">
        <f t="shared" si="161"/>
        <v>0.25</v>
      </c>
      <c r="N775" s="260">
        <f t="shared" si="161"/>
        <v>0.01</v>
      </c>
      <c r="O775" s="251" t="str">
        <f t="shared" si="161"/>
        <v>% reduction in energy use</v>
      </c>
      <c r="P775" s="251" t="str">
        <f t="shared" si="16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5" s="251" t="str">
        <f t="shared" si="161"/>
        <v>industry-ag-main.html#eff-stds</v>
      </c>
      <c r="R775" s="251" t="str">
        <f t="shared" si="161"/>
        <v>industry-energy-efficiency-standards.html</v>
      </c>
      <c r="S775" s="259" t="str">
        <f t="shared" si="161"/>
        <v>U.S. DOE, 2016, Industrial Energy Efficiency Potential Analysis, https://energy.gov/sites/prod/files/2017/04/f34/energy-savings-by-state-industrial-methodology.pdf</v>
      </c>
      <c r="T775" s="251" t="str">
        <f t="shared" si="161"/>
        <v>U.S. DOE, 2016, Industrial Energy Efficiency Potential Analysis, https://energy.gov/sites/prod/files/2017/04/f34/energy-savings-by-state-industrial-methodology.pdf</v>
      </c>
    </row>
    <row r="776" spans="1:20">
      <c r="A776" s="254" t="str">
        <f t="shared" si="160"/>
        <v>Industry</v>
      </c>
      <c r="B776" s="254" t="str">
        <f t="shared" si="160"/>
        <v>Industry Energy Efficiency Standards</v>
      </c>
      <c r="C776" s="254" t="str">
        <f t="shared" si="160"/>
        <v>Percentage Improvement in Eqpt Efficiency Standards above BAU</v>
      </c>
      <c r="D776" s="255" t="s">
        <v>2115</v>
      </c>
      <c r="E776" s="250" t="s">
        <v>817</v>
      </c>
      <c r="F776" s="180" t="s">
        <v>2171</v>
      </c>
      <c r="G776" s="250" t="s">
        <v>818</v>
      </c>
      <c r="H776" s="43">
        <v>1124</v>
      </c>
      <c r="I776" s="250" t="s">
        <v>333</v>
      </c>
      <c r="J776" s="254" t="str">
        <f t="shared" si="161"/>
        <v>Industry Energy Efficiency Standards</v>
      </c>
      <c r="K776" s="260" t="str">
        <f t="shared" si="161"/>
        <v>indst efficiency standards</v>
      </c>
      <c r="L776" s="260">
        <f t="shared" si="161"/>
        <v>0</v>
      </c>
      <c r="M776" s="260">
        <f t="shared" si="161"/>
        <v>0.25</v>
      </c>
      <c r="N776" s="260">
        <f t="shared" si="161"/>
        <v>0.01</v>
      </c>
      <c r="O776" s="251" t="str">
        <f t="shared" si="161"/>
        <v>% reduction in energy use</v>
      </c>
      <c r="P776" s="251" t="str">
        <f t="shared" si="16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6" s="251" t="str">
        <f t="shared" si="161"/>
        <v>industry-ag-main.html#eff-stds</v>
      </c>
      <c r="R776" s="251" t="str">
        <f t="shared" si="161"/>
        <v>industry-energy-efficiency-standards.html</v>
      </c>
      <c r="S776" s="259" t="str">
        <f t="shared" si="161"/>
        <v>U.S. DOE, 2016, Industrial Energy Efficiency Potential Analysis, https://energy.gov/sites/prod/files/2017/04/f34/energy-savings-by-state-industrial-methodology.pdf</v>
      </c>
      <c r="T776" s="251" t="str">
        <f t="shared" si="161"/>
        <v>U.S. DOE, 2016, Industrial Energy Efficiency Potential Analysis, https://energy.gov/sites/prod/files/2017/04/f34/energy-savings-by-state-industrial-methodology.pdf</v>
      </c>
    </row>
    <row r="777" spans="1:20">
      <c r="A777" s="254" t="str">
        <f t="shared" si="160"/>
        <v>Industry</v>
      </c>
      <c r="B777" s="254" t="str">
        <f t="shared" si="160"/>
        <v>Industry Energy Efficiency Standards</v>
      </c>
      <c r="C777" s="254" t="str">
        <f t="shared" si="160"/>
        <v>Percentage Improvement in Eqpt Efficiency Standards above BAU</v>
      </c>
      <c r="D777" s="255" t="s">
        <v>2115</v>
      </c>
      <c r="E777" s="250" t="s">
        <v>819</v>
      </c>
      <c r="F777" s="180" t="s">
        <v>2171</v>
      </c>
      <c r="G777" s="250" t="s">
        <v>820</v>
      </c>
      <c r="H777" s="43">
        <v>1125</v>
      </c>
      <c r="I777" s="250" t="s">
        <v>333</v>
      </c>
      <c r="J777" s="254" t="str">
        <f t="shared" si="161"/>
        <v>Industry Energy Efficiency Standards</v>
      </c>
      <c r="K777" s="260" t="str">
        <f t="shared" si="161"/>
        <v>indst efficiency standards</v>
      </c>
      <c r="L777" s="260">
        <f t="shared" si="161"/>
        <v>0</v>
      </c>
      <c r="M777" s="260">
        <f t="shared" si="161"/>
        <v>0.25</v>
      </c>
      <c r="N777" s="260">
        <f t="shared" si="161"/>
        <v>0.01</v>
      </c>
      <c r="O777" s="251" t="str">
        <f t="shared" si="161"/>
        <v>% reduction in energy use</v>
      </c>
      <c r="P777" s="251" t="str">
        <f t="shared" si="16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7" s="251" t="str">
        <f t="shared" si="161"/>
        <v>industry-ag-main.html#eff-stds</v>
      </c>
      <c r="R777" s="251" t="str">
        <f t="shared" si="161"/>
        <v>industry-energy-efficiency-standards.html</v>
      </c>
      <c r="S777" s="259" t="str">
        <f t="shared" si="161"/>
        <v>U.S. DOE, 2016, Industrial Energy Efficiency Potential Analysis, https://energy.gov/sites/prod/files/2017/04/f34/energy-savings-by-state-industrial-methodology.pdf</v>
      </c>
      <c r="T777" s="251" t="str">
        <f t="shared" si="161"/>
        <v>U.S. DOE, 2016, Industrial Energy Efficiency Potential Analysis, https://energy.gov/sites/prod/files/2017/04/f34/energy-savings-by-state-industrial-methodology.pdf</v>
      </c>
    </row>
    <row r="778" spans="1:20">
      <c r="A778" s="254" t="str">
        <f t="shared" si="160"/>
        <v>Industry</v>
      </c>
      <c r="B778" s="254" t="str">
        <f t="shared" si="160"/>
        <v>Industry Energy Efficiency Standards</v>
      </c>
      <c r="C778" s="254" t="str">
        <f t="shared" si="160"/>
        <v>Percentage Improvement in Eqpt Efficiency Standards above BAU</v>
      </c>
      <c r="D778" s="255" t="s">
        <v>2115</v>
      </c>
      <c r="E778" s="250" t="s">
        <v>821</v>
      </c>
      <c r="F778" s="180" t="s">
        <v>2171</v>
      </c>
      <c r="G778" s="250" t="s">
        <v>822</v>
      </c>
      <c r="H778" s="43">
        <v>1126</v>
      </c>
      <c r="I778" s="250" t="s">
        <v>311</v>
      </c>
      <c r="J778" s="254" t="str">
        <f t="shared" si="161"/>
        <v>Industry Energy Efficiency Standards</v>
      </c>
      <c r="K778" s="260" t="str">
        <f t="shared" si="161"/>
        <v>indst efficiency standards</v>
      </c>
      <c r="L778" s="260">
        <f t="shared" si="161"/>
        <v>0</v>
      </c>
      <c r="M778" s="260">
        <f t="shared" si="161"/>
        <v>0.25</v>
      </c>
      <c r="N778" s="260">
        <f t="shared" si="161"/>
        <v>0.01</v>
      </c>
      <c r="O778" s="251" t="str">
        <f t="shared" si="161"/>
        <v>% reduction in energy use</v>
      </c>
      <c r="P778" s="251" t="str">
        <f t="shared" si="16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8" s="251" t="str">
        <f t="shared" si="161"/>
        <v>industry-ag-main.html#eff-stds</v>
      </c>
      <c r="R778" s="251" t="str">
        <f t="shared" si="161"/>
        <v>industry-energy-efficiency-standards.html</v>
      </c>
      <c r="S778" s="259" t="str">
        <f t="shared" si="161"/>
        <v>U.S. DOE, 2016, Industrial Energy Efficiency Potential Analysis, https://energy.gov/sites/prod/files/2017/04/f34/energy-savings-by-state-industrial-methodology.pdf</v>
      </c>
      <c r="T778" s="251" t="str">
        <f t="shared" si="161"/>
        <v>U.S. DOE, 2016, Industrial Energy Efficiency Potential Analysis, https://energy.gov/sites/prod/files/2017/04/f34/energy-savings-by-state-industrial-methodology.pdf</v>
      </c>
    </row>
    <row r="779" spans="1:20">
      <c r="A779" s="254" t="str">
        <f t="shared" si="160"/>
        <v>Industry</v>
      </c>
      <c r="B779" s="254" t="str">
        <f t="shared" si="160"/>
        <v>Industry Energy Efficiency Standards</v>
      </c>
      <c r="C779" s="254" t="str">
        <f t="shared" si="160"/>
        <v>Percentage Improvement in Eqpt Efficiency Standards above BAU</v>
      </c>
      <c r="D779" s="255" t="s">
        <v>2115</v>
      </c>
      <c r="E779" s="250" t="s">
        <v>823</v>
      </c>
      <c r="F779" s="180" t="s">
        <v>2171</v>
      </c>
      <c r="G779" s="250" t="s">
        <v>824</v>
      </c>
      <c r="H779" s="43">
        <v>1127</v>
      </c>
      <c r="I779" s="250" t="s">
        <v>333</v>
      </c>
      <c r="J779" s="254" t="str">
        <f t="shared" si="161"/>
        <v>Industry Energy Efficiency Standards</v>
      </c>
      <c r="K779" s="260" t="str">
        <f t="shared" si="161"/>
        <v>indst efficiency standards</v>
      </c>
      <c r="L779" s="260">
        <f t="shared" si="161"/>
        <v>0</v>
      </c>
      <c r="M779" s="260">
        <f t="shared" si="161"/>
        <v>0.25</v>
      </c>
      <c r="N779" s="260">
        <f t="shared" si="161"/>
        <v>0.01</v>
      </c>
      <c r="O779" s="251" t="str">
        <f t="shared" si="161"/>
        <v>% reduction in energy use</v>
      </c>
      <c r="P779" s="251" t="str">
        <f t="shared" si="16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9" s="251" t="str">
        <f t="shared" si="161"/>
        <v>industry-ag-main.html#eff-stds</v>
      </c>
      <c r="R779" s="251" t="str">
        <f t="shared" si="161"/>
        <v>industry-energy-efficiency-standards.html</v>
      </c>
      <c r="S779" s="259" t="str">
        <f t="shared" si="161"/>
        <v>U.S. DOE, 2016, Industrial Energy Efficiency Potential Analysis, https://energy.gov/sites/prod/files/2017/04/f34/energy-savings-by-state-industrial-methodology.pdf</v>
      </c>
      <c r="T779" s="251" t="str">
        <f t="shared" si="161"/>
        <v>U.S. DOE, 2016, Industrial Energy Efficiency Potential Analysis, https://energy.gov/sites/prod/files/2017/04/f34/energy-savings-by-state-industrial-methodology.pdf</v>
      </c>
    </row>
    <row r="780" spans="1:20">
      <c r="A780" s="254" t="str">
        <f t="shared" si="160"/>
        <v>Industry</v>
      </c>
      <c r="B780" s="254" t="str">
        <f t="shared" si="160"/>
        <v>Industry Energy Efficiency Standards</v>
      </c>
      <c r="C780" s="254" t="str">
        <f t="shared" si="160"/>
        <v>Percentage Improvement in Eqpt Efficiency Standards above BAU</v>
      </c>
      <c r="D780" s="255" t="s">
        <v>2113</v>
      </c>
      <c r="E780" s="250" t="s">
        <v>800</v>
      </c>
      <c r="F780" s="180" t="s">
        <v>2170</v>
      </c>
      <c r="G780" s="250" t="s">
        <v>801</v>
      </c>
      <c r="H780" s="43">
        <v>1128</v>
      </c>
      <c r="I780" s="250" t="s">
        <v>311</v>
      </c>
      <c r="J780" s="254" t="str">
        <f t="shared" si="161"/>
        <v>Industry Energy Efficiency Standards</v>
      </c>
      <c r="K780" s="260" t="str">
        <f t="shared" si="161"/>
        <v>indst efficiency standards</v>
      </c>
      <c r="L780" s="260">
        <f t="shared" si="161"/>
        <v>0</v>
      </c>
      <c r="M780" s="260">
        <f t="shared" si="161"/>
        <v>0.25</v>
      </c>
      <c r="N780" s="260">
        <f t="shared" si="161"/>
        <v>0.01</v>
      </c>
      <c r="O780" s="251" t="str">
        <f t="shared" si="161"/>
        <v>% reduction in energy use</v>
      </c>
      <c r="P780" s="251" t="str">
        <f t="shared" si="16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0" s="251" t="str">
        <f t="shared" si="161"/>
        <v>industry-ag-main.html#eff-stds</v>
      </c>
      <c r="R780" s="251" t="str">
        <f t="shared" si="161"/>
        <v>industry-energy-efficiency-standards.html</v>
      </c>
      <c r="S780" s="259" t="str">
        <f t="shared" si="161"/>
        <v>U.S. DOE, 2016, Industrial Energy Efficiency Potential Analysis, https://energy.gov/sites/prod/files/2017/04/f34/energy-savings-by-state-industrial-methodology.pdf</v>
      </c>
      <c r="T780" s="251" t="str">
        <f t="shared" si="161"/>
        <v>U.S. DOE, 2016, Industrial Energy Efficiency Potential Analysis, https://energy.gov/sites/prod/files/2017/04/f34/energy-savings-by-state-industrial-methodology.pdf</v>
      </c>
    </row>
    <row r="781" spans="1:20">
      <c r="A781" s="254" t="str">
        <f t="shared" si="160"/>
        <v>Industry</v>
      </c>
      <c r="B781" s="254" t="str">
        <f t="shared" si="160"/>
        <v>Industry Energy Efficiency Standards</v>
      </c>
      <c r="C781" s="254" t="str">
        <f t="shared" si="160"/>
        <v>Percentage Improvement in Eqpt Efficiency Standards above BAU</v>
      </c>
      <c r="D781" s="255" t="s">
        <v>2113</v>
      </c>
      <c r="E781" s="250" t="s">
        <v>807</v>
      </c>
      <c r="F781" s="180" t="s">
        <v>2170</v>
      </c>
      <c r="G781" s="250" t="s">
        <v>808</v>
      </c>
      <c r="H781" s="43">
        <v>1129</v>
      </c>
      <c r="I781" s="250" t="s">
        <v>333</v>
      </c>
      <c r="J781" s="254" t="str">
        <f t="shared" ref="J781:T790" si="162">J$610</f>
        <v>Industry Energy Efficiency Standards</v>
      </c>
      <c r="K781" s="260" t="str">
        <f t="shared" si="162"/>
        <v>indst efficiency standards</v>
      </c>
      <c r="L781" s="260">
        <f t="shared" si="162"/>
        <v>0</v>
      </c>
      <c r="M781" s="260">
        <f t="shared" si="162"/>
        <v>0.25</v>
      </c>
      <c r="N781" s="260">
        <f t="shared" si="162"/>
        <v>0.01</v>
      </c>
      <c r="O781" s="251" t="str">
        <f t="shared" si="162"/>
        <v>% reduction in energy use</v>
      </c>
      <c r="P781" s="251" t="str">
        <f t="shared" si="16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1" s="251" t="str">
        <f t="shared" si="162"/>
        <v>industry-ag-main.html#eff-stds</v>
      </c>
      <c r="R781" s="251" t="str">
        <f t="shared" si="162"/>
        <v>industry-energy-efficiency-standards.html</v>
      </c>
      <c r="S781" s="259" t="str">
        <f t="shared" si="162"/>
        <v>U.S. DOE, 2016, Industrial Energy Efficiency Potential Analysis, https://energy.gov/sites/prod/files/2017/04/f34/energy-savings-by-state-industrial-methodology.pdf</v>
      </c>
      <c r="T781" s="251" t="str">
        <f t="shared" si="162"/>
        <v>U.S. DOE, 2016, Industrial Energy Efficiency Potential Analysis, https://energy.gov/sites/prod/files/2017/04/f34/energy-savings-by-state-industrial-methodology.pdf</v>
      </c>
    </row>
    <row r="782" spans="1:20">
      <c r="A782" s="254" t="str">
        <f t="shared" si="160"/>
        <v>Industry</v>
      </c>
      <c r="B782" s="254" t="str">
        <f t="shared" si="160"/>
        <v>Industry Energy Efficiency Standards</v>
      </c>
      <c r="C782" s="254" t="str">
        <f t="shared" si="160"/>
        <v>Percentage Improvement in Eqpt Efficiency Standards above BAU</v>
      </c>
      <c r="D782" s="255" t="s">
        <v>2113</v>
      </c>
      <c r="E782" s="250" t="s">
        <v>809</v>
      </c>
      <c r="F782" s="180" t="s">
        <v>2170</v>
      </c>
      <c r="G782" s="250" t="s">
        <v>810</v>
      </c>
      <c r="H782" s="43">
        <v>1130</v>
      </c>
      <c r="I782" s="250" t="s">
        <v>311</v>
      </c>
      <c r="J782" s="254" t="str">
        <f t="shared" si="162"/>
        <v>Industry Energy Efficiency Standards</v>
      </c>
      <c r="K782" s="260" t="str">
        <f t="shared" si="162"/>
        <v>indst efficiency standards</v>
      </c>
      <c r="L782" s="260">
        <f t="shared" si="162"/>
        <v>0</v>
      </c>
      <c r="M782" s="260">
        <f t="shared" si="162"/>
        <v>0.25</v>
      </c>
      <c r="N782" s="260">
        <f t="shared" si="162"/>
        <v>0.01</v>
      </c>
      <c r="O782" s="251" t="str">
        <f t="shared" si="162"/>
        <v>% reduction in energy use</v>
      </c>
      <c r="P782" s="251" t="str">
        <f t="shared" si="16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2" s="251" t="str">
        <f t="shared" si="162"/>
        <v>industry-ag-main.html#eff-stds</v>
      </c>
      <c r="R782" s="251" t="str">
        <f t="shared" si="162"/>
        <v>industry-energy-efficiency-standards.html</v>
      </c>
      <c r="S782" s="259" t="str">
        <f t="shared" si="162"/>
        <v>U.S. DOE, 2016, Industrial Energy Efficiency Potential Analysis, https://energy.gov/sites/prod/files/2017/04/f34/energy-savings-by-state-industrial-methodology.pdf</v>
      </c>
      <c r="T782" s="251" t="str">
        <f t="shared" si="162"/>
        <v>U.S. DOE, 2016, Industrial Energy Efficiency Potential Analysis, https://energy.gov/sites/prod/files/2017/04/f34/energy-savings-by-state-industrial-methodology.pdf</v>
      </c>
    </row>
    <row r="783" spans="1:20">
      <c r="A783" s="254" t="str">
        <f t="shared" si="160"/>
        <v>Industry</v>
      </c>
      <c r="B783" s="254" t="str">
        <f t="shared" si="160"/>
        <v>Industry Energy Efficiency Standards</v>
      </c>
      <c r="C783" s="254" t="str">
        <f t="shared" si="160"/>
        <v>Percentage Improvement in Eqpt Efficiency Standards above BAU</v>
      </c>
      <c r="D783" s="255" t="s">
        <v>2113</v>
      </c>
      <c r="E783" s="250" t="s">
        <v>811</v>
      </c>
      <c r="F783" s="180" t="s">
        <v>2170</v>
      </c>
      <c r="G783" s="250" t="s">
        <v>812</v>
      </c>
      <c r="H783" s="43">
        <v>1131</v>
      </c>
      <c r="I783" s="250" t="s">
        <v>333</v>
      </c>
      <c r="J783" s="254" t="str">
        <f t="shared" si="162"/>
        <v>Industry Energy Efficiency Standards</v>
      </c>
      <c r="K783" s="260" t="str">
        <f t="shared" si="162"/>
        <v>indst efficiency standards</v>
      </c>
      <c r="L783" s="260">
        <f t="shared" si="162"/>
        <v>0</v>
      </c>
      <c r="M783" s="260">
        <f t="shared" si="162"/>
        <v>0.25</v>
      </c>
      <c r="N783" s="260">
        <f t="shared" si="162"/>
        <v>0.01</v>
      </c>
      <c r="O783" s="251" t="str">
        <f t="shared" si="162"/>
        <v>% reduction in energy use</v>
      </c>
      <c r="P783" s="251" t="str">
        <f t="shared" si="16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3" s="251" t="str">
        <f t="shared" si="162"/>
        <v>industry-ag-main.html#eff-stds</v>
      </c>
      <c r="R783" s="251" t="str">
        <f t="shared" si="162"/>
        <v>industry-energy-efficiency-standards.html</v>
      </c>
      <c r="S783" s="259" t="str">
        <f t="shared" si="162"/>
        <v>U.S. DOE, 2016, Industrial Energy Efficiency Potential Analysis, https://energy.gov/sites/prod/files/2017/04/f34/energy-savings-by-state-industrial-methodology.pdf</v>
      </c>
      <c r="T783" s="251" t="str">
        <f t="shared" si="162"/>
        <v>U.S. DOE, 2016, Industrial Energy Efficiency Potential Analysis, https://energy.gov/sites/prod/files/2017/04/f34/energy-savings-by-state-industrial-methodology.pdf</v>
      </c>
    </row>
    <row r="784" spans="1:20">
      <c r="A784" s="254" t="str">
        <f t="shared" si="160"/>
        <v>Industry</v>
      </c>
      <c r="B784" s="254" t="str">
        <f t="shared" si="160"/>
        <v>Industry Energy Efficiency Standards</v>
      </c>
      <c r="C784" s="254" t="str">
        <f t="shared" si="160"/>
        <v>Percentage Improvement in Eqpt Efficiency Standards above BAU</v>
      </c>
      <c r="D784" s="255" t="s">
        <v>2113</v>
      </c>
      <c r="E784" s="250" t="s">
        <v>813</v>
      </c>
      <c r="F784" s="180" t="s">
        <v>2170</v>
      </c>
      <c r="G784" s="250" t="s">
        <v>814</v>
      </c>
      <c r="H784" s="43">
        <v>1132</v>
      </c>
      <c r="I784" s="250" t="s">
        <v>311</v>
      </c>
      <c r="J784" s="254" t="str">
        <f t="shared" si="162"/>
        <v>Industry Energy Efficiency Standards</v>
      </c>
      <c r="K784" s="260" t="str">
        <f t="shared" si="162"/>
        <v>indst efficiency standards</v>
      </c>
      <c r="L784" s="260">
        <f t="shared" si="162"/>
        <v>0</v>
      </c>
      <c r="M784" s="260">
        <f t="shared" si="162"/>
        <v>0.25</v>
      </c>
      <c r="N784" s="260">
        <f t="shared" si="162"/>
        <v>0.01</v>
      </c>
      <c r="O784" s="251" t="str">
        <f t="shared" si="162"/>
        <v>% reduction in energy use</v>
      </c>
      <c r="P784" s="251" t="str">
        <f t="shared" si="16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4" s="251" t="str">
        <f t="shared" si="162"/>
        <v>industry-ag-main.html#eff-stds</v>
      </c>
      <c r="R784" s="251" t="str">
        <f t="shared" si="162"/>
        <v>industry-energy-efficiency-standards.html</v>
      </c>
      <c r="S784" s="259" t="str">
        <f t="shared" si="162"/>
        <v>U.S. DOE, 2016, Industrial Energy Efficiency Potential Analysis, https://energy.gov/sites/prod/files/2017/04/f34/energy-savings-by-state-industrial-methodology.pdf</v>
      </c>
      <c r="T784" s="251" t="str">
        <f t="shared" si="162"/>
        <v>U.S. DOE, 2016, Industrial Energy Efficiency Potential Analysis, https://energy.gov/sites/prod/files/2017/04/f34/energy-savings-by-state-industrial-methodology.pdf</v>
      </c>
    </row>
    <row r="785" spans="1:20">
      <c r="A785" s="254" t="str">
        <f t="shared" si="160"/>
        <v>Industry</v>
      </c>
      <c r="B785" s="254" t="str">
        <f t="shared" si="160"/>
        <v>Industry Energy Efficiency Standards</v>
      </c>
      <c r="C785" s="254" t="str">
        <f t="shared" si="160"/>
        <v>Percentage Improvement in Eqpt Efficiency Standards above BAU</v>
      </c>
      <c r="D785" s="255" t="s">
        <v>2113</v>
      </c>
      <c r="E785" s="250" t="s">
        <v>815</v>
      </c>
      <c r="F785" s="180" t="s">
        <v>2170</v>
      </c>
      <c r="G785" s="250" t="s">
        <v>816</v>
      </c>
      <c r="H785" s="43">
        <v>1133</v>
      </c>
      <c r="I785" s="250" t="s">
        <v>333</v>
      </c>
      <c r="J785" s="254" t="str">
        <f t="shared" si="162"/>
        <v>Industry Energy Efficiency Standards</v>
      </c>
      <c r="K785" s="260" t="str">
        <f t="shared" si="162"/>
        <v>indst efficiency standards</v>
      </c>
      <c r="L785" s="260">
        <f t="shared" si="162"/>
        <v>0</v>
      </c>
      <c r="M785" s="260">
        <f t="shared" si="162"/>
        <v>0.25</v>
      </c>
      <c r="N785" s="260">
        <f t="shared" si="162"/>
        <v>0.01</v>
      </c>
      <c r="O785" s="251" t="str">
        <f t="shared" si="162"/>
        <v>% reduction in energy use</v>
      </c>
      <c r="P785" s="251" t="str">
        <f t="shared" si="16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5" s="251" t="str">
        <f t="shared" si="162"/>
        <v>industry-ag-main.html#eff-stds</v>
      </c>
      <c r="R785" s="251" t="str">
        <f t="shared" si="162"/>
        <v>industry-energy-efficiency-standards.html</v>
      </c>
      <c r="S785" s="259" t="str">
        <f t="shared" si="162"/>
        <v>U.S. DOE, 2016, Industrial Energy Efficiency Potential Analysis, https://energy.gov/sites/prod/files/2017/04/f34/energy-savings-by-state-industrial-methodology.pdf</v>
      </c>
      <c r="T785" s="251" t="str">
        <f t="shared" si="162"/>
        <v>U.S. DOE, 2016, Industrial Energy Efficiency Potential Analysis, https://energy.gov/sites/prod/files/2017/04/f34/energy-savings-by-state-industrial-methodology.pdf</v>
      </c>
    </row>
    <row r="786" spans="1:20">
      <c r="A786" s="254" t="str">
        <f t="shared" si="160"/>
        <v>Industry</v>
      </c>
      <c r="B786" s="254" t="str">
        <f t="shared" si="160"/>
        <v>Industry Energy Efficiency Standards</v>
      </c>
      <c r="C786" s="254" t="str">
        <f t="shared" si="160"/>
        <v>Percentage Improvement in Eqpt Efficiency Standards above BAU</v>
      </c>
      <c r="D786" s="255" t="s">
        <v>2113</v>
      </c>
      <c r="E786" s="250" t="s">
        <v>817</v>
      </c>
      <c r="F786" s="180" t="s">
        <v>2170</v>
      </c>
      <c r="G786" s="250" t="s">
        <v>818</v>
      </c>
      <c r="H786" s="43">
        <v>1134</v>
      </c>
      <c r="I786" s="250" t="s">
        <v>333</v>
      </c>
      <c r="J786" s="254" t="str">
        <f t="shared" si="162"/>
        <v>Industry Energy Efficiency Standards</v>
      </c>
      <c r="K786" s="260" t="str">
        <f t="shared" si="162"/>
        <v>indst efficiency standards</v>
      </c>
      <c r="L786" s="260">
        <f t="shared" si="162"/>
        <v>0</v>
      </c>
      <c r="M786" s="260">
        <f t="shared" si="162"/>
        <v>0.25</v>
      </c>
      <c r="N786" s="260">
        <f t="shared" si="162"/>
        <v>0.01</v>
      </c>
      <c r="O786" s="251" t="str">
        <f t="shared" si="162"/>
        <v>% reduction in energy use</v>
      </c>
      <c r="P786" s="251" t="str">
        <f t="shared" si="16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6" s="251" t="str">
        <f t="shared" si="162"/>
        <v>industry-ag-main.html#eff-stds</v>
      </c>
      <c r="R786" s="251" t="str">
        <f t="shared" si="162"/>
        <v>industry-energy-efficiency-standards.html</v>
      </c>
      <c r="S786" s="259" t="str">
        <f t="shared" si="162"/>
        <v>U.S. DOE, 2016, Industrial Energy Efficiency Potential Analysis, https://energy.gov/sites/prod/files/2017/04/f34/energy-savings-by-state-industrial-methodology.pdf</v>
      </c>
      <c r="T786" s="251" t="str">
        <f t="shared" si="162"/>
        <v>U.S. DOE, 2016, Industrial Energy Efficiency Potential Analysis, https://energy.gov/sites/prod/files/2017/04/f34/energy-savings-by-state-industrial-methodology.pdf</v>
      </c>
    </row>
    <row r="787" spans="1:20">
      <c r="A787" s="254" t="str">
        <f t="shared" si="160"/>
        <v>Industry</v>
      </c>
      <c r="B787" s="254" t="str">
        <f t="shared" si="160"/>
        <v>Industry Energy Efficiency Standards</v>
      </c>
      <c r="C787" s="254" t="str">
        <f t="shared" si="160"/>
        <v>Percentage Improvement in Eqpt Efficiency Standards above BAU</v>
      </c>
      <c r="D787" s="255" t="s">
        <v>2113</v>
      </c>
      <c r="E787" s="250" t="s">
        <v>819</v>
      </c>
      <c r="F787" s="180" t="s">
        <v>2170</v>
      </c>
      <c r="G787" s="250" t="s">
        <v>820</v>
      </c>
      <c r="H787" s="43">
        <v>1135</v>
      </c>
      <c r="I787" s="250" t="s">
        <v>333</v>
      </c>
      <c r="J787" s="254" t="str">
        <f t="shared" si="162"/>
        <v>Industry Energy Efficiency Standards</v>
      </c>
      <c r="K787" s="260" t="str">
        <f t="shared" si="162"/>
        <v>indst efficiency standards</v>
      </c>
      <c r="L787" s="260">
        <f t="shared" si="162"/>
        <v>0</v>
      </c>
      <c r="M787" s="260">
        <f t="shared" si="162"/>
        <v>0.25</v>
      </c>
      <c r="N787" s="260">
        <f t="shared" si="162"/>
        <v>0.01</v>
      </c>
      <c r="O787" s="251" t="str">
        <f t="shared" si="162"/>
        <v>% reduction in energy use</v>
      </c>
      <c r="P787" s="251" t="str">
        <f t="shared" si="16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7" s="251" t="str">
        <f t="shared" si="162"/>
        <v>industry-ag-main.html#eff-stds</v>
      </c>
      <c r="R787" s="251" t="str">
        <f t="shared" si="162"/>
        <v>industry-energy-efficiency-standards.html</v>
      </c>
      <c r="S787" s="259" t="str">
        <f t="shared" si="162"/>
        <v>U.S. DOE, 2016, Industrial Energy Efficiency Potential Analysis, https://energy.gov/sites/prod/files/2017/04/f34/energy-savings-by-state-industrial-methodology.pdf</v>
      </c>
      <c r="T787" s="251" t="str">
        <f t="shared" si="162"/>
        <v>U.S. DOE, 2016, Industrial Energy Efficiency Potential Analysis, https://energy.gov/sites/prod/files/2017/04/f34/energy-savings-by-state-industrial-methodology.pdf</v>
      </c>
    </row>
    <row r="788" spans="1:20">
      <c r="A788" s="254" t="str">
        <f t="shared" si="160"/>
        <v>Industry</v>
      </c>
      <c r="B788" s="254" t="str">
        <f t="shared" si="160"/>
        <v>Industry Energy Efficiency Standards</v>
      </c>
      <c r="C788" s="254" t="str">
        <f t="shared" si="160"/>
        <v>Percentage Improvement in Eqpt Efficiency Standards above BAU</v>
      </c>
      <c r="D788" s="255" t="s">
        <v>2113</v>
      </c>
      <c r="E788" s="250" t="s">
        <v>821</v>
      </c>
      <c r="F788" s="180" t="s">
        <v>2170</v>
      </c>
      <c r="G788" s="250" t="s">
        <v>822</v>
      </c>
      <c r="H788" s="43">
        <v>1136</v>
      </c>
      <c r="I788" s="250" t="s">
        <v>311</v>
      </c>
      <c r="J788" s="254" t="str">
        <f t="shared" si="162"/>
        <v>Industry Energy Efficiency Standards</v>
      </c>
      <c r="K788" s="260" t="str">
        <f t="shared" si="162"/>
        <v>indst efficiency standards</v>
      </c>
      <c r="L788" s="260">
        <f t="shared" si="162"/>
        <v>0</v>
      </c>
      <c r="M788" s="260">
        <f t="shared" si="162"/>
        <v>0.25</v>
      </c>
      <c r="N788" s="260">
        <f t="shared" si="162"/>
        <v>0.01</v>
      </c>
      <c r="O788" s="251" t="str">
        <f t="shared" si="162"/>
        <v>% reduction in energy use</v>
      </c>
      <c r="P788" s="251" t="str">
        <f t="shared" si="16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8" s="251" t="str">
        <f t="shared" si="162"/>
        <v>industry-ag-main.html#eff-stds</v>
      </c>
      <c r="R788" s="251" t="str">
        <f t="shared" si="162"/>
        <v>industry-energy-efficiency-standards.html</v>
      </c>
      <c r="S788" s="259" t="str">
        <f t="shared" si="162"/>
        <v>U.S. DOE, 2016, Industrial Energy Efficiency Potential Analysis, https://energy.gov/sites/prod/files/2017/04/f34/energy-savings-by-state-industrial-methodology.pdf</v>
      </c>
      <c r="T788" s="251" t="str">
        <f t="shared" si="162"/>
        <v>U.S. DOE, 2016, Industrial Energy Efficiency Potential Analysis, https://energy.gov/sites/prod/files/2017/04/f34/energy-savings-by-state-industrial-methodology.pdf</v>
      </c>
    </row>
    <row r="789" spans="1:20">
      <c r="A789" s="254" t="str">
        <f t="shared" si="160"/>
        <v>Industry</v>
      </c>
      <c r="B789" s="254" t="str">
        <f t="shared" si="160"/>
        <v>Industry Energy Efficiency Standards</v>
      </c>
      <c r="C789" s="254" t="str">
        <f t="shared" si="160"/>
        <v>Percentage Improvement in Eqpt Efficiency Standards above BAU</v>
      </c>
      <c r="D789" s="255" t="s">
        <v>2113</v>
      </c>
      <c r="E789" s="250" t="s">
        <v>823</v>
      </c>
      <c r="F789" s="180" t="s">
        <v>2170</v>
      </c>
      <c r="G789" s="250" t="s">
        <v>824</v>
      </c>
      <c r="H789" s="43">
        <v>1137</v>
      </c>
      <c r="I789" s="250" t="s">
        <v>333</v>
      </c>
      <c r="J789" s="254" t="str">
        <f t="shared" si="162"/>
        <v>Industry Energy Efficiency Standards</v>
      </c>
      <c r="K789" s="260" t="str">
        <f t="shared" si="162"/>
        <v>indst efficiency standards</v>
      </c>
      <c r="L789" s="260">
        <f t="shared" si="162"/>
        <v>0</v>
      </c>
      <c r="M789" s="260">
        <f t="shared" si="162"/>
        <v>0.25</v>
      </c>
      <c r="N789" s="260">
        <f t="shared" si="162"/>
        <v>0.01</v>
      </c>
      <c r="O789" s="251" t="str">
        <f t="shared" si="162"/>
        <v>% reduction in energy use</v>
      </c>
      <c r="P789" s="251" t="str">
        <f t="shared" si="16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9" s="251" t="str">
        <f t="shared" si="162"/>
        <v>industry-ag-main.html#eff-stds</v>
      </c>
      <c r="R789" s="251" t="str">
        <f t="shared" si="162"/>
        <v>industry-energy-efficiency-standards.html</v>
      </c>
      <c r="S789" s="259" t="str">
        <f t="shared" si="162"/>
        <v>U.S. DOE, 2016, Industrial Energy Efficiency Potential Analysis, https://energy.gov/sites/prod/files/2017/04/f34/energy-savings-by-state-industrial-methodology.pdf</v>
      </c>
      <c r="T789" s="251" t="str">
        <f t="shared" si="162"/>
        <v>U.S. DOE, 2016, Industrial Energy Efficiency Potential Analysis, https://energy.gov/sites/prod/files/2017/04/f34/energy-savings-by-state-industrial-methodology.pdf</v>
      </c>
    </row>
    <row r="790" spans="1:20">
      <c r="A790" s="254" t="str">
        <f t="shared" si="160"/>
        <v>Industry</v>
      </c>
      <c r="B790" s="254" t="str">
        <f t="shared" si="160"/>
        <v>Industry Energy Efficiency Standards</v>
      </c>
      <c r="C790" s="254" t="str">
        <f t="shared" si="160"/>
        <v>Percentage Improvement in Eqpt Efficiency Standards above BAU</v>
      </c>
      <c r="D790" s="255" t="s">
        <v>2111</v>
      </c>
      <c r="E790" s="250" t="s">
        <v>800</v>
      </c>
      <c r="F790" s="180" t="s">
        <v>2169</v>
      </c>
      <c r="G790" s="250" t="s">
        <v>801</v>
      </c>
      <c r="H790" s="43">
        <v>1138</v>
      </c>
      <c r="I790" s="250" t="s">
        <v>311</v>
      </c>
      <c r="J790" s="254" t="str">
        <f t="shared" si="162"/>
        <v>Industry Energy Efficiency Standards</v>
      </c>
      <c r="K790" s="260" t="str">
        <f t="shared" si="162"/>
        <v>indst efficiency standards</v>
      </c>
      <c r="L790" s="260">
        <f t="shared" si="162"/>
        <v>0</v>
      </c>
      <c r="M790" s="260">
        <f t="shared" si="162"/>
        <v>0.25</v>
      </c>
      <c r="N790" s="260">
        <f t="shared" si="162"/>
        <v>0.01</v>
      </c>
      <c r="O790" s="251" t="str">
        <f t="shared" si="162"/>
        <v>% reduction in energy use</v>
      </c>
      <c r="P790" s="251" t="str">
        <f t="shared" si="16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0" s="251" t="str">
        <f t="shared" si="162"/>
        <v>industry-ag-main.html#eff-stds</v>
      </c>
      <c r="R790" s="251" t="str">
        <f t="shared" si="162"/>
        <v>industry-energy-efficiency-standards.html</v>
      </c>
      <c r="S790" s="259" t="str">
        <f t="shared" si="162"/>
        <v>U.S. DOE, 2016, Industrial Energy Efficiency Potential Analysis, https://energy.gov/sites/prod/files/2017/04/f34/energy-savings-by-state-industrial-methodology.pdf</v>
      </c>
      <c r="T790" s="251" t="str">
        <f t="shared" si="162"/>
        <v>U.S. DOE, 2016, Industrial Energy Efficiency Potential Analysis, https://energy.gov/sites/prod/files/2017/04/f34/energy-savings-by-state-industrial-methodology.pdf</v>
      </c>
    </row>
    <row r="791" spans="1:20">
      <c r="A791" s="254" t="str">
        <f t="shared" ref="A791:C810" si="163">A$610</f>
        <v>Industry</v>
      </c>
      <c r="B791" s="254" t="str">
        <f t="shared" si="163"/>
        <v>Industry Energy Efficiency Standards</v>
      </c>
      <c r="C791" s="254" t="str">
        <f t="shared" si="163"/>
        <v>Percentage Improvement in Eqpt Efficiency Standards above BAU</v>
      </c>
      <c r="D791" s="255" t="s">
        <v>2111</v>
      </c>
      <c r="E791" s="250" t="s">
        <v>807</v>
      </c>
      <c r="F791" s="180" t="s">
        <v>2169</v>
      </c>
      <c r="G791" s="250" t="s">
        <v>808</v>
      </c>
      <c r="H791" s="43">
        <v>1139</v>
      </c>
      <c r="I791" s="250" t="s">
        <v>311</v>
      </c>
      <c r="J791" s="254" t="str">
        <f t="shared" ref="J791:T800" si="164">J$610</f>
        <v>Industry Energy Efficiency Standards</v>
      </c>
      <c r="K791" s="260" t="str">
        <f t="shared" si="164"/>
        <v>indst efficiency standards</v>
      </c>
      <c r="L791" s="260">
        <f t="shared" si="164"/>
        <v>0</v>
      </c>
      <c r="M791" s="260">
        <f t="shared" si="164"/>
        <v>0.25</v>
      </c>
      <c r="N791" s="260">
        <f t="shared" si="164"/>
        <v>0.01</v>
      </c>
      <c r="O791" s="251" t="str">
        <f t="shared" si="164"/>
        <v>% reduction in energy use</v>
      </c>
      <c r="P791" s="251" t="str">
        <f t="shared" si="16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1" s="251" t="str">
        <f t="shared" si="164"/>
        <v>industry-ag-main.html#eff-stds</v>
      </c>
      <c r="R791" s="251" t="str">
        <f t="shared" si="164"/>
        <v>industry-energy-efficiency-standards.html</v>
      </c>
      <c r="S791" s="259" t="str">
        <f t="shared" si="164"/>
        <v>U.S. DOE, 2016, Industrial Energy Efficiency Potential Analysis, https://energy.gov/sites/prod/files/2017/04/f34/energy-savings-by-state-industrial-methodology.pdf</v>
      </c>
      <c r="T791" s="251" t="str">
        <f t="shared" si="164"/>
        <v>U.S. DOE, 2016, Industrial Energy Efficiency Potential Analysis, https://energy.gov/sites/prod/files/2017/04/f34/energy-savings-by-state-industrial-methodology.pdf</v>
      </c>
    </row>
    <row r="792" spans="1:20">
      <c r="A792" s="254" t="str">
        <f t="shared" si="163"/>
        <v>Industry</v>
      </c>
      <c r="B792" s="254" t="str">
        <f t="shared" si="163"/>
        <v>Industry Energy Efficiency Standards</v>
      </c>
      <c r="C792" s="254" t="str">
        <f t="shared" si="163"/>
        <v>Percentage Improvement in Eqpt Efficiency Standards above BAU</v>
      </c>
      <c r="D792" s="255" t="s">
        <v>2111</v>
      </c>
      <c r="E792" s="250" t="s">
        <v>809</v>
      </c>
      <c r="F792" s="180" t="s">
        <v>2169</v>
      </c>
      <c r="G792" s="250" t="s">
        <v>810</v>
      </c>
      <c r="H792" s="43">
        <v>1140</v>
      </c>
      <c r="I792" s="250" t="s">
        <v>311</v>
      </c>
      <c r="J792" s="254" t="str">
        <f t="shared" si="164"/>
        <v>Industry Energy Efficiency Standards</v>
      </c>
      <c r="K792" s="260" t="str">
        <f t="shared" si="164"/>
        <v>indst efficiency standards</v>
      </c>
      <c r="L792" s="260">
        <f t="shared" si="164"/>
        <v>0</v>
      </c>
      <c r="M792" s="260">
        <f t="shared" si="164"/>
        <v>0.25</v>
      </c>
      <c r="N792" s="260">
        <f t="shared" si="164"/>
        <v>0.01</v>
      </c>
      <c r="O792" s="251" t="str">
        <f t="shared" si="164"/>
        <v>% reduction in energy use</v>
      </c>
      <c r="P792" s="251" t="str">
        <f t="shared" si="16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2" s="251" t="str">
        <f t="shared" si="164"/>
        <v>industry-ag-main.html#eff-stds</v>
      </c>
      <c r="R792" s="251" t="str">
        <f t="shared" si="164"/>
        <v>industry-energy-efficiency-standards.html</v>
      </c>
      <c r="S792" s="259" t="str">
        <f t="shared" si="164"/>
        <v>U.S. DOE, 2016, Industrial Energy Efficiency Potential Analysis, https://energy.gov/sites/prod/files/2017/04/f34/energy-savings-by-state-industrial-methodology.pdf</v>
      </c>
      <c r="T792" s="251" t="str">
        <f t="shared" si="164"/>
        <v>U.S. DOE, 2016, Industrial Energy Efficiency Potential Analysis, https://energy.gov/sites/prod/files/2017/04/f34/energy-savings-by-state-industrial-methodology.pdf</v>
      </c>
    </row>
    <row r="793" spans="1:20">
      <c r="A793" s="254" t="str">
        <f t="shared" si="163"/>
        <v>Industry</v>
      </c>
      <c r="B793" s="254" t="str">
        <f t="shared" si="163"/>
        <v>Industry Energy Efficiency Standards</v>
      </c>
      <c r="C793" s="254" t="str">
        <f t="shared" si="163"/>
        <v>Percentage Improvement in Eqpt Efficiency Standards above BAU</v>
      </c>
      <c r="D793" s="255" t="s">
        <v>2111</v>
      </c>
      <c r="E793" s="250" t="s">
        <v>811</v>
      </c>
      <c r="F793" s="180" t="s">
        <v>2169</v>
      </c>
      <c r="G793" s="250" t="s">
        <v>812</v>
      </c>
      <c r="H793" s="43">
        <v>1141</v>
      </c>
      <c r="I793" s="250" t="s">
        <v>333</v>
      </c>
      <c r="J793" s="254" t="str">
        <f t="shared" si="164"/>
        <v>Industry Energy Efficiency Standards</v>
      </c>
      <c r="K793" s="260" t="str">
        <f t="shared" si="164"/>
        <v>indst efficiency standards</v>
      </c>
      <c r="L793" s="260">
        <f t="shared" si="164"/>
        <v>0</v>
      </c>
      <c r="M793" s="260">
        <f t="shared" si="164"/>
        <v>0.25</v>
      </c>
      <c r="N793" s="260">
        <f t="shared" si="164"/>
        <v>0.01</v>
      </c>
      <c r="O793" s="251" t="str">
        <f t="shared" si="164"/>
        <v>% reduction in energy use</v>
      </c>
      <c r="P793" s="251" t="str">
        <f t="shared" si="16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3" s="251" t="str">
        <f t="shared" si="164"/>
        <v>industry-ag-main.html#eff-stds</v>
      </c>
      <c r="R793" s="251" t="str">
        <f t="shared" si="164"/>
        <v>industry-energy-efficiency-standards.html</v>
      </c>
      <c r="S793" s="259" t="str">
        <f t="shared" si="164"/>
        <v>U.S. DOE, 2016, Industrial Energy Efficiency Potential Analysis, https://energy.gov/sites/prod/files/2017/04/f34/energy-savings-by-state-industrial-methodology.pdf</v>
      </c>
      <c r="T793" s="251" t="str">
        <f t="shared" si="164"/>
        <v>U.S. DOE, 2016, Industrial Energy Efficiency Potential Analysis, https://energy.gov/sites/prod/files/2017/04/f34/energy-savings-by-state-industrial-methodology.pdf</v>
      </c>
    </row>
    <row r="794" spans="1:20">
      <c r="A794" s="254" t="str">
        <f t="shared" si="163"/>
        <v>Industry</v>
      </c>
      <c r="B794" s="254" t="str">
        <f t="shared" si="163"/>
        <v>Industry Energy Efficiency Standards</v>
      </c>
      <c r="C794" s="254" t="str">
        <f t="shared" si="163"/>
        <v>Percentage Improvement in Eqpt Efficiency Standards above BAU</v>
      </c>
      <c r="D794" s="255" t="s">
        <v>2111</v>
      </c>
      <c r="E794" s="250" t="s">
        <v>813</v>
      </c>
      <c r="F794" s="180" t="s">
        <v>2169</v>
      </c>
      <c r="G794" s="250" t="s">
        <v>814</v>
      </c>
      <c r="H794" s="43">
        <v>1142</v>
      </c>
      <c r="I794" s="250" t="s">
        <v>311</v>
      </c>
      <c r="J794" s="254" t="str">
        <f t="shared" si="164"/>
        <v>Industry Energy Efficiency Standards</v>
      </c>
      <c r="K794" s="260" t="str">
        <f t="shared" si="164"/>
        <v>indst efficiency standards</v>
      </c>
      <c r="L794" s="260">
        <f t="shared" si="164"/>
        <v>0</v>
      </c>
      <c r="M794" s="260">
        <f t="shared" si="164"/>
        <v>0.25</v>
      </c>
      <c r="N794" s="260">
        <f t="shared" si="164"/>
        <v>0.01</v>
      </c>
      <c r="O794" s="251" t="str">
        <f t="shared" si="164"/>
        <v>% reduction in energy use</v>
      </c>
      <c r="P794" s="251" t="str">
        <f t="shared" si="16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4" s="251" t="str">
        <f t="shared" si="164"/>
        <v>industry-ag-main.html#eff-stds</v>
      </c>
      <c r="R794" s="251" t="str">
        <f t="shared" si="164"/>
        <v>industry-energy-efficiency-standards.html</v>
      </c>
      <c r="S794" s="259" t="str">
        <f t="shared" si="164"/>
        <v>U.S. DOE, 2016, Industrial Energy Efficiency Potential Analysis, https://energy.gov/sites/prod/files/2017/04/f34/energy-savings-by-state-industrial-methodology.pdf</v>
      </c>
      <c r="T794" s="251" t="str">
        <f t="shared" si="164"/>
        <v>U.S. DOE, 2016, Industrial Energy Efficiency Potential Analysis, https://energy.gov/sites/prod/files/2017/04/f34/energy-savings-by-state-industrial-methodology.pdf</v>
      </c>
    </row>
    <row r="795" spans="1:20">
      <c r="A795" s="254" t="str">
        <f t="shared" si="163"/>
        <v>Industry</v>
      </c>
      <c r="B795" s="254" t="str">
        <f t="shared" si="163"/>
        <v>Industry Energy Efficiency Standards</v>
      </c>
      <c r="C795" s="254" t="str">
        <f t="shared" si="163"/>
        <v>Percentage Improvement in Eqpt Efficiency Standards above BAU</v>
      </c>
      <c r="D795" s="255" t="s">
        <v>2111</v>
      </c>
      <c r="E795" s="250" t="s">
        <v>815</v>
      </c>
      <c r="F795" s="180" t="s">
        <v>2169</v>
      </c>
      <c r="G795" s="250" t="s">
        <v>816</v>
      </c>
      <c r="H795" s="43">
        <v>1143</v>
      </c>
      <c r="I795" s="250" t="s">
        <v>333</v>
      </c>
      <c r="J795" s="254" t="str">
        <f t="shared" si="164"/>
        <v>Industry Energy Efficiency Standards</v>
      </c>
      <c r="K795" s="260" t="str">
        <f t="shared" si="164"/>
        <v>indst efficiency standards</v>
      </c>
      <c r="L795" s="260">
        <f t="shared" si="164"/>
        <v>0</v>
      </c>
      <c r="M795" s="260">
        <f t="shared" si="164"/>
        <v>0.25</v>
      </c>
      <c r="N795" s="260">
        <f t="shared" si="164"/>
        <v>0.01</v>
      </c>
      <c r="O795" s="251" t="str">
        <f t="shared" si="164"/>
        <v>% reduction in energy use</v>
      </c>
      <c r="P795" s="251" t="str">
        <f t="shared" si="16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5" s="251" t="str">
        <f t="shared" si="164"/>
        <v>industry-ag-main.html#eff-stds</v>
      </c>
      <c r="R795" s="251" t="str">
        <f t="shared" si="164"/>
        <v>industry-energy-efficiency-standards.html</v>
      </c>
      <c r="S795" s="259" t="str">
        <f t="shared" si="164"/>
        <v>U.S. DOE, 2016, Industrial Energy Efficiency Potential Analysis, https://energy.gov/sites/prod/files/2017/04/f34/energy-savings-by-state-industrial-methodology.pdf</v>
      </c>
      <c r="T795" s="251" t="str">
        <f t="shared" si="164"/>
        <v>U.S. DOE, 2016, Industrial Energy Efficiency Potential Analysis, https://energy.gov/sites/prod/files/2017/04/f34/energy-savings-by-state-industrial-methodology.pdf</v>
      </c>
    </row>
    <row r="796" spans="1:20">
      <c r="A796" s="254" t="str">
        <f t="shared" si="163"/>
        <v>Industry</v>
      </c>
      <c r="B796" s="254" t="str">
        <f t="shared" si="163"/>
        <v>Industry Energy Efficiency Standards</v>
      </c>
      <c r="C796" s="254" t="str">
        <f t="shared" si="163"/>
        <v>Percentage Improvement in Eqpt Efficiency Standards above BAU</v>
      </c>
      <c r="D796" s="255" t="s">
        <v>2111</v>
      </c>
      <c r="E796" s="250" t="s">
        <v>817</v>
      </c>
      <c r="F796" s="180" t="s">
        <v>2169</v>
      </c>
      <c r="G796" s="250" t="s">
        <v>818</v>
      </c>
      <c r="H796" s="43">
        <v>1144</v>
      </c>
      <c r="I796" s="250" t="s">
        <v>333</v>
      </c>
      <c r="J796" s="254" t="str">
        <f t="shared" si="164"/>
        <v>Industry Energy Efficiency Standards</v>
      </c>
      <c r="K796" s="260" t="str">
        <f t="shared" si="164"/>
        <v>indst efficiency standards</v>
      </c>
      <c r="L796" s="260">
        <f t="shared" si="164"/>
        <v>0</v>
      </c>
      <c r="M796" s="260">
        <f t="shared" si="164"/>
        <v>0.25</v>
      </c>
      <c r="N796" s="260">
        <f t="shared" si="164"/>
        <v>0.01</v>
      </c>
      <c r="O796" s="251" t="str">
        <f t="shared" si="164"/>
        <v>% reduction in energy use</v>
      </c>
      <c r="P796" s="251" t="str">
        <f t="shared" si="16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6" s="251" t="str">
        <f t="shared" si="164"/>
        <v>industry-ag-main.html#eff-stds</v>
      </c>
      <c r="R796" s="251" t="str">
        <f t="shared" si="164"/>
        <v>industry-energy-efficiency-standards.html</v>
      </c>
      <c r="S796" s="259" t="str">
        <f t="shared" si="164"/>
        <v>U.S. DOE, 2016, Industrial Energy Efficiency Potential Analysis, https://energy.gov/sites/prod/files/2017/04/f34/energy-savings-by-state-industrial-methodology.pdf</v>
      </c>
      <c r="T796" s="251" t="str">
        <f t="shared" si="164"/>
        <v>U.S. DOE, 2016, Industrial Energy Efficiency Potential Analysis, https://energy.gov/sites/prod/files/2017/04/f34/energy-savings-by-state-industrial-methodology.pdf</v>
      </c>
    </row>
    <row r="797" spans="1:20">
      <c r="A797" s="254" t="str">
        <f t="shared" si="163"/>
        <v>Industry</v>
      </c>
      <c r="B797" s="254" t="str">
        <f t="shared" si="163"/>
        <v>Industry Energy Efficiency Standards</v>
      </c>
      <c r="C797" s="254" t="str">
        <f t="shared" si="163"/>
        <v>Percentage Improvement in Eqpt Efficiency Standards above BAU</v>
      </c>
      <c r="D797" s="255" t="s">
        <v>2111</v>
      </c>
      <c r="E797" s="250" t="s">
        <v>819</v>
      </c>
      <c r="F797" s="180" t="s">
        <v>2169</v>
      </c>
      <c r="G797" s="250" t="s">
        <v>820</v>
      </c>
      <c r="H797" s="43">
        <v>1145</v>
      </c>
      <c r="I797" s="250" t="s">
        <v>333</v>
      </c>
      <c r="J797" s="254" t="str">
        <f t="shared" si="164"/>
        <v>Industry Energy Efficiency Standards</v>
      </c>
      <c r="K797" s="260" t="str">
        <f t="shared" si="164"/>
        <v>indst efficiency standards</v>
      </c>
      <c r="L797" s="260">
        <f t="shared" si="164"/>
        <v>0</v>
      </c>
      <c r="M797" s="260">
        <f t="shared" si="164"/>
        <v>0.25</v>
      </c>
      <c r="N797" s="260">
        <f t="shared" si="164"/>
        <v>0.01</v>
      </c>
      <c r="O797" s="251" t="str">
        <f t="shared" si="164"/>
        <v>% reduction in energy use</v>
      </c>
      <c r="P797" s="251" t="str">
        <f t="shared" si="16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7" s="251" t="str">
        <f t="shared" si="164"/>
        <v>industry-ag-main.html#eff-stds</v>
      </c>
      <c r="R797" s="251" t="str">
        <f t="shared" si="164"/>
        <v>industry-energy-efficiency-standards.html</v>
      </c>
      <c r="S797" s="259" t="str">
        <f t="shared" si="164"/>
        <v>U.S. DOE, 2016, Industrial Energy Efficiency Potential Analysis, https://energy.gov/sites/prod/files/2017/04/f34/energy-savings-by-state-industrial-methodology.pdf</v>
      </c>
      <c r="T797" s="251" t="str">
        <f t="shared" si="164"/>
        <v>U.S. DOE, 2016, Industrial Energy Efficiency Potential Analysis, https://energy.gov/sites/prod/files/2017/04/f34/energy-savings-by-state-industrial-methodology.pdf</v>
      </c>
    </row>
    <row r="798" spans="1:20">
      <c r="A798" s="254" t="str">
        <f t="shared" si="163"/>
        <v>Industry</v>
      </c>
      <c r="B798" s="254" t="str">
        <f t="shared" si="163"/>
        <v>Industry Energy Efficiency Standards</v>
      </c>
      <c r="C798" s="254" t="str">
        <f t="shared" si="163"/>
        <v>Percentage Improvement in Eqpt Efficiency Standards above BAU</v>
      </c>
      <c r="D798" s="255" t="s">
        <v>2111</v>
      </c>
      <c r="E798" s="250" t="s">
        <v>821</v>
      </c>
      <c r="F798" s="180" t="s">
        <v>2169</v>
      </c>
      <c r="G798" s="250" t="s">
        <v>822</v>
      </c>
      <c r="H798" s="43">
        <v>1146</v>
      </c>
      <c r="I798" s="250" t="s">
        <v>311</v>
      </c>
      <c r="J798" s="254" t="str">
        <f t="shared" si="164"/>
        <v>Industry Energy Efficiency Standards</v>
      </c>
      <c r="K798" s="260" t="str">
        <f t="shared" si="164"/>
        <v>indst efficiency standards</v>
      </c>
      <c r="L798" s="260">
        <f t="shared" si="164"/>
        <v>0</v>
      </c>
      <c r="M798" s="260">
        <f t="shared" si="164"/>
        <v>0.25</v>
      </c>
      <c r="N798" s="260">
        <f t="shared" si="164"/>
        <v>0.01</v>
      </c>
      <c r="O798" s="251" t="str">
        <f t="shared" si="164"/>
        <v>% reduction in energy use</v>
      </c>
      <c r="P798" s="251" t="str">
        <f t="shared" si="16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8" s="251" t="str">
        <f t="shared" si="164"/>
        <v>industry-ag-main.html#eff-stds</v>
      </c>
      <c r="R798" s="251" t="str">
        <f t="shared" si="164"/>
        <v>industry-energy-efficiency-standards.html</v>
      </c>
      <c r="S798" s="259" t="str">
        <f t="shared" si="164"/>
        <v>U.S. DOE, 2016, Industrial Energy Efficiency Potential Analysis, https://energy.gov/sites/prod/files/2017/04/f34/energy-savings-by-state-industrial-methodology.pdf</v>
      </c>
      <c r="T798" s="251" t="str">
        <f t="shared" si="164"/>
        <v>U.S. DOE, 2016, Industrial Energy Efficiency Potential Analysis, https://energy.gov/sites/prod/files/2017/04/f34/energy-savings-by-state-industrial-methodology.pdf</v>
      </c>
    </row>
    <row r="799" spans="1:20">
      <c r="A799" s="254" t="str">
        <f t="shared" si="163"/>
        <v>Industry</v>
      </c>
      <c r="B799" s="254" t="str">
        <f t="shared" si="163"/>
        <v>Industry Energy Efficiency Standards</v>
      </c>
      <c r="C799" s="254" t="str">
        <f t="shared" si="163"/>
        <v>Percentage Improvement in Eqpt Efficiency Standards above BAU</v>
      </c>
      <c r="D799" s="255" t="s">
        <v>2111</v>
      </c>
      <c r="E799" s="250" t="s">
        <v>823</v>
      </c>
      <c r="F799" s="180" t="s">
        <v>2169</v>
      </c>
      <c r="G799" s="250" t="s">
        <v>824</v>
      </c>
      <c r="H799" s="43">
        <v>1147</v>
      </c>
      <c r="I799" s="250" t="s">
        <v>333</v>
      </c>
      <c r="J799" s="254" t="str">
        <f t="shared" si="164"/>
        <v>Industry Energy Efficiency Standards</v>
      </c>
      <c r="K799" s="260" t="str">
        <f t="shared" si="164"/>
        <v>indst efficiency standards</v>
      </c>
      <c r="L799" s="260">
        <f t="shared" si="164"/>
        <v>0</v>
      </c>
      <c r="M799" s="260">
        <f t="shared" si="164"/>
        <v>0.25</v>
      </c>
      <c r="N799" s="260">
        <f t="shared" si="164"/>
        <v>0.01</v>
      </c>
      <c r="O799" s="251" t="str">
        <f t="shared" si="164"/>
        <v>% reduction in energy use</v>
      </c>
      <c r="P799" s="251" t="str">
        <f t="shared" si="16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9" s="251" t="str">
        <f t="shared" si="164"/>
        <v>industry-ag-main.html#eff-stds</v>
      </c>
      <c r="R799" s="251" t="str">
        <f t="shared" si="164"/>
        <v>industry-energy-efficiency-standards.html</v>
      </c>
      <c r="S799" s="259" t="str">
        <f t="shared" si="164"/>
        <v>U.S. DOE, 2016, Industrial Energy Efficiency Potential Analysis, https://energy.gov/sites/prod/files/2017/04/f34/energy-savings-by-state-industrial-methodology.pdf</v>
      </c>
      <c r="T799" s="251" t="str">
        <f t="shared" si="164"/>
        <v>U.S. DOE, 2016, Industrial Energy Efficiency Potential Analysis, https://energy.gov/sites/prod/files/2017/04/f34/energy-savings-by-state-industrial-methodology.pdf</v>
      </c>
    </row>
    <row r="800" spans="1:20">
      <c r="A800" s="254" t="str">
        <f t="shared" si="163"/>
        <v>Industry</v>
      </c>
      <c r="B800" s="254" t="str">
        <f t="shared" si="163"/>
        <v>Industry Energy Efficiency Standards</v>
      </c>
      <c r="C800" s="254" t="str">
        <f t="shared" si="163"/>
        <v>Percentage Improvement in Eqpt Efficiency Standards above BAU</v>
      </c>
      <c r="D800" s="255" t="s">
        <v>2109</v>
      </c>
      <c r="E800" s="250" t="s">
        <v>800</v>
      </c>
      <c r="F800" s="180" t="s">
        <v>2168</v>
      </c>
      <c r="G800" s="250" t="s">
        <v>801</v>
      </c>
      <c r="H800" s="43">
        <v>1148</v>
      </c>
      <c r="I800" s="250" t="s">
        <v>311</v>
      </c>
      <c r="J800" s="254" t="str">
        <f t="shared" si="164"/>
        <v>Industry Energy Efficiency Standards</v>
      </c>
      <c r="K800" s="260" t="str">
        <f t="shared" si="164"/>
        <v>indst efficiency standards</v>
      </c>
      <c r="L800" s="260">
        <f t="shared" si="164"/>
        <v>0</v>
      </c>
      <c r="M800" s="260">
        <f t="shared" si="164"/>
        <v>0.25</v>
      </c>
      <c r="N800" s="260">
        <f t="shared" si="164"/>
        <v>0.01</v>
      </c>
      <c r="O800" s="251" t="str">
        <f t="shared" si="164"/>
        <v>% reduction in energy use</v>
      </c>
      <c r="P800" s="251" t="str">
        <f t="shared" si="16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0" s="251" t="str">
        <f t="shared" si="164"/>
        <v>industry-ag-main.html#eff-stds</v>
      </c>
      <c r="R800" s="251" t="str">
        <f t="shared" si="164"/>
        <v>industry-energy-efficiency-standards.html</v>
      </c>
      <c r="S800" s="259" t="str">
        <f t="shared" si="164"/>
        <v>U.S. DOE, 2016, Industrial Energy Efficiency Potential Analysis, https://energy.gov/sites/prod/files/2017/04/f34/energy-savings-by-state-industrial-methodology.pdf</v>
      </c>
      <c r="T800" s="251" t="str">
        <f t="shared" si="164"/>
        <v>U.S. DOE, 2016, Industrial Energy Efficiency Potential Analysis, https://energy.gov/sites/prod/files/2017/04/f34/energy-savings-by-state-industrial-methodology.pdf</v>
      </c>
    </row>
    <row r="801" spans="1:20">
      <c r="A801" s="254" t="str">
        <f t="shared" si="163"/>
        <v>Industry</v>
      </c>
      <c r="B801" s="254" t="str">
        <f t="shared" si="163"/>
        <v>Industry Energy Efficiency Standards</v>
      </c>
      <c r="C801" s="254" t="str">
        <f t="shared" si="163"/>
        <v>Percentage Improvement in Eqpt Efficiency Standards above BAU</v>
      </c>
      <c r="D801" s="255" t="s">
        <v>2109</v>
      </c>
      <c r="E801" s="250" t="s">
        <v>807</v>
      </c>
      <c r="F801" s="180" t="s">
        <v>2168</v>
      </c>
      <c r="G801" s="250" t="s">
        <v>808</v>
      </c>
      <c r="H801" s="43">
        <v>1149</v>
      </c>
      <c r="I801" s="250" t="s">
        <v>311</v>
      </c>
      <c r="J801" s="254" t="str">
        <f t="shared" ref="J801:T810" si="165">J$610</f>
        <v>Industry Energy Efficiency Standards</v>
      </c>
      <c r="K801" s="260" t="str">
        <f t="shared" si="165"/>
        <v>indst efficiency standards</v>
      </c>
      <c r="L801" s="260">
        <f t="shared" si="165"/>
        <v>0</v>
      </c>
      <c r="M801" s="260">
        <f t="shared" si="165"/>
        <v>0.25</v>
      </c>
      <c r="N801" s="260">
        <f t="shared" si="165"/>
        <v>0.01</v>
      </c>
      <c r="O801" s="251" t="str">
        <f t="shared" si="165"/>
        <v>% reduction in energy use</v>
      </c>
      <c r="P801" s="251" t="str">
        <f t="shared" si="16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1" s="251" t="str">
        <f t="shared" si="165"/>
        <v>industry-ag-main.html#eff-stds</v>
      </c>
      <c r="R801" s="251" t="str">
        <f t="shared" si="165"/>
        <v>industry-energy-efficiency-standards.html</v>
      </c>
      <c r="S801" s="259" t="str">
        <f t="shared" si="165"/>
        <v>U.S. DOE, 2016, Industrial Energy Efficiency Potential Analysis, https://energy.gov/sites/prod/files/2017/04/f34/energy-savings-by-state-industrial-methodology.pdf</v>
      </c>
      <c r="T801" s="251" t="str">
        <f t="shared" si="165"/>
        <v>U.S. DOE, 2016, Industrial Energy Efficiency Potential Analysis, https://energy.gov/sites/prod/files/2017/04/f34/energy-savings-by-state-industrial-methodology.pdf</v>
      </c>
    </row>
    <row r="802" spans="1:20">
      <c r="A802" s="254" t="str">
        <f t="shared" si="163"/>
        <v>Industry</v>
      </c>
      <c r="B802" s="254" t="str">
        <f t="shared" si="163"/>
        <v>Industry Energy Efficiency Standards</v>
      </c>
      <c r="C802" s="254" t="str">
        <f t="shared" si="163"/>
        <v>Percentage Improvement in Eqpt Efficiency Standards above BAU</v>
      </c>
      <c r="D802" s="255" t="s">
        <v>2109</v>
      </c>
      <c r="E802" s="250" t="s">
        <v>809</v>
      </c>
      <c r="F802" s="180" t="s">
        <v>2168</v>
      </c>
      <c r="G802" s="250" t="s">
        <v>810</v>
      </c>
      <c r="H802" s="43">
        <v>1150</v>
      </c>
      <c r="I802" s="250" t="s">
        <v>311</v>
      </c>
      <c r="J802" s="254" t="str">
        <f t="shared" si="165"/>
        <v>Industry Energy Efficiency Standards</v>
      </c>
      <c r="K802" s="260" t="str">
        <f t="shared" si="165"/>
        <v>indst efficiency standards</v>
      </c>
      <c r="L802" s="260">
        <f t="shared" si="165"/>
        <v>0</v>
      </c>
      <c r="M802" s="260">
        <f t="shared" si="165"/>
        <v>0.25</v>
      </c>
      <c r="N802" s="260">
        <f t="shared" si="165"/>
        <v>0.01</v>
      </c>
      <c r="O802" s="251" t="str">
        <f t="shared" si="165"/>
        <v>% reduction in energy use</v>
      </c>
      <c r="P802" s="251" t="str">
        <f t="shared" si="16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2" s="251" t="str">
        <f t="shared" si="165"/>
        <v>industry-ag-main.html#eff-stds</v>
      </c>
      <c r="R802" s="251" t="str">
        <f t="shared" si="165"/>
        <v>industry-energy-efficiency-standards.html</v>
      </c>
      <c r="S802" s="259" t="str">
        <f t="shared" si="165"/>
        <v>U.S. DOE, 2016, Industrial Energy Efficiency Potential Analysis, https://energy.gov/sites/prod/files/2017/04/f34/energy-savings-by-state-industrial-methodology.pdf</v>
      </c>
      <c r="T802" s="251" t="str">
        <f t="shared" si="165"/>
        <v>U.S. DOE, 2016, Industrial Energy Efficiency Potential Analysis, https://energy.gov/sites/prod/files/2017/04/f34/energy-savings-by-state-industrial-methodology.pdf</v>
      </c>
    </row>
    <row r="803" spans="1:20">
      <c r="A803" s="254" t="str">
        <f t="shared" si="163"/>
        <v>Industry</v>
      </c>
      <c r="B803" s="254" t="str">
        <f t="shared" si="163"/>
        <v>Industry Energy Efficiency Standards</v>
      </c>
      <c r="C803" s="254" t="str">
        <f t="shared" si="163"/>
        <v>Percentage Improvement in Eqpt Efficiency Standards above BAU</v>
      </c>
      <c r="D803" s="255" t="s">
        <v>2109</v>
      </c>
      <c r="E803" s="250" t="s">
        <v>811</v>
      </c>
      <c r="F803" s="180" t="s">
        <v>2168</v>
      </c>
      <c r="G803" s="250" t="s">
        <v>812</v>
      </c>
      <c r="H803" s="43">
        <v>1151</v>
      </c>
      <c r="I803" s="250" t="s">
        <v>333</v>
      </c>
      <c r="J803" s="254" t="str">
        <f t="shared" si="165"/>
        <v>Industry Energy Efficiency Standards</v>
      </c>
      <c r="K803" s="260" t="str">
        <f t="shared" si="165"/>
        <v>indst efficiency standards</v>
      </c>
      <c r="L803" s="260">
        <f t="shared" si="165"/>
        <v>0</v>
      </c>
      <c r="M803" s="260">
        <f t="shared" si="165"/>
        <v>0.25</v>
      </c>
      <c r="N803" s="260">
        <f t="shared" si="165"/>
        <v>0.01</v>
      </c>
      <c r="O803" s="251" t="str">
        <f t="shared" si="165"/>
        <v>% reduction in energy use</v>
      </c>
      <c r="P803" s="251" t="str">
        <f t="shared" si="16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3" s="251" t="str">
        <f t="shared" si="165"/>
        <v>industry-ag-main.html#eff-stds</v>
      </c>
      <c r="R803" s="251" t="str">
        <f t="shared" si="165"/>
        <v>industry-energy-efficiency-standards.html</v>
      </c>
      <c r="S803" s="259" t="str">
        <f t="shared" si="165"/>
        <v>U.S. DOE, 2016, Industrial Energy Efficiency Potential Analysis, https://energy.gov/sites/prod/files/2017/04/f34/energy-savings-by-state-industrial-methodology.pdf</v>
      </c>
      <c r="T803" s="251" t="str">
        <f t="shared" si="165"/>
        <v>U.S. DOE, 2016, Industrial Energy Efficiency Potential Analysis, https://energy.gov/sites/prod/files/2017/04/f34/energy-savings-by-state-industrial-methodology.pdf</v>
      </c>
    </row>
    <row r="804" spans="1:20">
      <c r="A804" s="254" t="str">
        <f t="shared" si="163"/>
        <v>Industry</v>
      </c>
      <c r="B804" s="254" t="str">
        <f t="shared" si="163"/>
        <v>Industry Energy Efficiency Standards</v>
      </c>
      <c r="C804" s="254" t="str">
        <f t="shared" si="163"/>
        <v>Percentage Improvement in Eqpt Efficiency Standards above BAU</v>
      </c>
      <c r="D804" s="255" t="s">
        <v>2109</v>
      </c>
      <c r="E804" s="250" t="s">
        <v>813</v>
      </c>
      <c r="F804" s="180" t="s">
        <v>2168</v>
      </c>
      <c r="G804" s="250" t="s">
        <v>814</v>
      </c>
      <c r="H804" s="43">
        <v>1152</v>
      </c>
      <c r="I804" s="250" t="s">
        <v>311</v>
      </c>
      <c r="J804" s="254" t="str">
        <f t="shared" si="165"/>
        <v>Industry Energy Efficiency Standards</v>
      </c>
      <c r="K804" s="260" t="str">
        <f t="shared" si="165"/>
        <v>indst efficiency standards</v>
      </c>
      <c r="L804" s="260">
        <f t="shared" si="165"/>
        <v>0</v>
      </c>
      <c r="M804" s="260">
        <f t="shared" si="165"/>
        <v>0.25</v>
      </c>
      <c r="N804" s="260">
        <f t="shared" si="165"/>
        <v>0.01</v>
      </c>
      <c r="O804" s="251" t="str">
        <f t="shared" si="165"/>
        <v>% reduction in energy use</v>
      </c>
      <c r="P804" s="251" t="str">
        <f t="shared" si="16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4" s="251" t="str">
        <f t="shared" si="165"/>
        <v>industry-ag-main.html#eff-stds</v>
      </c>
      <c r="R804" s="251" t="str">
        <f t="shared" si="165"/>
        <v>industry-energy-efficiency-standards.html</v>
      </c>
      <c r="S804" s="259" t="str">
        <f t="shared" si="165"/>
        <v>U.S. DOE, 2016, Industrial Energy Efficiency Potential Analysis, https://energy.gov/sites/prod/files/2017/04/f34/energy-savings-by-state-industrial-methodology.pdf</v>
      </c>
      <c r="T804" s="251" t="str">
        <f t="shared" si="165"/>
        <v>U.S. DOE, 2016, Industrial Energy Efficiency Potential Analysis, https://energy.gov/sites/prod/files/2017/04/f34/energy-savings-by-state-industrial-methodology.pdf</v>
      </c>
    </row>
    <row r="805" spans="1:20">
      <c r="A805" s="254" t="str">
        <f t="shared" si="163"/>
        <v>Industry</v>
      </c>
      <c r="B805" s="254" t="str">
        <f t="shared" si="163"/>
        <v>Industry Energy Efficiency Standards</v>
      </c>
      <c r="C805" s="254" t="str">
        <f t="shared" si="163"/>
        <v>Percentage Improvement in Eqpt Efficiency Standards above BAU</v>
      </c>
      <c r="D805" s="255" t="s">
        <v>2109</v>
      </c>
      <c r="E805" s="250" t="s">
        <v>815</v>
      </c>
      <c r="F805" s="180" t="s">
        <v>2168</v>
      </c>
      <c r="G805" s="250" t="s">
        <v>816</v>
      </c>
      <c r="H805" s="43">
        <v>1153</v>
      </c>
      <c r="I805" s="250" t="s">
        <v>333</v>
      </c>
      <c r="J805" s="254" t="str">
        <f t="shared" si="165"/>
        <v>Industry Energy Efficiency Standards</v>
      </c>
      <c r="K805" s="260" t="str">
        <f t="shared" si="165"/>
        <v>indst efficiency standards</v>
      </c>
      <c r="L805" s="260">
        <f t="shared" si="165"/>
        <v>0</v>
      </c>
      <c r="M805" s="260">
        <f t="shared" si="165"/>
        <v>0.25</v>
      </c>
      <c r="N805" s="260">
        <f t="shared" si="165"/>
        <v>0.01</v>
      </c>
      <c r="O805" s="251" t="str">
        <f t="shared" si="165"/>
        <v>% reduction in energy use</v>
      </c>
      <c r="P805" s="251" t="str">
        <f t="shared" si="16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5" s="251" t="str">
        <f t="shared" si="165"/>
        <v>industry-ag-main.html#eff-stds</v>
      </c>
      <c r="R805" s="251" t="str">
        <f t="shared" si="165"/>
        <v>industry-energy-efficiency-standards.html</v>
      </c>
      <c r="S805" s="259" t="str">
        <f t="shared" si="165"/>
        <v>U.S. DOE, 2016, Industrial Energy Efficiency Potential Analysis, https://energy.gov/sites/prod/files/2017/04/f34/energy-savings-by-state-industrial-methodology.pdf</v>
      </c>
      <c r="T805" s="251" t="str">
        <f t="shared" si="165"/>
        <v>U.S. DOE, 2016, Industrial Energy Efficiency Potential Analysis, https://energy.gov/sites/prod/files/2017/04/f34/energy-savings-by-state-industrial-methodology.pdf</v>
      </c>
    </row>
    <row r="806" spans="1:20">
      <c r="A806" s="254" t="str">
        <f t="shared" si="163"/>
        <v>Industry</v>
      </c>
      <c r="B806" s="254" t="str">
        <f t="shared" si="163"/>
        <v>Industry Energy Efficiency Standards</v>
      </c>
      <c r="C806" s="254" t="str">
        <f t="shared" si="163"/>
        <v>Percentage Improvement in Eqpt Efficiency Standards above BAU</v>
      </c>
      <c r="D806" s="255" t="s">
        <v>2109</v>
      </c>
      <c r="E806" s="250" t="s">
        <v>817</v>
      </c>
      <c r="F806" s="180" t="s">
        <v>2168</v>
      </c>
      <c r="G806" s="250" t="s">
        <v>818</v>
      </c>
      <c r="H806" s="43">
        <v>1154</v>
      </c>
      <c r="I806" s="250" t="s">
        <v>333</v>
      </c>
      <c r="J806" s="254" t="str">
        <f t="shared" si="165"/>
        <v>Industry Energy Efficiency Standards</v>
      </c>
      <c r="K806" s="260" t="str">
        <f t="shared" si="165"/>
        <v>indst efficiency standards</v>
      </c>
      <c r="L806" s="260">
        <f t="shared" si="165"/>
        <v>0</v>
      </c>
      <c r="M806" s="260">
        <f t="shared" si="165"/>
        <v>0.25</v>
      </c>
      <c r="N806" s="260">
        <f t="shared" si="165"/>
        <v>0.01</v>
      </c>
      <c r="O806" s="251" t="str">
        <f t="shared" si="165"/>
        <v>% reduction in energy use</v>
      </c>
      <c r="P806" s="251" t="str">
        <f t="shared" si="16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6" s="251" t="str">
        <f t="shared" si="165"/>
        <v>industry-ag-main.html#eff-stds</v>
      </c>
      <c r="R806" s="251" t="str">
        <f t="shared" si="165"/>
        <v>industry-energy-efficiency-standards.html</v>
      </c>
      <c r="S806" s="259" t="str">
        <f t="shared" si="165"/>
        <v>U.S. DOE, 2016, Industrial Energy Efficiency Potential Analysis, https://energy.gov/sites/prod/files/2017/04/f34/energy-savings-by-state-industrial-methodology.pdf</v>
      </c>
      <c r="T806" s="251" t="str">
        <f t="shared" si="165"/>
        <v>U.S. DOE, 2016, Industrial Energy Efficiency Potential Analysis, https://energy.gov/sites/prod/files/2017/04/f34/energy-savings-by-state-industrial-methodology.pdf</v>
      </c>
    </row>
    <row r="807" spans="1:20">
      <c r="A807" s="254" t="str">
        <f t="shared" si="163"/>
        <v>Industry</v>
      </c>
      <c r="B807" s="254" t="str">
        <f t="shared" si="163"/>
        <v>Industry Energy Efficiency Standards</v>
      </c>
      <c r="C807" s="254" t="str">
        <f t="shared" si="163"/>
        <v>Percentage Improvement in Eqpt Efficiency Standards above BAU</v>
      </c>
      <c r="D807" s="255" t="s">
        <v>2109</v>
      </c>
      <c r="E807" s="250" t="s">
        <v>819</v>
      </c>
      <c r="F807" s="180" t="s">
        <v>2168</v>
      </c>
      <c r="G807" s="250" t="s">
        <v>820</v>
      </c>
      <c r="H807" s="43">
        <v>1155</v>
      </c>
      <c r="I807" s="250" t="s">
        <v>311</v>
      </c>
      <c r="J807" s="254" t="str">
        <f t="shared" si="165"/>
        <v>Industry Energy Efficiency Standards</v>
      </c>
      <c r="K807" s="260" t="str">
        <f t="shared" si="165"/>
        <v>indst efficiency standards</v>
      </c>
      <c r="L807" s="260">
        <f t="shared" si="165"/>
        <v>0</v>
      </c>
      <c r="M807" s="260">
        <f t="shared" si="165"/>
        <v>0.25</v>
      </c>
      <c r="N807" s="260">
        <f t="shared" si="165"/>
        <v>0.01</v>
      </c>
      <c r="O807" s="251" t="str">
        <f t="shared" si="165"/>
        <v>% reduction in energy use</v>
      </c>
      <c r="P807" s="251" t="str">
        <f t="shared" si="16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7" s="251" t="str">
        <f t="shared" si="165"/>
        <v>industry-ag-main.html#eff-stds</v>
      </c>
      <c r="R807" s="251" t="str">
        <f t="shared" si="165"/>
        <v>industry-energy-efficiency-standards.html</v>
      </c>
      <c r="S807" s="259" t="str">
        <f t="shared" si="165"/>
        <v>U.S. DOE, 2016, Industrial Energy Efficiency Potential Analysis, https://energy.gov/sites/prod/files/2017/04/f34/energy-savings-by-state-industrial-methodology.pdf</v>
      </c>
      <c r="T807" s="251" t="str">
        <f t="shared" si="165"/>
        <v>U.S. DOE, 2016, Industrial Energy Efficiency Potential Analysis, https://energy.gov/sites/prod/files/2017/04/f34/energy-savings-by-state-industrial-methodology.pdf</v>
      </c>
    </row>
    <row r="808" spans="1:20">
      <c r="A808" s="254" t="str">
        <f t="shared" si="163"/>
        <v>Industry</v>
      </c>
      <c r="B808" s="254" t="str">
        <f t="shared" si="163"/>
        <v>Industry Energy Efficiency Standards</v>
      </c>
      <c r="C808" s="254" t="str">
        <f t="shared" si="163"/>
        <v>Percentage Improvement in Eqpt Efficiency Standards above BAU</v>
      </c>
      <c r="D808" s="255" t="s">
        <v>2109</v>
      </c>
      <c r="E808" s="250" t="s">
        <v>821</v>
      </c>
      <c r="F808" s="180" t="s">
        <v>2168</v>
      </c>
      <c r="G808" s="250" t="s">
        <v>822</v>
      </c>
      <c r="H808" s="43">
        <v>1156</v>
      </c>
      <c r="I808" s="250" t="s">
        <v>311</v>
      </c>
      <c r="J808" s="254" t="str">
        <f t="shared" si="165"/>
        <v>Industry Energy Efficiency Standards</v>
      </c>
      <c r="K808" s="260" t="str">
        <f t="shared" si="165"/>
        <v>indst efficiency standards</v>
      </c>
      <c r="L808" s="260">
        <f t="shared" si="165"/>
        <v>0</v>
      </c>
      <c r="M808" s="260">
        <f t="shared" si="165"/>
        <v>0.25</v>
      </c>
      <c r="N808" s="260">
        <f t="shared" si="165"/>
        <v>0.01</v>
      </c>
      <c r="O808" s="251" t="str">
        <f t="shared" si="165"/>
        <v>% reduction in energy use</v>
      </c>
      <c r="P808" s="251" t="str">
        <f t="shared" si="16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8" s="251" t="str">
        <f t="shared" si="165"/>
        <v>industry-ag-main.html#eff-stds</v>
      </c>
      <c r="R808" s="251" t="str">
        <f t="shared" si="165"/>
        <v>industry-energy-efficiency-standards.html</v>
      </c>
      <c r="S808" s="259" t="str">
        <f t="shared" si="165"/>
        <v>U.S. DOE, 2016, Industrial Energy Efficiency Potential Analysis, https://energy.gov/sites/prod/files/2017/04/f34/energy-savings-by-state-industrial-methodology.pdf</v>
      </c>
      <c r="T808" s="251" t="str">
        <f t="shared" si="165"/>
        <v>U.S. DOE, 2016, Industrial Energy Efficiency Potential Analysis, https://energy.gov/sites/prod/files/2017/04/f34/energy-savings-by-state-industrial-methodology.pdf</v>
      </c>
    </row>
    <row r="809" spans="1:20">
      <c r="A809" s="254" t="str">
        <f t="shared" si="163"/>
        <v>Industry</v>
      </c>
      <c r="B809" s="254" t="str">
        <f t="shared" si="163"/>
        <v>Industry Energy Efficiency Standards</v>
      </c>
      <c r="C809" s="254" t="str">
        <f t="shared" si="163"/>
        <v>Percentage Improvement in Eqpt Efficiency Standards above BAU</v>
      </c>
      <c r="D809" s="255" t="s">
        <v>2109</v>
      </c>
      <c r="E809" s="250" t="s">
        <v>823</v>
      </c>
      <c r="F809" s="180" t="s">
        <v>2168</v>
      </c>
      <c r="G809" s="250" t="s">
        <v>824</v>
      </c>
      <c r="H809" s="43">
        <v>1157</v>
      </c>
      <c r="I809" s="250" t="s">
        <v>333</v>
      </c>
      <c r="J809" s="254" t="str">
        <f t="shared" si="165"/>
        <v>Industry Energy Efficiency Standards</v>
      </c>
      <c r="K809" s="260" t="str">
        <f t="shared" si="165"/>
        <v>indst efficiency standards</v>
      </c>
      <c r="L809" s="260">
        <f t="shared" si="165"/>
        <v>0</v>
      </c>
      <c r="M809" s="260">
        <f t="shared" si="165"/>
        <v>0.25</v>
      </c>
      <c r="N809" s="260">
        <f t="shared" si="165"/>
        <v>0.01</v>
      </c>
      <c r="O809" s="251" t="str">
        <f t="shared" si="165"/>
        <v>% reduction in energy use</v>
      </c>
      <c r="P809" s="251" t="str">
        <f t="shared" si="16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9" s="251" t="str">
        <f t="shared" si="165"/>
        <v>industry-ag-main.html#eff-stds</v>
      </c>
      <c r="R809" s="251" t="str">
        <f t="shared" si="165"/>
        <v>industry-energy-efficiency-standards.html</v>
      </c>
      <c r="S809" s="259" t="str">
        <f t="shared" si="165"/>
        <v>U.S. DOE, 2016, Industrial Energy Efficiency Potential Analysis, https://energy.gov/sites/prod/files/2017/04/f34/energy-savings-by-state-industrial-methodology.pdf</v>
      </c>
      <c r="T809" s="251" t="str">
        <f t="shared" si="165"/>
        <v>U.S. DOE, 2016, Industrial Energy Efficiency Potential Analysis, https://energy.gov/sites/prod/files/2017/04/f34/energy-savings-by-state-industrial-methodology.pdf</v>
      </c>
    </row>
    <row r="810" spans="1:20">
      <c r="A810" s="254" t="str">
        <f t="shared" si="163"/>
        <v>Industry</v>
      </c>
      <c r="B810" s="254" t="str">
        <f t="shared" si="163"/>
        <v>Industry Energy Efficiency Standards</v>
      </c>
      <c r="C810" s="254" t="str">
        <f t="shared" si="163"/>
        <v>Percentage Improvement in Eqpt Efficiency Standards above BAU</v>
      </c>
      <c r="D810" s="255" t="s">
        <v>2107</v>
      </c>
      <c r="E810" s="250" t="s">
        <v>800</v>
      </c>
      <c r="F810" s="180" t="s">
        <v>2167</v>
      </c>
      <c r="G810" s="250" t="s">
        <v>801</v>
      </c>
      <c r="H810" s="43">
        <v>1158</v>
      </c>
      <c r="I810" s="250" t="s">
        <v>311</v>
      </c>
      <c r="J810" s="254" t="str">
        <f t="shared" si="165"/>
        <v>Industry Energy Efficiency Standards</v>
      </c>
      <c r="K810" s="260" t="str">
        <f t="shared" si="165"/>
        <v>indst efficiency standards</v>
      </c>
      <c r="L810" s="260">
        <f t="shared" si="165"/>
        <v>0</v>
      </c>
      <c r="M810" s="260">
        <f t="shared" si="165"/>
        <v>0.25</v>
      </c>
      <c r="N810" s="260">
        <f t="shared" si="165"/>
        <v>0.01</v>
      </c>
      <c r="O810" s="251" t="str">
        <f t="shared" si="165"/>
        <v>% reduction in energy use</v>
      </c>
      <c r="P810" s="251" t="str">
        <f t="shared" si="16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0" s="251" t="str">
        <f t="shared" si="165"/>
        <v>industry-ag-main.html#eff-stds</v>
      </c>
      <c r="R810" s="251" t="str">
        <f t="shared" si="165"/>
        <v>industry-energy-efficiency-standards.html</v>
      </c>
      <c r="S810" s="259" t="str">
        <f t="shared" si="165"/>
        <v>U.S. DOE, 2016, Industrial Energy Efficiency Potential Analysis, https://energy.gov/sites/prod/files/2017/04/f34/energy-savings-by-state-industrial-methodology.pdf</v>
      </c>
      <c r="T810" s="251" t="str">
        <f t="shared" si="165"/>
        <v>U.S. DOE, 2016, Industrial Energy Efficiency Potential Analysis, https://energy.gov/sites/prod/files/2017/04/f34/energy-savings-by-state-industrial-methodology.pdf</v>
      </c>
    </row>
    <row r="811" spans="1:20">
      <c r="A811" s="254" t="str">
        <f t="shared" ref="A811:C830" si="166">A$610</f>
        <v>Industry</v>
      </c>
      <c r="B811" s="254" t="str">
        <f t="shared" si="166"/>
        <v>Industry Energy Efficiency Standards</v>
      </c>
      <c r="C811" s="254" t="str">
        <f t="shared" si="166"/>
        <v>Percentage Improvement in Eqpt Efficiency Standards above BAU</v>
      </c>
      <c r="D811" s="255" t="s">
        <v>2107</v>
      </c>
      <c r="E811" s="250" t="s">
        <v>807</v>
      </c>
      <c r="F811" s="180" t="s">
        <v>2167</v>
      </c>
      <c r="G811" s="250" t="s">
        <v>808</v>
      </c>
      <c r="H811" s="43">
        <v>1159</v>
      </c>
      <c r="I811" s="250" t="s">
        <v>311</v>
      </c>
      <c r="J811" s="254" t="str">
        <f t="shared" ref="J811:T820" si="167">J$610</f>
        <v>Industry Energy Efficiency Standards</v>
      </c>
      <c r="K811" s="260" t="str">
        <f t="shared" si="167"/>
        <v>indst efficiency standards</v>
      </c>
      <c r="L811" s="260">
        <f t="shared" si="167"/>
        <v>0</v>
      </c>
      <c r="M811" s="260">
        <f t="shared" si="167"/>
        <v>0.25</v>
      </c>
      <c r="N811" s="260">
        <f t="shared" si="167"/>
        <v>0.01</v>
      </c>
      <c r="O811" s="251" t="str">
        <f t="shared" si="167"/>
        <v>% reduction in energy use</v>
      </c>
      <c r="P811" s="251" t="str">
        <f t="shared" si="16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1" s="251" t="str">
        <f t="shared" si="167"/>
        <v>industry-ag-main.html#eff-stds</v>
      </c>
      <c r="R811" s="251" t="str">
        <f t="shared" si="167"/>
        <v>industry-energy-efficiency-standards.html</v>
      </c>
      <c r="S811" s="259" t="str">
        <f t="shared" si="167"/>
        <v>U.S. DOE, 2016, Industrial Energy Efficiency Potential Analysis, https://energy.gov/sites/prod/files/2017/04/f34/energy-savings-by-state-industrial-methodology.pdf</v>
      </c>
      <c r="T811" s="251" t="str">
        <f t="shared" si="167"/>
        <v>U.S. DOE, 2016, Industrial Energy Efficiency Potential Analysis, https://energy.gov/sites/prod/files/2017/04/f34/energy-savings-by-state-industrial-methodology.pdf</v>
      </c>
    </row>
    <row r="812" spans="1:20">
      <c r="A812" s="254" t="str">
        <f t="shared" si="166"/>
        <v>Industry</v>
      </c>
      <c r="B812" s="254" t="str">
        <f t="shared" si="166"/>
        <v>Industry Energy Efficiency Standards</v>
      </c>
      <c r="C812" s="254" t="str">
        <f t="shared" si="166"/>
        <v>Percentage Improvement in Eqpt Efficiency Standards above BAU</v>
      </c>
      <c r="D812" s="255" t="s">
        <v>2107</v>
      </c>
      <c r="E812" s="250" t="s">
        <v>809</v>
      </c>
      <c r="F812" s="180" t="s">
        <v>2167</v>
      </c>
      <c r="G812" s="250" t="s">
        <v>810</v>
      </c>
      <c r="H812" s="43">
        <v>1160</v>
      </c>
      <c r="I812" s="250" t="s">
        <v>311</v>
      </c>
      <c r="J812" s="254" t="str">
        <f t="shared" si="167"/>
        <v>Industry Energy Efficiency Standards</v>
      </c>
      <c r="K812" s="260" t="str">
        <f t="shared" si="167"/>
        <v>indst efficiency standards</v>
      </c>
      <c r="L812" s="260">
        <f t="shared" si="167"/>
        <v>0</v>
      </c>
      <c r="M812" s="260">
        <f t="shared" si="167"/>
        <v>0.25</v>
      </c>
      <c r="N812" s="260">
        <f t="shared" si="167"/>
        <v>0.01</v>
      </c>
      <c r="O812" s="251" t="str">
        <f t="shared" si="167"/>
        <v>% reduction in energy use</v>
      </c>
      <c r="P812" s="251" t="str">
        <f t="shared" si="16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2" s="251" t="str">
        <f t="shared" si="167"/>
        <v>industry-ag-main.html#eff-stds</v>
      </c>
      <c r="R812" s="251" t="str">
        <f t="shared" si="167"/>
        <v>industry-energy-efficiency-standards.html</v>
      </c>
      <c r="S812" s="259" t="str">
        <f t="shared" si="167"/>
        <v>U.S. DOE, 2016, Industrial Energy Efficiency Potential Analysis, https://energy.gov/sites/prod/files/2017/04/f34/energy-savings-by-state-industrial-methodology.pdf</v>
      </c>
      <c r="T812" s="251" t="str">
        <f t="shared" si="167"/>
        <v>U.S. DOE, 2016, Industrial Energy Efficiency Potential Analysis, https://energy.gov/sites/prod/files/2017/04/f34/energy-savings-by-state-industrial-methodology.pdf</v>
      </c>
    </row>
    <row r="813" spans="1:20">
      <c r="A813" s="254" t="str">
        <f t="shared" si="166"/>
        <v>Industry</v>
      </c>
      <c r="B813" s="254" t="str">
        <f t="shared" si="166"/>
        <v>Industry Energy Efficiency Standards</v>
      </c>
      <c r="C813" s="254" t="str">
        <f t="shared" si="166"/>
        <v>Percentage Improvement in Eqpt Efficiency Standards above BAU</v>
      </c>
      <c r="D813" s="255" t="s">
        <v>2107</v>
      </c>
      <c r="E813" s="250" t="s">
        <v>811</v>
      </c>
      <c r="F813" s="180" t="s">
        <v>2167</v>
      </c>
      <c r="G813" s="250" t="s">
        <v>812</v>
      </c>
      <c r="H813" s="43">
        <v>1161</v>
      </c>
      <c r="I813" s="250" t="s">
        <v>333</v>
      </c>
      <c r="J813" s="254" t="str">
        <f t="shared" si="167"/>
        <v>Industry Energy Efficiency Standards</v>
      </c>
      <c r="K813" s="260" t="str">
        <f t="shared" si="167"/>
        <v>indst efficiency standards</v>
      </c>
      <c r="L813" s="260">
        <f t="shared" si="167"/>
        <v>0</v>
      </c>
      <c r="M813" s="260">
        <f t="shared" si="167"/>
        <v>0.25</v>
      </c>
      <c r="N813" s="260">
        <f t="shared" si="167"/>
        <v>0.01</v>
      </c>
      <c r="O813" s="251" t="str">
        <f t="shared" si="167"/>
        <v>% reduction in energy use</v>
      </c>
      <c r="P813" s="251" t="str">
        <f t="shared" si="16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3" s="251" t="str">
        <f t="shared" si="167"/>
        <v>industry-ag-main.html#eff-stds</v>
      </c>
      <c r="R813" s="251" t="str">
        <f t="shared" si="167"/>
        <v>industry-energy-efficiency-standards.html</v>
      </c>
      <c r="S813" s="259" t="str">
        <f t="shared" si="167"/>
        <v>U.S. DOE, 2016, Industrial Energy Efficiency Potential Analysis, https://energy.gov/sites/prod/files/2017/04/f34/energy-savings-by-state-industrial-methodology.pdf</v>
      </c>
      <c r="T813" s="251" t="str">
        <f t="shared" si="167"/>
        <v>U.S. DOE, 2016, Industrial Energy Efficiency Potential Analysis, https://energy.gov/sites/prod/files/2017/04/f34/energy-savings-by-state-industrial-methodology.pdf</v>
      </c>
    </row>
    <row r="814" spans="1:20">
      <c r="A814" s="254" t="str">
        <f t="shared" si="166"/>
        <v>Industry</v>
      </c>
      <c r="B814" s="254" t="str">
        <f t="shared" si="166"/>
        <v>Industry Energy Efficiency Standards</v>
      </c>
      <c r="C814" s="254" t="str">
        <f t="shared" si="166"/>
        <v>Percentage Improvement in Eqpt Efficiency Standards above BAU</v>
      </c>
      <c r="D814" s="255" t="s">
        <v>2107</v>
      </c>
      <c r="E814" s="250" t="s">
        <v>813</v>
      </c>
      <c r="F814" s="180" t="s">
        <v>2167</v>
      </c>
      <c r="G814" s="250" t="s">
        <v>814</v>
      </c>
      <c r="H814" s="43">
        <v>1162</v>
      </c>
      <c r="I814" s="250" t="s">
        <v>311</v>
      </c>
      <c r="J814" s="254" t="str">
        <f t="shared" si="167"/>
        <v>Industry Energy Efficiency Standards</v>
      </c>
      <c r="K814" s="260" t="str">
        <f t="shared" si="167"/>
        <v>indst efficiency standards</v>
      </c>
      <c r="L814" s="260">
        <f t="shared" si="167"/>
        <v>0</v>
      </c>
      <c r="M814" s="260">
        <f t="shared" si="167"/>
        <v>0.25</v>
      </c>
      <c r="N814" s="260">
        <f t="shared" si="167"/>
        <v>0.01</v>
      </c>
      <c r="O814" s="251" t="str">
        <f t="shared" si="167"/>
        <v>% reduction in energy use</v>
      </c>
      <c r="P814" s="251" t="str">
        <f t="shared" si="16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4" s="251" t="str">
        <f t="shared" si="167"/>
        <v>industry-ag-main.html#eff-stds</v>
      </c>
      <c r="R814" s="251" t="str">
        <f t="shared" si="167"/>
        <v>industry-energy-efficiency-standards.html</v>
      </c>
      <c r="S814" s="259" t="str">
        <f t="shared" si="167"/>
        <v>U.S. DOE, 2016, Industrial Energy Efficiency Potential Analysis, https://energy.gov/sites/prod/files/2017/04/f34/energy-savings-by-state-industrial-methodology.pdf</v>
      </c>
      <c r="T814" s="251" t="str">
        <f t="shared" si="167"/>
        <v>U.S. DOE, 2016, Industrial Energy Efficiency Potential Analysis, https://energy.gov/sites/prod/files/2017/04/f34/energy-savings-by-state-industrial-methodology.pdf</v>
      </c>
    </row>
    <row r="815" spans="1:20">
      <c r="A815" s="254" t="str">
        <f t="shared" si="166"/>
        <v>Industry</v>
      </c>
      <c r="B815" s="254" t="str">
        <f t="shared" si="166"/>
        <v>Industry Energy Efficiency Standards</v>
      </c>
      <c r="C815" s="254" t="str">
        <f t="shared" si="166"/>
        <v>Percentage Improvement in Eqpt Efficiency Standards above BAU</v>
      </c>
      <c r="D815" s="255" t="s">
        <v>2107</v>
      </c>
      <c r="E815" s="250" t="s">
        <v>815</v>
      </c>
      <c r="F815" s="180" t="s">
        <v>2167</v>
      </c>
      <c r="G815" s="250" t="s">
        <v>816</v>
      </c>
      <c r="H815" s="43">
        <v>1163</v>
      </c>
      <c r="I815" s="250" t="s">
        <v>333</v>
      </c>
      <c r="J815" s="254" t="str">
        <f t="shared" si="167"/>
        <v>Industry Energy Efficiency Standards</v>
      </c>
      <c r="K815" s="260" t="str">
        <f t="shared" si="167"/>
        <v>indst efficiency standards</v>
      </c>
      <c r="L815" s="260">
        <f t="shared" si="167"/>
        <v>0</v>
      </c>
      <c r="M815" s="260">
        <f t="shared" si="167"/>
        <v>0.25</v>
      </c>
      <c r="N815" s="260">
        <f t="shared" si="167"/>
        <v>0.01</v>
      </c>
      <c r="O815" s="251" t="str">
        <f t="shared" si="167"/>
        <v>% reduction in energy use</v>
      </c>
      <c r="P815" s="251" t="str">
        <f t="shared" si="16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5" s="251" t="str">
        <f t="shared" si="167"/>
        <v>industry-ag-main.html#eff-stds</v>
      </c>
      <c r="R815" s="251" t="str">
        <f t="shared" si="167"/>
        <v>industry-energy-efficiency-standards.html</v>
      </c>
      <c r="S815" s="259" t="str">
        <f t="shared" si="167"/>
        <v>U.S. DOE, 2016, Industrial Energy Efficiency Potential Analysis, https://energy.gov/sites/prod/files/2017/04/f34/energy-savings-by-state-industrial-methodology.pdf</v>
      </c>
      <c r="T815" s="251" t="str">
        <f t="shared" si="167"/>
        <v>U.S. DOE, 2016, Industrial Energy Efficiency Potential Analysis, https://energy.gov/sites/prod/files/2017/04/f34/energy-savings-by-state-industrial-methodology.pdf</v>
      </c>
    </row>
    <row r="816" spans="1:20">
      <c r="A816" s="254" t="str">
        <f t="shared" si="166"/>
        <v>Industry</v>
      </c>
      <c r="B816" s="254" t="str">
        <f t="shared" si="166"/>
        <v>Industry Energy Efficiency Standards</v>
      </c>
      <c r="C816" s="254" t="str">
        <f t="shared" si="166"/>
        <v>Percentage Improvement in Eqpt Efficiency Standards above BAU</v>
      </c>
      <c r="D816" s="255" t="s">
        <v>2107</v>
      </c>
      <c r="E816" s="250" t="s">
        <v>817</v>
      </c>
      <c r="F816" s="180" t="s">
        <v>2167</v>
      </c>
      <c r="G816" s="250" t="s">
        <v>818</v>
      </c>
      <c r="H816" s="43">
        <v>1164</v>
      </c>
      <c r="I816" s="250" t="s">
        <v>333</v>
      </c>
      <c r="J816" s="254" t="str">
        <f t="shared" si="167"/>
        <v>Industry Energy Efficiency Standards</v>
      </c>
      <c r="K816" s="260" t="str">
        <f t="shared" si="167"/>
        <v>indst efficiency standards</v>
      </c>
      <c r="L816" s="260">
        <f t="shared" si="167"/>
        <v>0</v>
      </c>
      <c r="M816" s="260">
        <f t="shared" si="167"/>
        <v>0.25</v>
      </c>
      <c r="N816" s="260">
        <f t="shared" si="167"/>
        <v>0.01</v>
      </c>
      <c r="O816" s="251" t="str">
        <f t="shared" si="167"/>
        <v>% reduction in energy use</v>
      </c>
      <c r="P816" s="251" t="str">
        <f t="shared" si="16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6" s="251" t="str">
        <f t="shared" si="167"/>
        <v>industry-ag-main.html#eff-stds</v>
      </c>
      <c r="R816" s="251" t="str">
        <f t="shared" si="167"/>
        <v>industry-energy-efficiency-standards.html</v>
      </c>
      <c r="S816" s="259" t="str">
        <f t="shared" si="167"/>
        <v>U.S. DOE, 2016, Industrial Energy Efficiency Potential Analysis, https://energy.gov/sites/prod/files/2017/04/f34/energy-savings-by-state-industrial-methodology.pdf</v>
      </c>
      <c r="T816" s="251" t="str">
        <f t="shared" si="167"/>
        <v>U.S. DOE, 2016, Industrial Energy Efficiency Potential Analysis, https://energy.gov/sites/prod/files/2017/04/f34/energy-savings-by-state-industrial-methodology.pdf</v>
      </c>
    </row>
    <row r="817" spans="1:20">
      <c r="A817" s="254" t="str">
        <f t="shared" si="166"/>
        <v>Industry</v>
      </c>
      <c r="B817" s="254" t="str">
        <f t="shared" si="166"/>
        <v>Industry Energy Efficiency Standards</v>
      </c>
      <c r="C817" s="254" t="str">
        <f t="shared" si="166"/>
        <v>Percentage Improvement in Eqpt Efficiency Standards above BAU</v>
      </c>
      <c r="D817" s="255" t="s">
        <v>2107</v>
      </c>
      <c r="E817" s="250" t="s">
        <v>819</v>
      </c>
      <c r="F817" s="180" t="s">
        <v>2167</v>
      </c>
      <c r="G817" s="250" t="s">
        <v>820</v>
      </c>
      <c r="H817" s="43">
        <v>1165</v>
      </c>
      <c r="I817" s="250" t="s">
        <v>311</v>
      </c>
      <c r="J817" s="254" t="str">
        <f t="shared" si="167"/>
        <v>Industry Energy Efficiency Standards</v>
      </c>
      <c r="K817" s="260" t="str">
        <f t="shared" si="167"/>
        <v>indst efficiency standards</v>
      </c>
      <c r="L817" s="260">
        <f t="shared" si="167"/>
        <v>0</v>
      </c>
      <c r="M817" s="260">
        <f t="shared" si="167"/>
        <v>0.25</v>
      </c>
      <c r="N817" s="260">
        <f t="shared" si="167"/>
        <v>0.01</v>
      </c>
      <c r="O817" s="251" t="str">
        <f t="shared" si="167"/>
        <v>% reduction in energy use</v>
      </c>
      <c r="P817" s="251" t="str">
        <f t="shared" si="16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7" s="251" t="str">
        <f t="shared" si="167"/>
        <v>industry-ag-main.html#eff-stds</v>
      </c>
      <c r="R817" s="251" t="str">
        <f t="shared" si="167"/>
        <v>industry-energy-efficiency-standards.html</v>
      </c>
      <c r="S817" s="259" t="str">
        <f t="shared" si="167"/>
        <v>U.S. DOE, 2016, Industrial Energy Efficiency Potential Analysis, https://energy.gov/sites/prod/files/2017/04/f34/energy-savings-by-state-industrial-methodology.pdf</v>
      </c>
      <c r="T817" s="251" t="str">
        <f t="shared" si="167"/>
        <v>U.S. DOE, 2016, Industrial Energy Efficiency Potential Analysis, https://energy.gov/sites/prod/files/2017/04/f34/energy-savings-by-state-industrial-methodology.pdf</v>
      </c>
    </row>
    <row r="818" spans="1:20">
      <c r="A818" s="254" t="str">
        <f t="shared" si="166"/>
        <v>Industry</v>
      </c>
      <c r="B818" s="254" t="str">
        <f t="shared" si="166"/>
        <v>Industry Energy Efficiency Standards</v>
      </c>
      <c r="C818" s="254" t="str">
        <f t="shared" si="166"/>
        <v>Percentage Improvement in Eqpt Efficiency Standards above BAU</v>
      </c>
      <c r="D818" s="255" t="s">
        <v>2107</v>
      </c>
      <c r="E818" s="250" t="s">
        <v>821</v>
      </c>
      <c r="F818" s="180" t="s">
        <v>2167</v>
      </c>
      <c r="G818" s="250" t="s">
        <v>822</v>
      </c>
      <c r="H818" s="43">
        <v>1166</v>
      </c>
      <c r="I818" s="250" t="s">
        <v>311</v>
      </c>
      <c r="J818" s="254" t="str">
        <f t="shared" si="167"/>
        <v>Industry Energy Efficiency Standards</v>
      </c>
      <c r="K818" s="260" t="str">
        <f t="shared" si="167"/>
        <v>indst efficiency standards</v>
      </c>
      <c r="L818" s="260">
        <f t="shared" si="167"/>
        <v>0</v>
      </c>
      <c r="M818" s="260">
        <f t="shared" si="167"/>
        <v>0.25</v>
      </c>
      <c r="N818" s="260">
        <f t="shared" si="167"/>
        <v>0.01</v>
      </c>
      <c r="O818" s="251" t="str">
        <f t="shared" si="167"/>
        <v>% reduction in energy use</v>
      </c>
      <c r="P818" s="251" t="str">
        <f t="shared" si="16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8" s="251" t="str">
        <f t="shared" si="167"/>
        <v>industry-ag-main.html#eff-stds</v>
      </c>
      <c r="R818" s="251" t="str">
        <f t="shared" si="167"/>
        <v>industry-energy-efficiency-standards.html</v>
      </c>
      <c r="S818" s="259" t="str">
        <f t="shared" si="167"/>
        <v>U.S. DOE, 2016, Industrial Energy Efficiency Potential Analysis, https://energy.gov/sites/prod/files/2017/04/f34/energy-savings-by-state-industrial-methodology.pdf</v>
      </c>
      <c r="T818" s="251" t="str">
        <f t="shared" si="167"/>
        <v>U.S. DOE, 2016, Industrial Energy Efficiency Potential Analysis, https://energy.gov/sites/prod/files/2017/04/f34/energy-savings-by-state-industrial-methodology.pdf</v>
      </c>
    </row>
    <row r="819" spans="1:20">
      <c r="A819" s="254" t="str">
        <f t="shared" si="166"/>
        <v>Industry</v>
      </c>
      <c r="B819" s="254" t="str">
        <f t="shared" si="166"/>
        <v>Industry Energy Efficiency Standards</v>
      </c>
      <c r="C819" s="254" t="str">
        <f t="shared" si="166"/>
        <v>Percentage Improvement in Eqpt Efficiency Standards above BAU</v>
      </c>
      <c r="D819" s="255" t="s">
        <v>2107</v>
      </c>
      <c r="E819" s="250" t="s">
        <v>823</v>
      </c>
      <c r="F819" s="180" t="s">
        <v>2167</v>
      </c>
      <c r="G819" s="250" t="s">
        <v>824</v>
      </c>
      <c r="H819" s="43">
        <v>1167</v>
      </c>
      <c r="I819" s="250" t="s">
        <v>333</v>
      </c>
      <c r="J819" s="254" t="str">
        <f t="shared" si="167"/>
        <v>Industry Energy Efficiency Standards</v>
      </c>
      <c r="K819" s="260" t="str">
        <f t="shared" si="167"/>
        <v>indst efficiency standards</v>
      </c>
      <c r="L819" s="260">
        <f t="shared" si="167"/>
        <v>0</v>
      </c>
      <c r="M819" s="260">
        <f t="shared" si="167"/>
        <v>0.25</v>
      </c>
      <c r="N819" s="260">
        <f t="shared" si="167"/>
        <v>0.01</v>
      </c>
      <c r="O819" s="251" t="str">
        <f t="shared" si="167"/>
        <v>% reduction in energy use</v>
      </c>
      <c r="P819" s="251" t="str">
        <f t="shared" si="16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9" s="251" t="str">
        <f t="shared" si="167"/>
        <v>industry-ag-main.html#eff-stds</v>
      </c>
      <c r="R819" s="251" t="str">
        <f t="shared" si="167"/>
        <v>industry-energy-efficiency-standards.html</v>
      </c>
      <c r="S819" s="259" t="str">
        <f t="shared" si="167"/>
        <v>U.S. DOE, 2016, Industrial Energy Efficiency Potential Analysis, https://energy.gov/sites/prod/files/2017/04/f34/energy-savings-by-state-industrial-methodology.pdf</v>
      </c>
      <c r="T819" s="251" t="str">
        <f t="shared" si="167"/>
        <v>U.S. DOE, 2016, Industrial Energy Efficiency Potential Analysis, https://energy.gov/sites/prod/files/2017/04/f34/energy-savings-by-state-industrial-methodology.pdf</v>
      </c>
    </row>
    <row r="820" spans="1:20">
      <c r="A820" s="254" t="str">
        <f t="shared" si="166"/>
        <v>Industry</v>
      </c>
      <c r="B820" s="254" t="str">
        <f t="shared" si="166"/>
        <v>Industry Energy Efficiency Standards</v>
      </c>
      <c r="C820" s="254" t="str">
        <f t="shared" si="166"/>
        <v>Percentage Improvement in Eqpt Efficiency Standards above BAU</v>
      </c>
      <c r="D820" s="255" t="s">
        <v>2105</v>
      </c>
      <c r="E820" s="250" t="s">
        <v>800</v>
      </c>
      <c r="F820" s="180" t="s">
        <v>2166</v>
      </c>
      <c r="G820" s="250" t="s">
        <v>801</v>
      </c>
      <c r="H820" s="43">
        <v>1168</v>
      </c>
      <c r="I820" s="250" t="s">
        <v>311</v>
      </c>
      <c r="J820" s="254" t="str">
        <f t="shared" si="167"/>
        <v>Industry Energy Efficiency Standards</v>
      </c>
      <c r="K820" s="260" t="str">
        <f t="shared" si="167"/>
        <v>indst efficiency standards</v>
      </c>
      <c r="L820" s="260">
        <f t="shared" si="167"/>
        <v>0</v>
      </c>
      <c r="M820" s="260">
        <f t="shared" si="167"/>
        <v>0.25</v>
      </c>
      <c r="N820" s="260">
        <f t="shared" si="167"/>
        <v>0.01</v>
      </c>
      <c r="O820" s="251" t="str">
        <f t="shared" si="167"/>
        <v>% reduction in energy use</v>
      </c>
      <c r="P820" s="251" t="str">
        <f t="shared" si="16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0" s="251" t="str">
        <f t="shared" si="167"/>
        <v>industry-ag-main.html#eff-stds</v>
      </c>
      <c r="R820" s="251" t="str">
        <f t="shared" si="167"/>
        <v>industry-energy-efficiency-standards.html</v>
      </c>
      <c r="S820" s="259" t="str">
        <f t="shared" si="167"/>
        <v>U.S. DOE, 2016, Industrial Energy Efficiency Potential Analysis, https://energy.gov/sites/prod/files/2017/04/f34/energy-savings-by-state-industrial-methodology.pdf</v>
      </c>
      <c r="T820" s="251" t="str">
        <f t="shared" si="167"/>
        <v>U.S. DOE, 2016, Industrial Energy Efficiency Potential Analysis, https://energy.gov/sites/prod/files/2017/04/f34/energy-savings-by-state-industrial-methodology.pdf</v>
      </c>
    </row>
    <row r="821" spans="1:20">
      <c r="A821" s="254" t="str">
        <f t="shared" si="166"/>
        <v>Industry</v>
      </c>
      <c r="B821" s="254" t="str">
        <f t="shared" si="166"/>
        <v>Industry Energy Efficiency Standards</v>
      </c>
      <c r="C821" s="254" t="str">
        <f t="shared" si="166"/>
        <v>Percentage Improvement in Eqpt Efficiency Standards above BAU</v>
      </c>
      <c r="D821" s="255" t="s">
        <v>2105</v>
      </c>
      <c r="E821" s="250" t="s">
        <v>807</v>
      </c>
      <c r="F821" s="180" t="s">
        <v>2166</v>
      </c>
      <c r="G821" s="250" t="s">
        <v>808</v>
      </c>
      <c r="H821" s="43">
        <v>1169</v>
      </c>
      <c r="I821" s="250" t="s">
        <v>311</v>
      </c>
      <c r="J821" s="254" t="str">
        <f t="shared" ref="J821:T830" si="168">J$610</f>
        <v>Industry Energy Efficiency Standards</v>
      </c>
      <c r="K821" s="260" t="str">
        <f t="shared" si="168"/>
        <v>indst efficiency standards</v>
      </c>
      <c r="L821" s="260">
        <f t="shared" si="168"/>
        <v>0</v>
      </c>
      <c r="M821" s="260">
        <f t="shared" si="168"/>
        <v>0.25</v>
      </c>
      <c r="N821" s="260">
        <f t="shared" si="168"/>
        <v>0.01</v>
      </c>
      <c r="O821" s="251" t="str">
        <f t="shared" si="168"/>
        <v>% reduction in energy use</v>
      </c>
      <c r="P821" s="251" t="str">
        <f t="shared" si="16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1" s="251" t="str">
        <f t="shared" si="168"/>
        <v>industry-ag-main.html#eff-stds</v>
      </c>
      <c r="R821" s="251" t="str">
        <f t="shared" si="168"/>
        <v>industry-energy-efficiency-standards.html</v>
      </c>
      <c r="S821" s="259" t="str">
        <f t="shared" si="168"/>
        <v>U.S. DOE, 2016, Industrial Energy Efficiency Potential Analysis, https://energy.gov/sites/prod/files/2017/04/f34/energy-savings-by-state-industrial-methodology.pdf</v>
      </c>
      <c r="T821" s="251" t="str">
        <f t="shared" si="168"/>
        <v>U.S. DOE, 2016, Industrial Energy Efficiency Potential Analysis, https://energy.gov/sites/prod/files/2017/04/f34/energy-savings-by-state-industrial-methodology.pdf</v>
      </c>
    </row>
    <row r="822" spans="1:20">
      <c r="A822" s="254" t="str">
        <f t="shared" si="166"/>
        <v>Industry</v>
      </c>
      <c r="B822" s="254" t="str">
        <f t="shared" si="166"/>
        <v>Industry Energy Efficiency Standards</v>
      </c>
      <c r="C822" s="254" t="str">
        <f t="shared" si="166"/>
        <v>Percentage Improvement in Eqpt Efficiency Standards above BAU</v>
      </c>
      <c r="D822" s="255" t="s">
        <v>2105</v>
      </c>
      <c r="E822" s="250" t="s">
        <v>809</v>
      </c>
      <c r="F822" s="180" t="s">
        <v>2166</v>
      </c>
      <c r="G822" s="250" t="s">
        <v>810</v>
      </c>
      <c r="H822" s="43">
        <v>1170</v>
      </c>
      <c r="I822" s="250" t="s">
        <v>311</v>
      </c>
      <c r="J822" s="254" t="str">
        <f t="shared" si="168"/>
        <v>Industry Energy Efficiency Standards</v>
      </c>
      <c r="K822" s="260" t="str">
        <f t="shared" si="168"/>
        <v>indst efficiency standards</v>
      </c>
      <c r="L822" s="260">
        <f t="shared" si="168"/>
        <v>0</v>
      </c>
      <c r="M822" s="260">
        <f t="shared" si="168"/>
        <v>0.25</v>
      </c>
      <c r="N822" s="260">
        <f t="shared" si="168"/>
        <v>0.01</v>
      </c>
      <c r="O822" s="251" t="str">
        <f t="shared" si="168"/>
        <v>% reduction in energy use</v>
      </c>
      <c r="P822" s="251" t="str">
        <f t="shared" si="16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2" s="251" t="str">
        <f t="shared" si="168"/>
        <v>industry-ag-main.html#eff-stds</v>
      </c>
      <c r="R822" s="251" t="str">
        <f t="shared" si="168"/>
        <v>industry-energy-efficiency-standards.html</v>
      </c>
      <c r="S822" s="259" t="str">
        <f t="shared" si="168"/>
        <v>U.S. DOE, 2016, Industrial Energy Efficiency Potential Analysis, https://energy.gov/sites/prod/files/2017/04/f34/energy-savings-by-state-industrial-methodology.pdf</v>
      </c>
      <c r="T822" s="251" t="str">
        <f t="shared" si="168"/>
        <v>U.S. DOE, 2016, Industrial Energy Efficiency Potential Analysis, https://energy.gov/sites/prod/files/2017/04/f34/energy-savings-by-state-industrial-methodology.pdf</v>
      </c>
    </row>
    <row r="823" spans="1:20">
      <c r="A823" s="254" t="str">
        <f t="shared" si="166"/>
        <v>Industry</v>
      </c>
      <c r="B823" s="254" t="str">
        <f t="shared" si="166"/>
        <v>Industry Energy Efficiency Standards</v>
      </c>
      <c r="C823" s="254" t="str">
        <f t="shared" si="166"/>
        <v>Percentage Improvement in Eqpt Efficiency Standards above BAU</v>
      </c>
      <c r="D823" s="255" t="s">
        <v>2105</v>
      </c>
      <c r="E823" s="250" t="s">
        <v>811</v>
      </c>
      <c r="F823" s="180" t="s">
        <v>2166</v>
      </c>
      <c r="G823" s="250" t="s">
        <v>812</v>
      </c>
      <c r="H823" s="43">
        <v>1171</v>
      </c>
      <c r="I823" s="250" t="s">
        <v>333</v>
      </c>
      <c r="J823" s="254" t="str">
        <f t="shared" si="168"/>
        <v>Industry Energy Efficiency Standards</v>
      </c>
      <c r="K823" s="260" t="str">
        <f t="shared" si="168"/>
        <v>indst efficiency standards</v>
      </c>
      <c r="L823" s="260">
        <f t="shared" si="168"/>
        <v>0</v>
      </c>
      <c r="M823" s="260">
        <f t="shared" si="168"/>
        <v>0.25</v>
      </c>
      <c r="N823" s="260">
        <f t="shared" si="168"/>
        <v>0.01</v>
      </c>
      <c r="O823" s="251" t="str">
        <f t="shared" si="168"/>
        <v>% reduction in energy use</v>
      </c>
      <c r="P823" s="251" t="str">
        <f t="shared" si="16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3" s="251" t="str">
        <f t="shared" si="168"/>
        <v>industry-ag-main.html#eff-stds</v>
      </c>
      <c r="R823" s="251" t="str">
        <f t="shared" si="168"/>
        <v>industry-energy-efficiency-standards.html</v>
      </c>
      <c r="S823" s="259" t="str">
        <f t="shared" si="168"/>
        <v>U.S. DOE, 2016, Industrial Energy Efficiency Potential Analysis, https://energy.gov/sites/prod/files/2017/04/f34/energy-savings-by-state-industrial-methodology.pdf</v>
      </c>
      <c r="T823" s="251" t="str">
        <f t="shared" si="168"/>
        <v>U.S. DOE, 2016, Industrial Energy Efficiency Potential Analysis, https://energy.gov/sites/prod/files/2017/04/f34/energy-savings-by-state-industrial-methodology.pdf</v>
      </c>
    </row>
    <row r="824" spans="1:20">
      <c r="A824" s="254" t="str">
        <f t="shared" si="166"/>
        <v>Industry</v>
      </c>
      <c r="B824" s="254" t="str">
        <f t="shared" si="166"/>
        <v>Industry Energy Efficiency Standards</v>
      </c>
      <c r="C824" s="254" t="str">
        <f t="shared" si="166"/>
        <v>Percentage Improvement in Eqpt Efficiency Standards above BAU</v>
      </c>
      <c r="D824" s="255" t="s">
        <v>2105</v>
      </c>
      <c r="E824" s="250" t="s">
        <v>813</v>
      </c>
      <c r="F824" s="180" t="s">
        <v>2166</v>
      </c>
      <c r="G824" s="250" t="s">
        <v>814</v>
      </c>
      <c r="H824" s="43">
        <v>1172</v>
      </c>
      <c r="I824" s="250" t="s">
        <v>311</v>
      </c>
      <c r="J824" s="254" t="str">
        <f t="shared" si="168"/>
        <v>Industry Energy Efficiency Standards</v>
      </c>
      <c r="K824" s="260" t="str">
        <f t="shared" si="168"/>
        <v>indst efficiency standards</v>
      </c>
      <c r="L824" s="260">
        <f t="shared" si="168"/>
        <v>0</v>
      </c>
      <c r="M824" s="260">
        <f t="shared" si="168"/>
        <v>0.25</v>
      </c>
      <c r="N824" s="260">
        <f t="shared" si="168"/>
        <v>0.01</v>
      </c>
      <c r="O824" s="251" t="str">
        <f t="shared" si="168"/>
        <v>% reduction in energy use</v>
      </c>
      <c r="P824" s="251" t="str">
        <f t="shared" si="16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4" s="251" t="str">
        <f t="shared" si="168"/>
        <v>industry-ag-main.html#eff-stds</v>
      </c>
      <c r="R824" s="251" t="str">
        <f t="shared" si="168"/>
        <v>industry-energy-efficiency-standards.html</v>
      </c>
      <c r="S824" s="259" t="str">
        <f t="shared" si="168"/>
        <v>U.S. DOE, 2016, Industrial Energy Efficiency Potential Analysis, https://energy.gov/sites/prod/files/2017/04/f34/energy-savings-by-state-industrial-methodology.pdf</v>
      </c>
      <c r="T824" s="251" t="str">
        <f t="shared" si="168"/>
        <v>U.S. DOE, 2016, Industrial Energy Efficiency Potential Analysis, https://energy.gov/sites/prod/files/2017/04/f34/energy-savings-by-state-industrial-methodology.pdf</v>
      </c>
    </row>
    <row r="825" spans="1:20">
      <c r="A825" s="254" t="str">
        <f t="shared" si="166"/>
        <v>Industry</v>
      </c>
      <c r="B825" s="254" t="str">
        <f t="shared" si="166"/>
        <v>Industry Energy Efficiency Standards</v>
      </c>
      <c r="C825" s="254" t="str">
        <f t="shared" si="166"/>
        <v>Percentage Improvement in Eqpt Efficiency Standards above BAU</v>
      </c>
      <c r="D825" s="255" t="s">
        <v>2105</v>
      </c>
      <c r="E825" s="250" t="s">
        <v>815</v>
      </c>
      <c r="F825" s="180" t="s">
        <v>2166</v>
      </c>
      <c r="G825" s="250" t="s">
        <v>816</v>
      </c>
      <c r="H825" s="43">
        <v>1173</v>
      </c>
      <c r="I825" s="250" t="s">
        <v>333</v>
      </c>
      <c r="J825" s="254" t="str">
        <f t="shared" si="168"/>
        <v>Industry Energy Efficiency Standards</v>
      </c>
      <c r="K825" s="260" t="str">
        <f t="shared" si="168"/>
        <v>indst efficiency standards</v>
      </c>
      <c r="L825" s="260">
        <f t="shared" si="168"/>
        <v>0</v>
      </c>
      <c r="M825" s="260">
        <f t="shared" si="168"/>
        <v>0.25</v>
      </c>
      <c r="N825" s="260">
        <f t="shared" si="168"/>
        <v>0.01</v>
      </c>
      <c r="O825" s="251" t="str">
        <f t="shared" si="168"/>
        <v>% reduction in energy use</v>
      </c>
      <c r="P825" s="251" t="str">
        <f t="shared" si="16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5" s="251" t="str">
        <f t="shared" si="168"/>
        <v>industry-ag-main.html#eff-stds</v>
      </c>
      <c r="R825" s="251" t="str">
        <f t="shared" si="168"/>
        <v>industry-energy-efficiency-standards.html</v>
      </c>
      <c r="S825" s="259" t="str">
        <f t="shared" si="168"/>
        <v>U.S. DOE, 2016, Industrial Energy Efficiency Potential Analysis, https://energy.gov/sites/prod/files/2017/04/f34/energy-savings-by-state-industrial-methodology.pdf</v>
      </c>
      <c r="T825" s="251" t="str">
        <f t="shared" si="168"/>
        <v>U.S. DOE, 2016, Industrial Energy Efficiency Potential Analysis, https://energy.gov/sites/prod/files/2017/04/f34/energy-savings-by-state-industrial-methodology.pdf</v>
      </c>
    </row>
    <row r="826" spans="1:20">
      <c r="A826" s="254" t="str">
        <f t="shared" si="166"/>
        <v>Industry</v>
      </c>
      <c r="B826" s="254" t="str">
        <f t="shared" si="166"/>
        <v>Industry Energy Efficiency Standards</v>
      </c>
      <c r="C826" s="254" t="str">
        <f t="shared" si="166"/>
        <v>Percentage Improvement in Eqpt Efficiency Standards above BAU</v>
      </c>
      <c r="D826" s="255" t="s">
        <v>2105</v>
      </c>
      <c r="E826" s="250" t="s">
        <v>817</v>
      </c>
      <c r="F826" s="180" t="s">
        <v>2166</v>
      </c>
      <c r="G826" s="250" t="s">
        <v>818</v>
      </c>
      <c r="H826" s="43">
        <v>1174</v>
      </c>
      <c r="I826" s="250" t="s">
        <v>333</v>
      </c>
      <c r="J826" s="254" t="str">
        <f t="shared" si="168"/>
        <v>Industry Energy Efficiency Standards</v>
      </c>
      <c r="K826" s="260" t="str">
        <f t="shared" si="168"/>
        <v>indst efficiency standards</v>
      </c>
      <c r="L826" s="260">
        <f t="shared" si="168"/>
        <v>0</v>
      </c>
      <c r="M826" s="260">
        <f t="shared" si="168"/>
        <v>0.25</v>
      </c>
      <c r="N826" s="260">
        <f t="shared" si="168"/>
        <v>0.01</v>
      </c>
      <c r="O826" s="251" t="str">
        <f t="shared" si="168"/>
        <v>% reduction in energy use</v>
      </c>
      <c r="P826" s="251" t="str">
        <f t="shared" si="16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6" s="251" t="str">
        <f t="shared" si="168"/>
        <v>industry-ag-main.html#eff-stds</v>
      </c>
      <c r="R826" s="251" t="str">
        <f t="shared" si="168"/>
        <v>industry-energy-efficiency-standards.html</v>
      </c>
      <c r="S826" s="259" t="str">
        <f t="shared" si="168"/>
        <v>U.S. DOE, 2016, Industrial Energy Efficiency Potential Analysis, https://energy.gov/sites/prod/files/2017/04/f34/energy-savings-by-state-industrial-methodology.pdf</v>
      </c>
      <c r="T826" s="251" t="str">
        <f t="shared" si="168"/>
        <v>U.S. DOE, 2016, Industrial Energy Efficiency Potential Analysis, https://energy.gov/sites/prod/files/2017/04/f34/energy-savings-by-state-industrial-methodology.pdf</v>
      </c>
    </row>
    <row r="827" spans="1:20">
      <c r="A827" s="254" t="str">
        <f t="shared" si="166"/>
        <v>Industry</v>
      </c>
      <c r="B827" s="254" t="str">
        <f t="shared" si="166"/>
        <v>Industry Energy Efficiency Standards</v>
      </c>
      <c r="C827" s="254" t="str">
        <f t="shared" si="166"/>
        <v>Percentage Improvement in Eqpt Efficiency Standards above BAU</v>
      </c>
      <c r="D827" s="255" t="s">
        <v>2105</v>
      </c>
      <c r="E827" s="250" t="s">
        <v>819</v>
      </c>
      <c r="F827" s="180" t="s">
        <v>2166</v>
      </c>
      <c r="G827" s="250" t="s">
        <v>820</v>
      </c>
      <c r="H827" s="43">
        <v>1175</v>
      </c>
      <c r="I827" s="250" t="s">
        <v>311</v>
      </c>
      <c r="J827" s="254" t="str">
        <f t="shared" si="168"/>
        <v>Industry Energy Efficiency Standards</v>
      </c>
      <c r="K827" s="260" t="str">
        <f t="shared" si="168"/>
        <v>indst efficiency standards</v>
      </c>
      <c r="L827" s="260">
        <f t="shared" si="168"/>
        <v>0</v>
      </c>
      <c r="M827" s="260">
        <f t="shared" si="168"/>
        <v>0.25</v>
      </c>
      <c r="N827" s="260">
        <f t="shared" si="168"/>
        <v>0.01</v>
      </c>
      <c r="O827" s="251" t="str">
        <f t="shared" si="168"/>
        <v>% reduction in energy use</v>
      </c>
      <c r="P827" s="251" t="str">
        <f t="shared" si="16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7" s="251" t="str">
        <f t="shared" si="168"/>
        <v>industry-ag-main.html#eff-stds</v>
      </c>
      <c r="R827" s="251" t="str">
        <f t="shared" si="168"/>
        <v>industry-energy-efficiency-standards.html</v>
      </c>
      <c r="S827" s="259" t="str">
        <f t="shared" si="168"/>
        <v>U.S. DOE, 2016, Industrial Energy Efficiency Potential Analysis, https://energy.gov/sites/prod/files/2017/04/f34/energy-savings-by-state-industrial-methodology.pdf</v>
      </c>
      <c r="T827" s="251" t="str">
        <f t="shared" si="168"/>
        <v>U.S. DOE, 2016, Industrial Energy Efficiency Potential Analysis, https://energy.gov/sites/prod/files/2017/04/f34/energy-savings-by-state-industrial-methodology.pdf</v>
      </c>
    </row>
    <row r="828" spans="1:20">
      <c r="A828" s="254" t="str">
        <f t="shared" si="166"/>
        <v>Industry</v>
      </c>
      <c r="B828" s="254" t="str">
        <f t="shared" si="166"/>
        <v>Industry Energy Efficiency Standards</v>
      </c>
      <c r="C828" s="254" t="str">
        <f t="shared" si="166"/>
        <v>Percentage Improvement in Eqpt Efficiency Standards above BAU</v>
      </c>
      <c r="D828" s="255" t="s">
        <v>2105</v>
      </c>
      <c r="E828" s="250" t="s">
        <v>821</v>
      </c>
      <c r="F828" s="180" t="s">
        <v>2166</v>
      </c>
      <c r="G828" s="250" t="s">
        <v>822</v>
      </c>
      <c r="H828" s="43">
        <v>1176</v>
      </c>
      <c r="I828" s="250" t="s">
        <v>311</v>
      </c>
      <c r="J828" s="254" t="str">
        <f t="shared" si="168"/>
        <v>Industry Energy Efficiency Standards</v>
      </c>
      <c r="K828" s="260" t="str">
        <f t="shared" si="168"/>
        <v>indst efficiency standards</v>
      </c>
      <c r="L828" s="260">
        <f t="shared" si="168"/>
        <v>0</v>
      </c>
      <c r="M828" s="260">
        <f t="shared" si="168"/>
        <v>0.25</v>
      </c>
      <c r="N828" s="260">
        <f t="shared" si="168"/>
        <v>0.01</v>
      </c>
      <c r="O828" s="251" t="str">
        <f t="shared" si="168"/>
        <v>% reduction in energy use</v>
      </c>
      <c r="P828" s="251" t="str">
        <f t="shared" si="16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8" s="251" t="str">
        <f t="shared" si="168"/>
        <v>industry-ag-main.html#eff-stds</v>
      </c>
      <c r="R828" s="251" t="str">
        <f t="shared" si="168"/>
        <v>industry-energy-efficiency-standards.html</v>
      </c>
      <c r="S828" s="259" t="str">
        <f t="shared" si="168"/>
        <v>U.S. DOE, 2016, Industrial Energy Efficiency Potential Analysis, https://energy.gov/sites/prod/files/2017/04/f34/energy-savings-by-state-industrial-methodology.pdf</v>
      </c>
      <c r="T828" s="251" t="str">
        <f t="shared" si="168"/>
        <v>U.S. DOE, 2016, Industrial Energy Efficiency Potential Analysis, https://energy.gov/sites/prod/files/2017/04/f34/energy-savings-by-state-industrial-methodology.pdf</v>
      </c>
    </row>
    <row r="829" spans="1:20">
      <c r="A829" s="254" t="str">
        <f t="shared" si="166"/>
        <v>Industry</v>
      </c>
      <c r="B829" s="254" t="str">
        <f t="shared" si="166"/>
        <v>Industry Energy Efficiency Standards</v>
      </c>
      <c r="C829" s="254" t="str">
        <f t="shared" si="166"/>
        <v>Percentage Improvement in Eqpt Efficiency Standards above BAU</v>
      </c>
      <c r="D829" s="255" t="s">
        <v>2105</v>
      </c>
      <c r="E829" s="250" t="s">
        <v>823</v>
      </c>
      <c r="F829" s="180" t="s">
        <v>2166</v>
      </c>
      <c r="G829" s="250" t="s">
        <v>824</v>
      </c>
      <c r="H829" s="43">
        <v>1177</v>
      </c>
      <c r="I829" s="250" t="s">
        <v>333</v>
      </c>
      <c r="J829" s="254" t="str">
        <f t="shared" si="168"/>
        <v>Industry Energy Efficiency Standards</v>
      </c>
      <c r="K829" s="260" t="str">
        <f t="shared" si="168"/>
        <v>indst efficiency standards</v>
      </c>
      <c r="L829" s="260">
        <f t="shared" si="168"/>
        <v>0</v>
      </c>
      <c r="M829" s="260">
        <f t="shared" si="168"/>
        <v>0.25</v>
      </c>
      <c r="N829" s="260">
        <f t="shared" si="168"/>
        <v>0.01</v>
      </c>
      <c r="O829" s="251" t="str">
        <f t="shared" si="168"/>
        <v>% reduction in energy use</v>
      </c>
      <c r="P829" s="251" t="str">
        <f t="shared" si="16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9" s="251" t="str">
        <f t="shared" si="168"/>
        <v>industry-ag-main.html#eff-stds</v>
      </c>
      <c r="R829" s="251" t="str">
        <f t="shared" si="168"/>
        <v>industry-energy-efficiency-standards.html</v>
      </c>
      <c r="S829" s="259" t="str">
        <f t="shared" si="168"/>
        <v>U.S. DOE, 2016, Industrial Energy Efficiency Potential Analysis, https://energy.gov/sites/prod/files/2017/04/f34/energy-savings-by-state-industrial-methodology.pdf</v>
      </c>
      <c r="T829" s="251" t="str">
        <f t="shared" si="168"/>
        <v>U.S. DOE, 2016, Industrial Energy Efficiency Potential Analysis, https://energy.gov/sites/prod/files/2017/04/f34/energy-savings-by-state-industrial-methodology.pdf</v>
      </c>
    </row>
    <row r="830" spans="1:20">
      <c r="A830" s="254" t="str">
        <f t="shared" si="166"/>
        <v>Industry</v>
      </c>
      <c r="B830" s="254" t="str">
        <f t="shared" si="166"/>
        <v>Industry Energy Efficiency Standards</v>
      </c>
      <c r="C830" s="254" t="str">
        <f t="shared" si="166"/>
        <v>Percentage Improvement in Eqpt Efficiency Standards above BAU</v>
      </c>
      <c r="D830" s="255" t="s">
        <v>2103</v>
      </c>
      <c r="E830" s="250" t="s">
        <v>800</v>
      </c>
      <c r="F830" s="180" t="s">
        <v>2149</v>
      </c>
      <c r="G830" s="250" t="s">
        <v>801</v>
      </c>
      <c r="H830" s="43">
        <v>1178</v>
      </c>
      <c r="I830" s="255" t="s">
        <v>333</v>
      </c>
      <c r="J830" s="254" t="str">
        <f t="shared" si="168"/>
        <v>Industry Energy Efficiency Standards</v>
      </c>
      <c r="K830" s="260" t="str">
        <f t="shared" si="168"/>
        <v>indst efficiency standards</v>
      </c>
      <c r="L830" s="260">
        <f t="shared" si="168"/>
        <v>0</v>
      </c>
      <c r="M830" s="260">
        <f t="shared" si="168"/>
        <v>0.25</v>
      </c>
      <c r="N830" s="260">
        <f t="shared" si="168"/>
        <v>0.01</v>
      </c>
      <c r="O830" s="251" t="str">
        <f t="shared" si="168"/>
        <v>% reduction in energy use</v>
      </c>
      <c r="P830" s="251" t="str">
        <f t="shared" si="16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0" s="251" t="str">
        <f t="shared" si="168"/>
        <v>industry-ag-main.html#eff-stds</v>
      </c>
      <c r="R830" s="251" t="str">
        <f t="shared" si="168"/>
        <v>industry-energy-efficiency-standards.html</v>
      </c>
      <c r="S830" s="259" t="str">
        <f t="shared" si="168"/>
        <v>U.S. DOE, 2016, Industrial Energy Efficiency Potential Analysis, https://energy.gov/sites/prod/files/2017/04/f34/energy-savings-by-state-industrial-methodology.pdf</v>
      </c>
      <c r="T830" s="251" t="str">
        <f t="shared" si="168"/>
        <v>U.S. DOE, 2016, Industrial Energy Efficiency Potential Analysis, https://energy.gov/sites/prod/files/2017/04/f34/energy-savings-by-state-industrial-methodology.pdf</v>
      </c>
    </row>
    <row r="831" spans="1:20">
      <c r="A831" s="254" t="str">
        <f t="shared" ref="A831:C850" si="169">A$610</f>
        <v>Industry</v>
      </c>
      <c r="B831" s="254" t="str">
        <f t="shared" si="169"/>
        <v>Industry Energy Efficiency Standards</v>
      </c>
      <c r="C831" s="254" t="str">
        <f t="shared" si="169"/>
        <v>Percentage Improvement in Eqpt Efficiency Standards above BAU</v>
      </c>
      <c r="D831" s="255" t="s">
        <v>2103</v>
      </c>
      <c r="E831" s="250" t="s">
        <v>807</v>
      </c>
      <c r="F831" s="180" t="s">
        <v>2149</v>
      </c>
      <c r="G831" s="250" t="s">
        <v>808</v>
      </c>
      <c r="H831" s="43">
        <v>1179</v>
      </c>
      <c r="I831" s="250" t="s">
        <v>333</v>
      </c>
      <c r="J831" s="254" t="str">
        <f t="shared" ref="J831:T840" si="170">J$610</f>
        <v>Industry Energy Efficiency Standards</v>
      </c>
      <c r="K831" s="260" t="str">
        <f t="shared" si="170"/>
        <v>indst efficiency standards</v>
      </c>
      <c r="L831" s="260">
        <f t="shared" si="170"/>
        <v>0</v>
      </c>
      <c r="M831" s="260">
        <f t="shared" si="170"/>
        <v>0.25</v>
      </c>
      <c r="N831" s="260">
        <f t="shared" si="170"/>
        <v>0.01</v>
      </c>
      <c r="O831" s="251" t="str">
        <f t="shared" si="170"/>
        <v>% reduction in energy use</v>
      </c>
      <c r="P831" s="251" t="str">
        <f t="shared" si="17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1" s="251" t="str">
        <f t="shared" si="170"/>
        <v>industry-ag-main.html#eff-stds</v>
      </c>
      <c r="R831" s="251" t="str">
        <f t="shared" si="170"/>
        <v>industry-energy-efficiency-standards.html</v>
      </c>
      <c r="S831" s="259" t="str">
        <f t="shared" si="170"/>
        <v>U.S. DOE, 2016, Industrial Energy Efficiency Potential Analysis, https://energy.gov/sites/prod/files/2017/04/f34/energy-savings-by-state-industrial-methodology.pdf</v>
      </c>
      <c r="T831" s="251" t="str">
        <f t="shared" si="170"/>
        <v>U.S. DOE, 2016, Industrial Energy Efficiency Potential Analysis, https://energy.gov/sites/prod/files/2017/04/f34/energy-savings-by-state-industrial-methodology.pdf</v>
      </c>
    </row>
    <row r="832" spans="1:20">
      <c r="A832" s="254" t="str">
        <f t="shared" si="169"/>
        <v>Industry</v>
      </c>
      <c r="B832" s="254" t="str">
        <f t="shared" si="169"/>
        <v>Industry Energy Efficiency Standards</v>
      </c>
      <c r="C832" s="254" t="str">
        <f t="shared" si="169"/>
        <v>Percentage Improvement in Eqpt Efficiency Standards above BAU</v>
      </c>
      <c r="D832" s="255" t="s">
        <v>2103</v>
      </c>
      <c r="E832" s="250" t="s">
        <v>809</v>
      </c>
      <c r="F832" s="180" t="s">
        <v>2149</v>
      </c>
      <c r="G832" s="250" t="s">
        <v>810</v>
      </c>
      <c r="H832" s="43">
        <v>1180</v>
      </c>
      <c r="I832" s="250" t="s">
        <v>311</v>
      </c>
      <c r="J832" s="254" t="str">
        <f t="shared" si="170"/>
        <v>Industry Energy Efficiency Standards</v>
      </c>
      <c r="K832" s="260" t="str">
        <f t="shared" si="170"/>
        <v>indst efficiency standards</v>
      </c>
      <c r="L832" s="260">
        <f t="shared" si="170"/>
        <v>0</v>
      </c>
      <c r="M832" s="260">
        <f t="shared" si="170"/>
        <v>0.25</v>
      </c>
      <c r="N832" s="260">
        <f t="shared" si="170"/>
        <v>0.01</v>
      </c>
      <c r="O832" s="251" t="str">
        <f t="shared" si="170"/>
        <v>% reduction in energy use</v>
      </c>
      <c r="P832" s="251" t="str">
        <f t="shared" si="17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2" s="251" t="str">
        <f t="shared" si="170"/>
        <v>industry-ag-main.html#eff-stds</v>
      </c>
      <c r="R832" s="251" t="str">
        <f t="shared" si="170"/>
        <v>industry-energy-efficiency-standards.html</v>
      </c>
      <c r="S832" s="259" t="str">
        <f t="shared" si="170"/>
        <v>U.S. DOE, 2016, Industrial Energy Efficiency Potential Analysis, https://energy.gov/sites/prod/files/2017/04/f34/energy-savings-by-state-industrial-methodology.pdf</v>
      </c>
      <c r="T832" s="251" t="str">
        <f t="shared" si="170"/>
        <v>U.S. DOE, 2016, Industrial Energy Efficiency Potential Analysis, https://energy.gov/sites/prod/files/2017/04/f34/energy-savings-by-state-industrial-methodology.pdf</v>
      </c>
    </row>
    <row r="833" spans="1:20">
      <c r="A833" s="254" t="str">
        <f t="shared" si="169"/>
        <v>Industry</v>
      </c>
      <c r="B833" s="254" t="str">
        <f t="shared" si="169"/>
        <v>Industry Energy Efficiency Standards</v>
      </c>
      <c r="C833" s="254" t="str">
        <f t="shared" si="169"/>
        <v>Percentage Improvement in Eqpt Efficiency Standards above BAU</v>
      </c>
      <c r="D833" s="255" t="s">
        <v>2103</v>
      </c>
      <c r="E833" s="250" t="s">
        <v>811</v>
      </c>
      <c r="F833" s="180" t="s">
        <v>2149</v>
      </c>
      <c r="G833" s="250" t="s">
        <v>812</v>
      </c>
      <c r="H833" s="43">
        <v>1181</v>
      </c>
      <c r="I833" s="250" t="s">
        <v>333</v>
      </c>
      <c r="J833" s="254" t="str">
        <f t="shared" si="170"/>
        <v>Industry Energy Efficiency Standards</v>
      </c>
      <c r="K833" s="260" t="str">
        <f t="shared" si="170"/>
        <v>indst efficiency standards</v>
      </c>
      <c r="L833" s="260">
        <f t="shared" si="170"/>
        <v>0</v>
      </c>
      <c r="M833" s="260">
        <f t="shared" si="170"/>
        <v>0.25</v>
      </c>
      <c r="N833" s="260">
        <f t="shared" si="170"/>
        <v>0.01</v>
      </c>
      <c r="O833" s="251" t="str">
        <f t="shared" si="170"/>
        <v>% reduction in energy use</v>
      </c>
      <c r="P833" s="251" t="str">
        <f t="shared" si="17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3" s="251" t="str">
        <f t="shared" si="170"/>
        <v>industry-ag-main.html#eff-stds</v>
      </c>
      <c r="R833" s="251" t="str">
        <f t="shared" si="170"/>
        <v>industry-energy-efficiency-standards.html</v>
      </c>
      <c r="S833" s="259" t="str">
        <f t="shared" si="170"/>
        <v>U.S. DOE, 2016, Industrial Energy Efficiency Potential Analysis, https://energy.gov/sites/prod/files/2017/04/f34/energy-savings-by-state-industrial-methodology.pdf</v>
      </c>
      <c r="T833" s="251" t="str">
        <f t="shared" si="170"/>
        <v>U.S. DOE, 2016, Industrial Energy Efficiency Potential Analysis, https://energy.gov/sites/prod/files/2017/04/f34/energy-savings-by-state-industrial-methodology.pdf</v>
      </c>
    </row>
    <row r="834" spans="1:20">
      <c r="A834" s="254" t="str">
        <f t="shared" si="169"/>
        <v>Industry</v>
      </c>
      <c r="B834" s="254" t="str">
        <f t="shared" si="169"/>
        <v>Industry Energy Efficiency Standards</v>
      </c>
      <c r="C834" s="254" t="str">
        <f t="shared" si="169"/>
        <v>Percentage Improvement in Eqpt Efficiency Standards above BAU</v>
      </c>
      <c r="D834" s="255" t="s">
        <v>2103</v>
      </c>
      <c r="E834" s="250" t="s">
        <v>813</v>
      </c>
      <c r="F834" s="180" t="s">
        <v>2149</v>
      </c>
      <c r="G834" s="250" t="s">
        <v>814</v>
      </c>
      <c r="H834" s="43">
        <v>1182</v>
      </c>
      <c r="I834" s="250" t="s">
        <v>333</v>
      </c>
      <c r="J834" s="254" t="str">
        <f t="shared" si="170"/>
        <v>Industry Energy Efficiency Standards</v>
      </c>
      <c r="K834" s="260" t="str">
        <f t="shared" si="170"/>
        <v>indst efficiency standards</v>
      </c>
      <c r="L834" s="260">
        <f t="shared" si="170"/>
        <v>0</v>
      </c>
      <c r="M834" s="260">
        <f t="shared" si="170"/>
        <v>0.25</v>
      </c>
      <c r="N834" s="260">
        <f t="shared" si="170"/>
        <v>0.01</v>
      </c>
      <c r="O834" s="251" t="str">
        <f t="shared" si="170"/>
        <v>% reduction in energy use</v>
      </c>
      <c r="P834" s="251" t="str">
        <f t="shared" si="17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4" s="251" t="str">
        <f t="shared" si="170"/>
        <v>industry-ag-main.html#eff-stds</v>
      </c>
      <c r="R834" s="251" t="str">
        <f t="shared" si="170"/>
        <v>industry-energy-efficiency-standards.html</v>
      </c>
      <c r="S834" s="259" t="str">
        <f t="shared" si="170"/>
        <v>U.S. DOE, 2016, Industrial Energy Efficiency Potential Analysis, https://energy.gov/sites/prod/files/2017/04/f34/energy-savings-by-state-industrial-methodology.pdf</v>
      </c>
      <c r="T834" s="251" t="str">
        <f t="shared" si="170"/>
        <v>U.S. DOE, 2016, Industrial Energy Efficiency Potential Analysis, https://energy.gov/sites/prod/files/2017/04/f34/energy-savings-by-state-industrial-methodology.pdf</v>
      </c>
    </row>
    <row r="835" spans="1:20">
      <c r="A835" s="254" t="str">
        <f t="shared" si="169"/>
        <v>Industry</v>
      </c>
      <c r="B835" s="254" t="str">
        <f t="shared" si="169"/>
        <v>Industry Energy Efficiency Standards</v>
      </c>
      <c r="C835" s="254" t="str">
        <f t="shared" si="169"/>
        <v>Percentage Improvement in Eqpt Efficiency Standards above BAU</v>
      </c>
      <c r="D835" s="255" t="s">
        <v>2103</v>
      </c>
      <c r="E835" s="250" t="s">
        <v>815</v>
      </c>
      <c r="F835" s="180" t="s">
        <v>2149</v>
      </c>
      <c r="G835" s="250" t="s">
        <v>816</v>
      </c>
      <c r="H835" s="43">
        <v>1183</v>
      </c>
      <c r="I835" s="250" t="s">
        <v>333</v>
      </c>
      <c r="J835" s="254" t="str">
        <f t="shared" si="170"/>
        <v>Industry Energy Efficiency Standards</v>
      </c>
      <c r="K835" s="260" t="str">
        <f t="shared" si="170"/>
        <v>indst efficiency standards</v>
      </c>
      <c r="L835" s="260">
        <f t="shared" si="170"/>
        <v>0</v>
      </c>
      <c r="M835" s="260">
        <f t="shared" si="170"/>
        <v>0.25</v>
      </c>
      <c r="N835" s="260">
        <f t="shared" si="170"/>
        <v>0.01</v>
      </c>
      <c r="O835" s="251" t="str">
        <f t="shared" si="170"/>
        <v>% reduction in energy use</v>
      </c>
      <c r="P835" s="251" t="str">
        <f t="shared" si="17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5" s="251" t="str">
        <f t="shared" si="170"/>
        <v>industry-ag-main.html#eff-stds</v>
      </c>
      <c r="R835" s="251" t="str">
        <f t="shared" si="170"/>
        <v>industry-energy-efficiency-standards.html</v>
      </c>
      <c r="S835" s="259" t="str">
        <f t="shared" si="170"/>
        <v>U.S. DOE, 2016, Industrial Energy Efficiency Potential Analysis, https://energy.gov/sites/prod/files/2017/04/f34/energy-savings-by-state-industrial-methodology.pdf</v>
      </c>
      <c r="T835" s="251" t="str">
        <f t="shared" si="170"/>
        <v>U.S. DOE, 2016, Industrial Energy Efficiency Potential Analysis, https://energy.gov/sites/prod/files/2017/04/f34/energy-savings-by-state-industrial-methodology.pdf</v>
      </c>
    </row>
    <row r="836" spans="1:20">
      <c r="A836" s="254" t="str">
        <f t="shared" si="169"/>
        <v>Industry</v>
      </c>
      <c r="B836" s="254" t="str">
        <f t="shared" si="169"/>
        <v>Industry Energy Efficiency Standards</v>
      </c>
      <c r="C836" s="254" t="str">
        <f t="shared" si="169"/>
        <v>Percentage Improvement in Eqpt Efficiency Standards above BAU</v>
      </c>
      <c r="D836" s="255" t="s">
        <v>2103</v>
      </c>
      <c r="E836" s="250" t="s">
        <v>817</v>
      </c>
      <c r="F836" s="180" t="s">
        <v>2149</v>
      </c>
      <c r="G836" s="250" t="s">
        <v>818</v>
      </c>
      <c r="H836" s="43">
        <v>1184</v>
      </c>
      <c r="I836" s="250" t="s">
        <v>333</v>
      </c>
      <c r="J836" s="254" t="str">
        <f t="shared" si="170"/>
        <v>Industry Energy Efficiency Standards</v>
      </c>
      <c r="K836" s="260" t="str">
        <f t="shared" si="170"/>
        <v>indst efficiency standards</v>
      </c>
      <c r="L836" s="260">
        <f t="shared" si="170"/>
        <v>0</v>
      </c>
      <c r="M836" s="260">
        <f t="shared" si="170"/>
        <v>0.25</v>
      </c>
      <c r="N836" s="260">
        <f t="shared" si="170"/>
        <v>0.01</v>
      </c>
      <c r="O836" s="251" t="str">
        <f t="shared" si="170"/>
        <v>% reduction in energy use</v>
      </c>
      <c r="P836" s="251" t="str">
        <f t="shared" si="17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6" s="251" t="str">
        <f t="shared" si="170"/>
        <v>industry-ag-main.html#eff-stds</v>
      </c>
      <c r="R836" s="251" t="str">
        <f t="shared" si="170"/>
        <v>industry-energy-efficiency-standards.html</v>
      </c>
      <c r="S836" s="259" t="str">
        <f t="shared" si="170"/>
        <v>U.S. DOE, 2016, Industrial Energy Efficiency Potential Analysis, https://energy.gov/sites/prod/files/2017/04/f34/energy-savings-by-state-industrial-methodology.pdf</v>
      </c>
      <c r="T836" s="251" t="str">
        <f t="shared" si="170"/>
        <v>U.S. DOE, 2016, Industrial Energy Efficiency Potential Analysis, https://energy.gov/sites/prod/files/2017/04/f34/energy-savings-by-state-industrial-methodology.pdf</v>
      </c>
    </row>
    <row r="837" spans="1:20">
      <c r="A837" s="254" t="str">
        <f t="shared" si="169"/>
        <v>Industry</v>
      </c>
      <c r="B837" s="254" t="str">
        <f t="shared" si="169"/>
        <v>Industry Energy Efficiency Standards</v>
      </c>
      <c r="C837" s="254" t="str">
        <f t="shared" si="169"/>
        <v>Percentage Improvement in Eqpt Efficiency Standards above BAU</v>
      </c>
      <c r="D837" s="255" t="s">
        <v>2103</v>
      </c>
      <c r="E837" s="250" t="s">
        <v>819</v>
      </c>
      <c r="F837" s="180" t="s">
        <v>2149</v>
      </c>
      <c r="G837" s="250" t="s">
        <v>820</v>
      </c>
      <c r="H837" s="43">
        <v>1185</v>
      </c>
      <c r="I837" s="250" t="s">
        <v>333</v>
      </c>
      <c r="J837" s="254" t="str">
        <f t="shared" si="170"/>
        <v>Industry Energy Efficiency Standards</v>
      </c>
      <c r="K837" s="260" t="str">
        <f t="shared" si="170"/>
        <v>indst efficiency standards</v>
      </c>
      <c r="L837" s="260">
        <f t="shared" si="170"/>
        <v>0</v>
      </c>
      <c r="M837" s="260">
        <f t="shared" si="170"/>
        <v>0.25</v>
      </c>
      <c r="N837" s="260">
        <f t="shared" si="170"/>
        <v>0.01</v>
      </c>
      <c r="O837" s="251" t="str">
        <f t="shared" si="170"/>
        <v>% reduction in energy use</v>
      </c>
      <c r="P837" s="251" t="str">
        <f t="shared" si="17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7" s="251" t="str">
        <f t="shared" si="170"/>
        <v>industry-ag-main.html#eff-stds</v>
      </c>
      <c r="R837" s="251" t="str">
        <f t="shared" si="170"/>
        <v>industry-energy-efficiency-standards.html</v>
      </c>
      <c r="S837" s="259" t="str">
        <f t="shared" si="170"/>
        <v>U.S. DOE, 2016, Industrial Energy Efficiency Potential Analysis, https://energy.gov/sites/prod/files/2017/04/f34/energy-savings-by-state-industrial-methodology.pdf</v>
      </c>
      <c r="T837" s="251" t="str">
        <f t="shared" si="170"/>
        <v>U.S. DOE, 2016, Industrial Energy Efficiency Potential Analysis, https://energy.gov/sites/prod/files/2017/04/f34/energy-savings-by-state-industrial-methodology.pdf</v>
      </c>
    </row>
    <row r="838" spans="1:20">
      <c r="A838" s="254" t="str">
        <f t="shared" si="169"/>
        <v>Industry</v>
      </c>
      <c r="B838" s="254" t="str">
        <f t="shared" si="169"/>
        <v>Industry Energy Efficiency Standards</v>
      </c>
      <c r="C838" s="254" t="str">
        <f t="shared" si="169"/>
        <v>Percentage Improvement in Eqpt Efficiency Standards above BAU</v>
      </c>
      <c r="D838" s="255" t="s">
        <v>2103</v>
      </c>
      <c r="E838" s="250" t="s">
        <v>821</v>
      </c>
      <c r="F838" s="180" t="s">
        <v>2149</v>
      </c>
      <c r="G838" s="250" t="s">
        <v>822</v>
      </c>
      <c r="H838" s="43">
        <v>1186</v>
      </c>
      <c r="I838" s="250" t="s">
        <v>333</v>
      </c>
      <c r="J838" s="254" t="str">
        <f t="shared" si="170"/>
        <v>Industry Energy Efficiency Standards</v>
      </c>
      <c r="K838" s="260" t="str">
        <f t="shared" si="170"/>
        <v>indst efficiency standards</v>
      </c>
      <c r="L838" s="260">
        <f t="shared" si="170"/>
        <v>0</v>
      </c>
      <c r="M838" s="260">
        <f t="shared" si="170"/>
        <v>0.25</v>
      </c>
      <c r="N838" s="260">
        <f t="shared" si="170"/>
        <v>0.01</v>
      </c>
      <c r="O838" s="251" t="str">
        <f t="shared" si="170"/>
        <v>% reduction in energy use</v>
      </c>
      <c r="P838" s="251" t="str">
        <f t="shared" si="17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8" s="251" t="str">
        <f t="shared" si="170"/>
        <v>industry-ag-main.html#eff-stds</v>
      </c>
      <c r="R838" s="251" t="str">
        <f t="shared" si="170"/>
        <v>industry-energy-efficiency-standards.html</v>
      </c>
      <c r="S838" s="259" t="str">
        <f t="shared" si="170"/>
        <v>U.S. DOE, 2016, Industrial Energy Efficiency Potential Analysis, https://energy.gov/sites/prod/files/2017/04/f34/energy-savings-by-state-industrial-methodology.pdf</v>
      </c>
      <c r="T838" s="251" t="str">
        <f t="shared" si="170"/>
        <v>U.S. DOE, 2016, Industrial Energy Efficiency Potential Analysis, https://energy.gov/sites/prod/files/2017/04/f34/energy-savings-by-state-industrial-methodology.pdf</v>
      </c>
    </row>
    <row r="839" spans="1:20">
      <c r="A839" s="254" t="str">
        <f t="shared" si="169"/>
        <v>Industry</v>
      </c>
      <c r="B839" s="254" t="str">
        <f t="shared" si="169"/>
        <v>Industry Energy Efficiency Standards</v>
      </c>
      <c r="C839" s="254" t="str">
        <f t="shared" si="169"/>
        <v>Percentage Improvement in Eqpt Efficiency Standards above BAU</v>
      </c>
      <c r="D839" s="255" t="s">
        <v>2103</v>
      </c>
      <c r="E839" s="250" t="s">
        <v>823</v>
      </c>
      <c r="F839" s="180" t="s">
        <v>2149</v>
      </c>
      <c r="G839" s="250" t="s">
        <v>824</v>
      </c>
      <c r="H839" s="43">
        <v>1187</v>
      </c>
      <c r="I839" s="250" t="s">
        <v>333</v>
      </c>
      <c r="J839" s="254" t="str">
        <f t="shared" si="170"/>
        <v>Industry Energy Efficiency Standards</v>
      </c>
      <c r="K839" s="260" t="str">
        <f t="shared" si="170"/>
        <v>indst efficiency standards</v>
      </c>
      <c r="L839" s="260">
        <f t="shared" si="170"/>
        <v>0</v>
      </c>
      <c r="M839" s="260">
        <f t="shared" si="170"/>
        <v>0.25</v>
      </c>
      <c r="N839" s="260">
        <f t="shared" si="170"/>
        <v>0.01</v>
      </c>
      <c r="O839" s="251" t="str">
        <f t="shared" si="170"/>
        <v>% reduction in energy use</v>
      </c>
      <c r="P839" s="251" t="str">
        <f t="shared" si="17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9" s="251" t="str">
        <f t="shared" si="170"/>
        <v>industry-ag-main.html#eff-stds</v>
      </c>
      <c r="R839" s="251" t="str">
        <f t="shared" si="170"/>
        <v>industry-energy-efficiency-standards.html</v>
      </c>
      <c r="S839" s="259" t="str">
        <f t="shared" si="170"/>
        <v>U.S. DOE, 2016, Industrial Energy Efficiency Potential Analysis, https://energy.gov/sites/prod/files/2017/04/f34/energy-savings-by-state-industrial-methodology.pdf</v>
      </c>
      <c r="T839" s="251" t="str">
        <f t="shared" si="170"/>
        <v>U.S. DOE, 2016, Industrial Energy Efficiency Potential Analysis, https://energy.gov/sites/prod/files/2017/04/f34/energy-savings-by-state-industrial-methodology.pdf</v>
      </c>
    </row>
    <row r="840" spans="1:20">
      <c r="A840" s="254" t="str">
        <f t="shared" si="169"/>
        <v>Industry</v>
      </c>
      <c r="B840" s="254" t="str">
        <f t="shared" si="169"/>
        <v>Industry Energy Efficiency Standards</v>
      </c>
      <c r="C840" s="254" t="str">
        <f t="shared" si="169"/>
        <v>Percentage Improvement in Eqpt Efficiency Standards above BAU</v>
      </c>
      <c r="D840" s="255" t="s">
        <v>2101</v>
      </c>
      <c r="E840" s="250" t="s">
        <v>800</v>
      </c>
      <c r="F840" s="180" t="s">
        <v>2165</v>
      </c>
      <c r="G840" s="250" t="s">
        <v>801</v>
      </c>
      <c r="H840" s="43">
        <v>1188</v>
      </c>
      <c r="I840" s="250" t="s">
        <v>311</v>
      </c>
      <c r="J840" s="254" t="str">
        <f t="shared" si="170"/>
        <v>Industry Energy Efficiency Standards</v>
      </c>
      <c r="K840" s="260" t="str">
        <f t="shared" si="170"/>
        <v>indst efficiency standards</v>
      </c>
      <c r="L840" s="260">
        <f t="shared" si="170"/>
        <v>0</v>
      </c>
      <c r="M840" s="260">
        <f t="shared" si="170"/>
        <v>0.25</v>
      </c>
      <c r="N840" s="260">
        <f t="shared" si="170"/>
        <v>0.01</v>
      </c>
      <c r="O840" s="251" t="str">
        <f t="shared" si="170"/>
        <v>% reduction in energy use</v>
      </c>
      <c r="P840" s="251" t="str">
        <f t="shared" si="17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0" s="251" t="str">
        <f t="shared" si="170"/>
        <v>industry-ag-main.html#eff-stds</v>
      </c>
      <c r="R840" s="251" t="str">
        <f t="shared" si="170"/>
        <v>industry-energy-efficiency-standards.html</v>
      </c>
      <c r="S840" s="259" t="str">
        <f t="shared" si="170"/>
        <v>U.S. DOE, 2016, Industrial Energy Efficiency Potential Analysis, https://energy.gov/sites/prod/files/2017/04/f34/energy-savings-by-state-industrial-methodology.pdf</v>
      </c>
      <c r="T840" s="251" t="str">
        <f t="shared" si="170"/>
        <v>U.S. DOE, 2016, Industrial Energy Efficiency Potential Analysis, https://energy.gov/sites/prod/files/2017/04/f34/energy-savings-by-state-industrial-methodology.pdf</v>
      </c>
    </row>
    <row r="841" spans="1:20">
      <c r="A841" s="254" t="str">
        <f t="shared" si="169"/>
        <v>Industry</v>
      </c>
      <c r="B841" s="254" t="str">
        <f t="shared" si="169"/>
        <v>Industry Energy Efficiency Standards</v>
      </c>
      <c r="C841" s="254" t="str">
        <f t="shared" si="169"/>
        <v>Percentage Improvement in Eqpt Efficiency Standards above BAU</v>
      </c>
      <c r="D841" s="255" t="s">
        <v>2101</v>
      </c>
      <c r="E841" s="250" t="s">
        <v>807</v>
      </c>
      <c r="F841" s="180" t="s">
        <v>2165</v>
      </c>
      <c r="G841" s="250" t="s">
        <v>808</v>
      </c>
      <c r="H841" s="43">
        <v>1189</v>
      </c>
      <c r="I841" s="250" t="s">
        <v>333</v>
      </c>
      <c r="J841" s="254" t="str">
        <f t="shared" ref="J841:T850" si="171">J$610</f>
        <v>Industry Energy Efficiency Standards</v>
      </c>
      <c r="K841" s="260" t="str">
        <f t="shared" si="171"/>
        <v>indst efficiency standards</v>
      </c>
      <c r="L841" s="260">
        <f t="shared" si="171"/>
        <v>0</v>
      </c>
      <c r="M841" s="260">
        <f t="shared" si="171"/>
        <v>0.25</v>
      </c>
      <c r="N841" s="260">
        <f t="shared" si="171"/>
        <v>0.01</v>
      </c>
      <c r="O841" s="251" t="str">
        <f t="shared" si="171"/>
        <v>% reduction in energy use</v>
      </c>
      <c r="P841" s="251" t="str">
        <f t="shared" si="17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1" s="251" t="str">
        <f t="shared" si="171"/>
        <v>industry-ag-main.html#eff-stds</v>
      </c>
      <c r="R841" s="251" t="str">
        <f t="shared" si="171"/>
        <v>industry-energy-efficiency-standards.html</v>
      </c>
      <c r="S841" s="259" t="str">
        <f t="shared" si="171"/>
        <v>U.S. DOE, 2016, Industrial Energy Efficiency Potential Analysis, https://energy.gov/sites/prod/files/2017/04/f34/energy-savings-by-state-industrial-methodology.pdf</v>
      </c>
      <c r="T841" s="251" t="str">
        <f t="shared" si="171"/>
        <v>U.S. DOE, 2016, Industrial Energy Efficiency Potential Analysis, https://energy.gov/sites/prod/files/2017/04/f34/energy-savings-by-state-industrial-methodology.pdf</v>
      </c>
    </row>
    <row r="842" spans="1:20">
      <c r="A842" s="254" t="str">
        <f t="shared" si="169"/>
        <v>Industry</v>
      </c>
      <c r="B842" s="254" t="str">
        <f t="shared" si="169"/>
        <v>Industry Energy Efficiency Standards</v>
      </c>
      <c r="C842" s="254" t="str">
        <f t="shared" si="169"/>
        <v>Percentage Improvement in Eqpt Efficiency Standards above BAU</v>
      </c>
      <c r="D842" s="255" t="s">
        <v>2101</v>
      </c>
      <c r="E842" s="250" t="s">
        <v>809</v>
      </c>
      <c r="F842" s="180" t="s">
        <v>2165</v>
      </c>
      <c r="G842" s="250" t="s">
        <v>810</v>
      </c>
      <c r="H842" s="43">
        <v>1190</v>
      </c>
      <c r="I842" s="250" t="s">
        <v>333</v>
      </c>
      <c r="J842" s="254" t="str">
        <f t="shared" si="171"/>
        <v>Industry Energy Efficiency Standards</v>
      </c>
      <c r="K842" s="260" t="str">
        <f t="shared" si="171"/>
        <v>indst efficiency standards</v>
      </c>
      <c r="L842" s="260">
        <f t="shared" si="171"/>
        <v>0</v>
      </c>
      <c r="M842" s="260">
        <f t="shared" si="171"/>
        <v>0.25</v>
      </c>
      <c r="N842" s="260">
        <f t="shared" si="171"/>
        <v>0.01</v>
      </c>
      <c r="O842" s="251" t="str">
        <f t="shared" si="171"/>
        <v>% reduction in energy use</v>
      </c>
      <c r="P842" s="251" t="str">
        <f t="shared" si="17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2" s="251" t="str">
        <f t="shared" si="171"/>
        <v>industry-ag-main.html#eff-stds</v>
      </c>
      <c r="R842" s="251" t="str">
        <f t="shared" si="171"/>
        <v>industry-energy-efficiency-standards.html</v>
      </c>
      <c r="S842" s="259" t="str">
        <f t="shared" si="171"/>
        <v>U.S. DOE, 2016, Industrial Energy Efficiency Potential Analysis, https://energy.gov/sites/prod/files/2017/04/f34/energy-savings-by-state-industrial-methodology.pdf</v>
      </c>
      <c r="T842" s="251" t="str">
        <f t="shared" si="171"/>
        <v>U.S. DOE, 2016, Industrial Energy Efficiency Potential Analysis, https://energy.gov/sites/prod/files/2017/04/f34/energy-savings-by-state-industrial-methodology.pdf</v>
      </c>
    </row>
    <row r="843" spans="1:20">
      <c r="A843" s="254" t="str">
        <f t="shared" si="169"/>
        <v>Industry</v>
      </c>
      <c r="B843" s="254" t="str">
        <f t="shared" si="169"/>
        <v>Industry Energy Efficiency Standards</v>
      </c>
      <c r="C843" s="254" t="str">
        <f t="shared" si="169"/>
        <v>Percentage Improvement in Eqpt Efficiency Standards above BAU</v>
      </c>
      <c r="D843" s="255" t="s">
        <v>2101</v>
      </c>
      <c r="E843" s="250" t="s">
        <v>811</v>
      </c>
      <c r="F843" s="180" t="s">
        <v>2165</v>
      </c>
      <c r="G843" s="250" t="s">
        <v>812</v>
      </c>
      <c r="H843" s="43">
        <v>1191</v>
      </c>
      <c r="I843" s="250" t="s">
        <v>333</v>
      </c>
      <c r="J843" s="254" t="str">
        <f t="shared" si="171"/>
        <v>Industry Energy Efficiency Standards</v>
      </c>
      <c r="K843" s="260" t="str">
        <f t="shared" si="171"/>
        <v>indst efficiency standards</v>
      </c>
      <c r="L843" s="260">
        <f t="shared" si="171"/>
        <v>0</v>
      </c>
      <c r="M843" s="260">
        <f t="shared" si="171"/>
        <v>0.25</v>
      </c>
      <c r="N843" s="260">
        <f t="shared" si="171"/>
        <v>0.01</v>
      </c>
      <c r="O843" s="251" t="str">
        <f t="shared" si="171"/>
        <v>% reduction in energy use</v>
      </c>
      <c r="P843" s="251" t="str">
        <f t="shared" si="17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3" s="251" t="str">
        <f t="shared" si="171"/>
        <v>industry-ag-main.html#eff-stds</v>
      </c>
      <c r="R843" s="251" t="str">
        <f t="shared" si="171"/>
        <v>industry-energy-efficiency-standards.html</v>
      </c>
      <c r="S843" s="259" t="str">
        <f t="shared" si="171"/>
        <v>U.S. DOE, 2016, Industrial Energy Efficiency Potential Analysis, https://energy.gov/sites/prod/files/2017/04/f34/energy-savings-by-state-industrial-methodology.pdf</v>
      </c>
      <c r="T843" s="251" t="str">
        <f t="shared" si="171"/>
        <v>U.S. DOE, 2016, Industrial Energy Efficiency Potential Analysis, https://energy.gov/sites/prod/files/2017/04/f34/energy-savings-by-state-industrial-methodology.pdf</v>
      </c>
    </row>
    <row r="844" spans="1:20">
      <c r="A844" s="254" t="str">
        <f t="shared" si="169"/>
        <v>Industry</v>
      </c>
      <c r="B844" s="254" t="str">
        <f t="shared" si="169"/>
        <v>Industry Energy Efficiency Standards</v>
      </c>
      <c r="C844" s="254" t="str">
        <f t="shared" si="169"/>
        <v>Percentage Improvement in Eqpt Efficiency Standards above BAU</v>
      </c>
      <c r="D844" s="255" t="s">
        <v>2101</v>
      </c>
      <c r="E844" s="250" t="s">
        <v>813</v>
      </c>
      <c r="F844" s="180" t="s">
        <v>2165</v>
      </c>
      <c r="G844" s="250" t="s">
        <v>814</v>
      </c>
      <c r="H844" s="43">
        <v>1192</v>
      </c>
      <c r="I844" s="250" t="s">
        <v>333</v>
      </c>
      <c r="J844" s="254" t="str">
        <f t="shared" si="171"/>
        <v>Industry Energy Efficiency Standards</v>
      </c>
      <c r="K844" s="260" t="str">
        <f t="shared" si="171"/>
        <v>indst efficiency standards</v>
      </c>
      <c r="L844" s="260">
        <f t="shared" si="171"/>
        <v>0</v>
      </c>
      <c r="M844" s="260">
        <f t="shared" si="171"/>
        <v>0.25</v>
      </c>
      <c r="N844" s="260">
        <f t="shared" si="171"/>
        <v>0.01</v>
      </c>
      <c r="O844" s="251" t="str">
        <f t="shared" si="171"/>
        <v>% reduction in energy use</v>
      </c>
      <c r="P844" s="251" t="str">
        <f t="shared" si="17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4" s="251" t="str">
        <f t="shared" si="171"/>
        <v>industry-ag-main.html#eff-stds</v>
      </c>
      <c r="R844" s="251" t="str">
        <f t="shared" si="171"/>
        <v>industry-energy-efficiency-standards.html</v>
      </c>
      <c r="S844" s="259" t="str">
        <f t="shared" si="171"/>
        <v>U.S. DOE, 2016, Industrial Energy Efficiency Potential Analysis, https://energy.gov/sites/prod/files/2017/04/f34/energy-savings-by-state-industrial-methodology.pdf</v>
      </c>
      <c r="T844" s="251" t="str">
        <f t="shared" si="171"/>
        <v>U.S. DOE, 2016, Industrial Energy Efficiency Potential Analysis, https://energy.gov/sites/prod/files/2017/04/f34/energy-savings-by-state-industrial-methodology.pdf</v>
      </c>
    </row>
    <row r="845" spans="1:20">
      <c r="A845" s="254" t="str">
        <f t="shared" si="169"/>
        <v>Industry</v>
      </c>
      <c r="B845" s="254" t="str">
        <f t="shared" si="169"/>
        <v>Industry Energy Efficiency Standards</v>
      </c>
      <c r="C845" s="254" t="str">
        <f t="shared" si="169"/>
        <v>Percentage Improvement in Eqpt Efficiency Standards above BAU</v>
      </c>
      <c r="D845" s="255" t="s">
        <v>2101</v>
      </c>
      <c r="E845" s="250" t="s">
        <v>815</v>
      </c>
      <c r="F845" s="180" t="s">
        <v>2165</v>
      </c>
      <c r="G845" s="250" t="s">
        <v>816</v>
      </c>
      <c r="H845" s="43">
        <v>1193</v>
      </c>
      <c r="I845" s="250" t="s">
        <v>333</v>
      </c>
      <c r="J845" s="254" t="str">
        <f t="shared" si="171"/>
        <v>Industry Energy Efficiency Standards</v>
      </c>
      <c r="K845" s="260" t="str">
        <f t="shared" si="171"/>
        <v>indst efficiency standards</v>
      </c>
      <c r="L845" s="260">
        <f t="shared" si="171"/>
        <v>0</v>
      </c>
      <c r="M845" s="260">
        <f t="shared" si="171"/>
        <v>0.25</v>
      </c>
      <c r="N845" s="260">
        <f t="shared" si="171"/>
        <v>0.01</v>
      </c>
      <c r="O845" s="251" t="str">
        <f t="shared" si="171"/>
        <v>% reduction in energy use</v>
      </c>
      <c r="P845" s="251" t="str">
        <f t="shared" si="17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5" s="251" t="str">
        <f t="shared" si="171"/>
        <v>industry-ag-main.html#eff-stds</v>
      </c>
      <c r="R845" s="251" t="str">
        <f t="shared" si="171"/>
        <v>industry-energy-efficiency-standards.html</v>
      </c>
      <c r="S845" s="259" t="str">
        <f t="shared" si="171"/>
        <v>U.S. DOE, 2016, Industrial Energy Efficiency Potential Analysis, https://energy.gov/sites/prod/files/2017/04/f34/energy-savings-by-state-industrial-methodology.pdf</v>
      </c>
      <c r="T845" s="251" t="str">
        <f t="shared" si="171"/>
        <v>U.S. DOE, 2016, Industrial Energy Efficiency Potential Analysis, https://energy.gov/sites/prod/files/2017/04/f34/energy-savings-by-state-industrial-methodology.pdf</v>
      </c>
    </row>
    <row r="846" spans="1:20">
      <c r="A846" s="254" t="str">
        <f t="shared" si="169"/>
        <v>Industry</v>
      </c>
      <c r="B846" s="254" t="str">
        <f t="shared" si="169"/>
        <v>Industry Energy Efficiency Standards</v>
      </c>
      <c r="C846" s="254" t="str">
        <f t="shared" si="169"/>
        <v>Percentage Improvement in Eqpt Efficiency Standards above BAU</v>
      </c>
      <c r="D846" s="255" t="s">
        <v>2101</v>
      </c>
      <c r="E846" s="250" t="s">
        <v>817</v>
      </c>
      <c r="F846" s="180" t="s">
        <v>2165</v>
      </c>
      <c r="G846" s="250" t="s">
        <v>818</v>
      </c>
      <c r="H846" s="43">
        <v>1194</v>
      </c>
      <c r="I846" s="250" t="s">
        <v>333</v>
      </c>
      <c r="J846" s="254" t="str">
        <f t="shared" si="171"/>
        <v>Industry Energy Efficiency Standards</v>
      </c>
      <c r="K846" s="260" t="str">
        <f t="shared" si="171"/>
        <v>indst efficiency standards</v>
      </c>
      <c r="L846" s="260">
        <f t="shared" si="171"/>
        <v>0</v>
      </c>
      <c r="M846" s="260">
        <f t="shared" si="171"/>
        <v>0.25</v>
      </c>
      <c r="N846" s="260">
        <f t="shared" si="171"/>
        <v>0.01</v>
      </c>
      <c r="O846" s="251" t="str">
        <f t="shared" si="171"/>
        <v>% reduction in energy use</v>
      </c>
      <c r="P846" s="251" t="str">
        <f t="shared" si="17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6" s="251" t="str">
        <f t="shared" si="171"/>
        <v>industry-ag-main.html#eff-stds</v>
      </c>
      <c r="R846" s="251" t="str">
        <f t="shared" si="171"/>
        <v>industry-energy-efficiency-standards.html</v>
      </c>
      <c r="S846" s="259" t="str">
        <f t="shared" si="171"/>
        <v>U.S. DOE, 2016, Industrial Energy Efficiency Potential Analysis, https://energy.gov/sites/prod/files/2017/04/f34/energy-savings-by-state-industrial-methodology.pdf</v>
      </c>
      <c r="T846" s="251" t="str">
        <f t="shared" si="171"/>
        <v>U.S. DOE, 2016, Industrial Energy Efficiency Potential Analysis, https://energy.gov/sites/prod/files/2017/04/f34/energy-savings-by-state-industrial-methodology.pdf</v>
      </c>
    </row>
    <row r="847" spans="1:20">
      <c r="A847" s="254" t="str">
        <f t="shared" si="169"/>
        <v>Industry</v>
      </c>
      <c r="B847" s="254" t="str">
        <f t="shared" si="169"/>
        <v>Industry Energy Efficiency Standards</v>
      </c>
      <c r="C847" s="254" t="str">
        <f t="shared" si="169"/>
        <v>Percentage Improvement in Eqpt Efficiency Standards above BAU</v>
      </c>
      <c r="D847" s="255" t="s">
        <v>2101</v>
      </c>
      <c r="E847" s="250" t="s">
        <v>819</v>
      </c>
      <c r="F847" s="180" t="s">
        <v>2165</v>
      </c>
      <c r="G847" s="250" t="s">
        <v>820</v>
      </c>
      <c r="H847" s="43">
        <v>1195</v>
      </c>
      <c r="I847" s="250" t="s">
        <v>333</v>
      </c>
      <c r="J847" s="254" t="str">
        <f t="shared" si="171"/>
        <v>Industry Energy Efficiency Standards</v>
      </c>
      <c r="K847" s="260" t="str">
        <f t="shared" si="171"/>
        <v>indst efficiency standards</v>
      </c>
      <c r="L847" s="260">
        <f t="shared" si="171"/>
        <v>0</v>
      </c>
      <c r="M847" s="260">
        <f t="shared" si="171"/>
        <v>0.25</v>
      </c>
      <c r="N847" s="260">
        <f t="shared" si="171"/>
        <v>0.01</v>
      </c>
      <c r="O847" s="251" t="str">
        <f t="shared" si="171"/>
        <v>% reduction in energy use</v>
      </c>
      <c r="P847" s="251" t="str">
        <f t="shared" si="17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7" s="251" t="str">
        <f t="shared" si="171"/>
        <v>industry-ag-main.html#eff-stds</v>
      </c>
      <c r="R847" s="251" t="str">
        <f t="shared" si="171"/>
        <v>industry-energy-efficiency-standards.html</v>
      </c>
      <c r="S847" s="259" t="str">
        <f t="shared" si="171"/>
        <v>U.S. DOE, 2016, Industrial Energy Efficiency Potential Analysis, https://energy.gov/sites/prod/files/2017/04/f34/energy-savings-by-state-industrial-methodology.pdf</v>
      </c>
      <c r="T847" s="251" t="str">
        <f t="shared" si="171"/>
        <v>U.S. DOE, 2016, Industrial Energy Efficiency Potential Analysis, https://energy.gov/sites/prod/files/2017/04/f34/energy-savings-by-state-industrial-methodology.pdf</v>
      </c>
    </row>
    <row r="848" spans="1:20">
      <c r="A848" s="254" t="str">
        <f t="shared" si="169"/>
        <v>Industry</v>
      </c>
      <c r="B848" s="254" t="str">
        <f t="shared" si="169"/>
        <v>Industry Energy Efficiency Standards</v>
      </c>
      <c r="C848" s="254" t="str">
        <f t="shared" si="169"/>
        <v>Percentage Improvement in Eqpt Efficiency Standards above BAU</v>
      </c>
      <c r="D848" s="255" t="s">
        <v>2101</v>
      </c>
      <c r="E848" s="250" t="s">
        <v>821</v>
      </c>
      <c r="F848" s="180" t="s">
        <v>2165</v>
      </c>
      <c r="G848" s="250" t="s">
        <v>822</v>
      </c>
      <c r="H848" s="43">
        <v>1196</v>
      </c>
      <c r="I848" s="250" t="s">
        <v>333</v>
      </c>
      <c r="J848" s="254" t="str">
        <f t="shared" si="171"/>
        <v>Industry Energy Efficiency Standards</v>
      </c>
      <c r="K848" s="260" t="str">
        <f t="shared" si="171"/>
        <v>indst efficiency standards</v>
      </c>
      <c r="L848" s="260">
        <f t="shared" si="171"/>
        <v>0</v>
      </c>
      <c r="M848" s="260">
        <f t="shared" si="171"/>
        <v>0.25</v>
      </c>
      <c r="N848" s="260">
        <f t="shared" si="171"/>
        <v>0.01</v>
      </c>
      <c r="O848" s="251" t="str">
        <f t="shared" si="171"/>
        <v>% reduction in energy use</v>
      </c>
      <c r="P848" s="251" t="str">
        <f t="shared" si="17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8" s="251" t="str">
        <f t="shared" si="171"/>
        <v>industry-ag-main.html#eff-stds</v>
      </c>
      <c r="R848" s="251" t="str">
        <f t="shared" si="171"/>
        <v>industry-energy-efficiency-standards.html</v>
      </c>
      <c r="S848" s="259" t="str">
        <f t="shared" si="171"/>
        <v>U.S. DOE, 2016, Industrial Energy Efficiency Potential Analysis, https://energy.gov/sites/prod/files/2017/04/f34/energy-savings-by-state-industrial-methodology.pdf</v>
      </c>
      <c r="T848" s="251" t="str">
        <f t="shared" si="171"/>
        <v>U.S. DOE, 2016, Industrial Energy Efficiency Potential Analysis, https://energy.gov/sites/prod/files/2017/04/f34/energy-savings-by-state-industrial-methodology.pdf</v>
      </c>
    </row>
    <row r="849" spans="1:20">
      <c r="A849" s="254" t="str">
        <f t="shared" si="169"/>
        <v>Industry</v>
      </c>
      <c r="B849" s="254" t="str">
        <f t="shared" si="169"/>
        <v>Industry Energy Efficiency Standards</v>
      </c>
      <c r="C849" s="254" t="str">
        <f t="shared" si="169"/>
        <v>Percentage Improvement in Eqpt Efficiency Standards above BAU</v>
      </c>
      <c r="D849" s="255" t="s">
        <v>2101</v>
      </c>
      <c r="E849" s="250" t="s">
        <v>823</v>
      </c>
      <c r="F849" s="180" t="s">
        <v>2165</v>
      </c>
      <c r="G849" s="250" t="s">
        <v>824</v>
      </c>
      <c r="H849" s="43">
        <v>1197</v>
      </c>
      <c r="I849" s="250" t="s">
        <v>333</v>
      </c>
      <c r="J849" s="254" t="str">
        <f t="shared" si="171"/>
        <v>Industry Energy Efficiency Standards</v>
      </c>
      <c r="K849" s="260" t="str">
        <f t="shared" si="171"/>
        <v>indst efficiency standards</v>
      </c>
      <c r="L849" s="260">
        <f t="shared" si="171"/>
        <v>0</v>
      </c>
      <c r="M849" s="260">
        <f t="shared" si="171"/>
        <v>0.25</v>
      </c>
      <c r="N849" s="260">
        <f t="shared" si="171"/>
        <v>0.01</v>
      </c>
      <c r="O849" s="251" t="str">
        <f t="shared" si="171"/>
        <v>% reduction in energy use</v>
      </c>
      <c r="P849" s="251" t="str">
        <f t="shared" si="17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9" s="251" t="str">
        <f t="shared" si="171"/>
        <v>industry-ag-main.html#eff-stds</v>
      </c>
      <c r="R849" s="251" t="str">
        <f t="shared" si="171"/>
        <v>industry-energy-efficiency-standards.html</v>
      </c>
      <c r="S849" s="259" t="str">
        <f t="shared" si="171"/>
        <v>U.S. DOE, 2016, Industrial Energy Efficiency Potential Analysis, https://energy.gov/sites/prod/files/2017/04/f34/energy-savings-by-state-industrial-methodology.pdf</v>
      </c>
      <c r="T849" s="251" t="str">
        <f t="shared" si="171"/>
        <v>U.S. DOE, 2016, Industrial Energy Efficiency Potential Analysis, https://energy.gov/sites/prod/files/2017/04/f34/energy-savings-by-state-industrial-methodology.pdf</v>
      </c>
    </row>
    <row r="850" spans="1:20">
      <c r="A850" s="254" t="str">
        <f t="shared" si="169"/>
        <v>Industry</v>
      </c>
      <c r="B850" s="254" t="str">
        <f t="shared" si="169"/>
        <v>Industry Energy Efficiency Standards</v>
      </c>
      <c r="C850" s="254" t="str">
        <f t="shared" si="169"/>
        <v>Percentage Improvement in Eqpt Efficiency Standards above BAU</v>
      </c>
      <c r="D850" s="255" t="s">
        <v>2099</v>
      </c>
      <c r="E850" s="250" t="s">
        <v>800</v>
      </c>
      <c r="F850" s="180" t="s">
        <v>2155</v>
      </c>
      <c r="G850" s="250" t="s">
        <v>801</v>
      </c>
      <c r="H850" s="43">
        <v>1198</v>
      </c>
      <c r="I850" s="250" t="s">
        <v>311</v>
      </c>
      <c r="J850" s="254" t="str">
        <f t="shared" si="171"/>
        <v>Industry Energy Efficiency Standards</v>
      </c>
      <c r="K850" s="260" t="str">
        <f t="shared" si="171"/>
        <v>indst efficiency standards</v>
      </c>
      <c r="L850" s="260">
        <f t="shared" si="171"/>
        <v>0</v>
      </c>
      <c r="M850" s="260">
        <f t="shared" si="171"/>
        <v>0.25</v>
      </c>
      <c r="N850" s="260">
        <f t="shared" si="171"/>
        <v>0.01</v>
      </c>
      <c r="O850" s="251" t="str">
        <f t="shared" si="171"/>
        <v>% reduction in energy use</v>
      </c>
      <c r="P850" s="251" t="str">
        <f t="shared" si="17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0" s="251" t="str">
        <f t="shared" si="171"/>
        <v>industry-ag-main.html#eff-stds</v>
      </c>
      <c r="R850" s="251" t="str">
        <f t="shared" si="171"/>
        <v>industry-energy-efficiency-standards.html</v>
      </c>
      <c r="S850" s="259" t="str">
        <f t="shared" si="171"/>
        <v>U.S. DOE, 2016, Industrial Energy Efficiency Potential Analysis, https://energy.gov/sites/prod/files/2017/04/f34/energy-savings-by-state-industrial-methodology.pdf</v>
      </c>
      <c r="T850" s="251" t="str">
        <f t="shared" si="171"/>
        <v>U.S. DOE, 2016, Industrial Energy Efficiency Potential Analysis, https://energy.gov/sites/prod/files/2017/04/f34/energy-savings-by-state-industrial-methodology.pdf</v>
      </c>
    </row>
    <row r="851" spans="1:20">
      <c r="A851" s="254" t="str">
        <f t="shared" ref="A851:C859" si="172">A$610</f>
        <v>Industry</v>
      </c>
      <c r="B851" s="254" t="str">
        <f t="shared" si="172"/>
        <v>Industry Energy Efficiency Standards</v>
      </c>
      <c r="C851" s="254" t="str">
        <f t="shared" si="172"/>
        <v>Percentage Improvement in Eqpt Efficiency Standards above BAU</v>
      </c>
      <c r="D851" s="255" t="s">
        <v>2099</v>
      </c>
      <c r="E851" s="250" t="s">
        <v>807</v>
      </c>
      <c r="F851" s="180" t="s">
        <v>2155</v>
      </c>
      <c r="G851" s="250" t="s">
        <v>808</v>
      </c>
      <c r="H851" s="43">
        <v>1199</v>
      </c>
      <c r="I851" s="250" t="s">
        <v>333</v>
      </c>
      <c r="J851" s="254" t="str">
        <f t="shared" ref="J851:T859" si="173">J$610</f>
        <v>Industry Energy Efficiency Standards</v>
      </c>
      <c r="K851" s="260" t="str">
        <f t="shared" si="173"/>
        <v>indst efficiency standards</v>
      </c>
      <c r="L851" s="260">
        <f t="shared" si="173"/>
        <v>0</v>
      </c>
      <c r="M851" s="260">
        <f t="shared" si="173"/>
        <v>0.25</v>
      </c>
      <c r="N851" s="260">
        <f t="shared" si="173"/>
        <v>0.01</v>
      </c>
      <c r="O851" s="251" t="str">
        <f t="shared" si="173"/>
        <v>% reduction in energy use</v>
      </c>
      <c r="P851" s="251" t="str">
        <f t="shared" si="17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1" s="251" t="str">
        <f t="shared" si="173"/>
        <v>industry-ag-main.html#eff-stds</v>
      </c>
      <c r="R851" s="251" t="str">
        <f t="shared" si="173"/>
        <v>industry-energy-efficiency-standards.html</v>
      </c>
      <c r="S851" s="259" t="str">
        <f t="shared" si="173"/>
        <v>U.S. DOE, 2016, Industrial Energy Efficiency Potential Analysis, https://energy.gov/sites/prod/files/2017/04/f34/energy-savings-by-state-industrial-methodology.pdf</v>
      </c>
      <c r="T851" s="251" t="str">
        <f t="shared" si="173"/>
        <v>U.S. DOE, 2016, Industrial Energy Efficiency Potential Analysis, https://energy.gov/sites/prod/files/2017/04/f34/energy-savings-by-state-industrial-methodology.pdf</v>
      </c>
    </row>
    <row r="852" spans="1:20">
      <c r="A852" s="254" t="str">
        <f t="shared" si="172"/>
        <v>Industry</v>
      </c>
      <c r="B852" s="254" t="str">
        <f t="shared" si="172"/>
        <v>Industry Energy Efficiency Standards</v>
      </c>
      <c r="C852" s="254" t="str">
        <f t="shared" si="172"/>
        <v>Percentage Improvement in Eqpt Efficiency Standards above BAU</v>
      </c>
      <c r="D852" s="255" t="s">
        <v>2099</v>
      </c>
      <c r="E852" s="250" t="s">
        <v>809</v>
      </c>
      <c r="F852" s="180" t="s">
        <v>2155</v>
      </c>
      <c r="G852" s="250" t="s">
        <v>810</v>
      </c>
      <c r="H852" s="43">
        <v>1200</v>
      </c>
      <c r="I852" s="250" t="s">
        <v>311</v>
      </c>
      <c r="J852" s="254" t="str">
        <f t="shared" si="173"/>
        <v>Industry Energy Efficiency Standards</v>
      </c>
      <c r="K852" s="260" t="str">
        <f t="shared" si="173"/>
        <v>indst efficiency standards</v>
      </c>
      <c r="L852" s="260">
        <f t="shared" si="173"/>
        <v>0</v>
      </c>
      <c r="M852" s="260">
        <f t="shared" si="173"/>
        <v>0.25</v>
      </c>
      <c r="N852" s="260">
        <f t="shared" si="173"/>
        <v>0.01</v>
      </c>
      <c r="O852" s="251" t="str">
        <f t="shared" si="173"/>
        <v>% reduction in energy use</v>
      </c>
      <c r="P852" s="251" t="str">
        <f t="shared" si="17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2" s="251" t="str">
        <f t="shared" si="173"/>
        <v>industry-ag-main.html#eff-stds</v>
      </c>
      <c r="R852" s="251" t="str">
        <f t="shared" si="173"/>
        <v>industry-energy-efficiency-standards.html</v>
      </c>
      <c r="S852" s="259" t="str">
        <f t="shared" si="173"/>
        <v>U.S. DOE, 2016, Industrial Energy Efficiency Potential Analysis, https://energy.gov/sites/prod/files/2017/04/f34/energy-savings-by-state-industrial-methodology.pdf</v>
      </c>
      <c r="T852" s="251" t="str">
        <f t="shared" si="173"/>
        <v>U.S. DOE, 2016, Industrial Energy Efficiency Potential Analysis, https://energy.gov/sites/prod/files/2017/04/f34/energy-savings-by-state-industrial-methodology.pdf</v>
      </c>
    </row>
    <row r="853" spans="1:20">
      <c r="A853" s="254" t="str">
        <f t="shared" si="172"/>
        <v>Industry</v>
      </c>
      <c r="B853" s="254" t="str">
        <f t="shared" si="172"/>
        <v>Industry Energy Efficiency Standards</v>
      </c>
      <c r="C853" s="254" t="str">
        <f t="shared" si="172"/>
        <v>Percentage Improvement in Eqpt Efficiency Standards above BAU</v>
      </c>
      <c r="D853" s="255" t="s">
        <v>2099</v>
      </c>
      <c r="E853" s="250" t="s">
        <v>811</v>
      </c>
      <c r="F853" s="180" t="s">
        <v>2155</v>
      </c>
      <c r="G853" s="250" t="s">
        <v>812</v>
      </c>
      <c r="H853" s="43">
        <v>1201</v>
      </c>
      <c r="I853" s="250" t="s">
        <v>333</v>
      </c>
      <c r="J853" s="254" t="str">
        <f t="shared" si="173"/>
        <v>Industry Energy Efficiency Standards</v>
      </c>
      <c r="K853" s="260" t="str">
        <f t="shared" si="173"/>
        <v>indst efficiency standards</v>
      </c>
      <c r="L853" s="260">
        <f t="shared" si="173"/>
        <v>0</v>
      </c>
      <c r="M853" s="260">
        <f t="shared" si="173"/>
        <v>0.25</v>
      </c>
      <c r="N853" s="260">
        <f t="shared" si="173"/>
        <v>0.01</v>
      </c>
      <c r="O853" s="251" t="str">
        <f t="shared" si="173"/>
        <v>% reduction in energy use</v>
      </c>
      <c r="P853" s="251" t="str">
        <f t="shared" si="17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3" s="251" t="str">
        <f t="shared" si="173"/>
        <v>industry-ag-main.html#eff-stds</v>
      </c>
      <c r="R853" s="251" t="str">
        <f t="shared" si="173"/>
        <v>industry-energy-efficiency-standards.html</v>
      </c>
      <c r="S853" s="259" t="str">
        <f t="shared" si="173"/>
        <v>U.S. DOE, 2016, Industrial Energy Efficiency Potential Analysis, https://energy.gov/sites/prod/files/2017/04/f34/energy-savings-by-state-industrial-methodology.pdf</v>
      </c>
      <c r="T853" s="251" t="str">
        <f t="shared" si="173"/>
        <v>U.S. DOE, 2016, Industrial Energy Efficiency Potential Analysis, https://energy.gov/sites/prod/files/2017/04/f34/energy-savings-by-state-industrial-methodology.pdf</v>
      </c>
    </row>
    <row r="854" spans="1:20">
      <c r="A854" s="254" t="str">
        <f t="shared" si="172"/>
        <v>Industry</v>
      </c>
      <c r="B854" s="254" t="str">
        <f t="shared" si="172"/>
        <v>Industry Energy Efficiency Standards</v>
      </c>
      <c r="C854" s="254" t="str">
        <f t="shared" si="172"/>
        <v>Percentage Improvement in Eqpt Efficiency Standards above BAU</v>
      </c>
      <c r="D854" s="255" t="s">
        <v>2099</v>
      </c>
      <c r="E854" s="250" t="s">
        <v>813</v>
      </c>
      <c r="F854" s="180" t="s">
        <v>2155</v>
      </c>
      <c r="G854" s="250" t="s">
        <v>814</v>
      </c>
      <c r="H854" s="43">
        <v>1202</v>
      </c>
      <c r="I854" s="250" t="s">
        <v>311</v>
      </c>
      <c r="J854" s="254" t="str">
        <f t="shared" si="173"/>
        <v>Industry Energy Efficiency Standards</v>
      </c>
      <c r="K854" s="260" t="str">
        <f t="shared" si="173"/>
        <v>indst efficiency standards</v>
      </c>
      <c r="L854" s="260">
        <f t="shared" si="173"/>
        <v>0</v>
      </c>
      <c r="M854" s="260">
        <f t="shared" si="173"/>
        <v>0.25</v>
      </c>
      <c r="N854" s="260">
        <f t="shared" si="173"/>
        <v>0.01</v>
      </c>
      <c r="O854" s="251" t="str">
        <f t="shared" si="173"/>
        <v>% reduction in energy use</v>
      </c>
      <c r="P854" s="251" t="str">
        <f t="shared" si="17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4" s="251" t="str">
        <f t="shared" si="173"/>
        <v>industry-ag-main.html#eff-stds</v>
      </c>
      <c r="R854" s="251" t="str">
        <f t="shared" si="173"/>
        <v>industry-energy-efficiency-standards.html</v>
      </c>
      <c r="S854" s="259" t="str">
        <f t="shared" si="173"/>
        <v>U.S. DOE, 2016, Industrial Energy Efficiency Potential Analysis, https://energy.gov/sites/prod/files/2017/04/f34/energy-savings-by-state-industrial-methodology.pdf</v>
      </c>
      <c r="T854" s="251" t="str">
        <f t="shared" si="173"/>
        <v>U.S. DOE, 2016, Industrial Energy Efficiency Potential Analysis, https://energy.gov/sites/prod/files/2017/04/f34/energy-savings-by-state-industrial-methodology.pdf</v>
      </c>
    </row>
    <row r="855" spans="1:20">
      <c r="A855" s="254" t="str">
        <f t="shared" si="172"/>
        <v>Industry</v>
      </c>
      <c r="B855" s="254" t="str">
        <f t="shared" si="172"/>
        <v>Industry Energy Efficiency Standards</v>
      </c>
      <c r="C855" s="254" t="str">
        <f t="shared" si="172"/>
        <v>Percentage Improvement in Eqpt Efficiency Standards above BAU</v>
      </c>
      <c r="D855" s="255" t="s">
        <v>2099</v>
      </c>
      <c r="E855" s="250" t="s">
        <v>815</v>
      </c>
      <c r="F855" s="180" t="s">
        <v>2155</v>
      </c>
      <c r="G855" s="250" t="s">
        <v>816</v>
      </c>
      <c r="H855" s="43">
        <v>1203</v>
      </c>
      <c r="I855" s="250" t="s">
        <v>333</v>
      </c>
      <c r="J855" s="254" t="str">
        <f t="shared" si="173"/>
        <v>Industry Energy Efficiency Standards</v>
      </c>
      <c r="K855" s="260" t="str">
        <f t="shared" si="173"/>
        <v>indst efficiency standards</v>
      </c>
      <c r="L855" s="260">
        <f t="shared" si="173"/>
        <v>0</v>
      </c>
      <c r="M855" s="260">
        <f t="shared" si="173"/>
        <v>0.25</v>
      </c>
      <c r="N855" s="260">
        <f t="shared" si="173"/>
        <v>0.01</v>
      </c>
      <c r="O855" s="251" t="str">
        <f t="shared" si="173"/>
        <v>% reduction in energy use</v>
      </c>
      <c r="P855" s="251" t="str">
        <f t="shared" si="17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5" s="251" t="str">
        <f t="shared" si="173"/>
        <v>industry-ag-main.html#eff-stds</v>
      </c>
      <c r="R855" s="251" t="str">
        <f t="shared" si="173"/>
        <v>industry-energy-efficiency-standards.html</v>
      </c>
      <c r="S855" s="259" t="str">
        <f t="shared" si="173"/>
        <v>U.S. DOE, 2016, Industrial Energy Efficiency Potential Analysis, https://energy.gov/sites/prod/files/2017/04/f34/energy-savings-by-state-industrial-methodology.pdf</v>
      </c>
      <c r="T855" s="251" t="str">
        <f t="shared" si="173"/>
        <v>U.S. DOE, 2016, Industrial Energy Efficiency Potential Analysis, https://energy.gov/sites/prod/files/2017/04/f34/energy-savings-by-state-industrial-methodology.pdf</v>
      </c>
    </row>
    <row r="856" spans="1:20">
      <c r="A856" s="254" t="str">
        <f t="shared" si="172"/>
        <v>Industry</v>
      </c>
      <c r="B856" s="254" t="str">
        <f t="shared" si="172"/>
        <v>Industry Energy Efficiency Standards</v>
      </c>
      <c r="C856" s="254" t="str">
        <f t="shared" si="172"/>
        <v>Percentage Improvement in Eqpt Efficiency Standards above BAU</v>
      </c>
      <c r="D856" s="255" t="s">
        <v>2099</v>
      </c>
      <c r="E856" s="250" t="s">
        <v>817</v>
      </c>
      <c r="F856" s="180" t="s">
        <v>2155</v>
      </c>
      <c r="G856" s="250" t="s">
        <v>818</v>
      </c>
      <c r="H856" s="43">
        <v>1204</v>
      </c>
      <c r="I856" s="250" t="s">
        <v>333</v>
      </c>
      <c r="J856" s="254" t="str">
        <f t="shared" si="173"/>
        <v>Industry Energy Efficiency Standards</v>
      </c>
      <c r="K856" s="260" t="str">
        <f t="shared" si="173"/>
        <v>indst efficiency standards</v>
      </c>
      <c r="L856" s="260">
        <f t="shared" si="173"/>
        <v>0</v>
      </c>
      <c r="M856" s="260">
        <f t="shared" si="173"/>
        <v>0.25</v>
      </c>
      <c r="N856" s="260">
        <f t="shared" si="173"/>
        <v>0.01</v>
      </c>
      <c r="O856" s="251" t="str">
        <f t="shared" si="173"/>
        <v>% reduction in energy use</v>
      </c>
      <c r="P856" s="251" t="str">
        <f t="shared" si="17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6" s="251" t="str">
        <f t="shared" si="173"/>
        <v>industry-ag-main.html#eff-stds</v>
      </c>
      <c r="R856" s="251" t="str">
        <f t="shared" si="173"/>
        <v>industry-energy-efficiency-standards.html</v>
      </c>
      <c r="S856" s="259" t="str">
        <f t="shared" si="173"/>
        <v>U.S. DOE, 2016, Industrial Energy Efficiency Potential Analysis, https://energy.gov/sites/prod/files/2017/04/f34/energy-savings-by-state-industrial-methodology.pdf</v>
      </c>
      <c r="T856" s="251" t="str">
        <f t="shared" si="173"/>
        <v>U.S. DOE, 2016, Industrial Energy Efficiency Potential Analysis, https://energy.gov/sites/prod/files/2017/04/f34/energy-savings-by-state-industrial-methodology.pdf</v>
      </c>
    </row>
    <row r="857" spans="1:20">
      <c r="A857" s="254" t="str">
        <f t="shared" si="172"/>
        <v>Industry</v>
      </c>
      <c r="B857" s="254" t="str">
        <f t="shared" si="172"/>
        <v>Industry Energy Efficiency Standards</v>
      </c>
      <c r="C857" s="254" t="str">
        <f t="shared" si="172"/>
        <v>Percentage Improvement in Eqpt Efficiency Standards above BAU</v>
      </c>
      <c r="D857" s="255" t="s">
        <v>2099</v>
      </c>
      <c r="E857" s="250" t="s">
        <v>819</v>
      </c>
      <c r="F857" s="180" t="s">
        <v>2155</v>
      </c>
      <c r="G857" s="250" t="s">
        <v>820</v>
      </c>
      <c r="H857" s="43">
        <v>1205</v>
      </c>
      <c r="I857" s="250" t="s">
        <v>311</v>
      </c>
      <c r="J857" s="254" t="str">
        <f t="shared" si="173"/>
        <v>Industry Energy Efficiency Standards</v>
      </c>
      <c r="K857" s="260" t="str">
        <f t="shared" si="173"/>
        <v>indst efficiency standards</v>
      </c>
      <c r="L857" s="260">
        <f t="shared" si="173"/>
        <v>0</v>
      </c>
      <c r="M857" s="260">
        <f t="shared" si="173"/>
        <v>0.25</v>
      </c>
      <c r="N857" s="260">
        <f t="shared" si="173"/>
        <v>0.01</v>
      </c>
      <c r="O857" s="251" t="str">
        <f t="shared" si="173"/>
        <v>% reduction in energy use</v>
      </c>
      <c r="P857" s="251" t="str">
        <f t="shared" si="17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7" s="251" t="str">
        <f t="shared" si="173"/>
        <v>industry-ag-main.html#eff-stds</v>
      </c>
      <c r="R857" s="251" t="str">
        <f t="shared" si="173"/>
        <v>industry-energy-efficiency-standards.html</v>
      </c>
      <c r="S857" s="259" t="str">
        <f t="shared" si="173"/>
        <v>U.S. DOE, 2016, Industrial Energy Efficiency Potential Analysis, https://energy.gov/sites/prod/files/2017/04/f34/energy-savings-by-state-industrial-methodology.pdf</v>
      </c>
      <c r="T857" s="251" t="str">
        <f t="shared" si="173"/>
        <v>U.S. DOE, 2016, Industrial Energy Efficiency Potential Analysis, https://energy.gov/sites/prod/files/2017/04/f34/energy-savings-by-state-industrial-methodology.pdf</v>
      </c>
    </row>
    <row r="858" spans="1:20">
      <c r="A858" s="254" t="str">
        <f t="shared" si="172"/>
        <v>Industry</v>
      </c>
      <c r="B858" s="254" t="str">
        <f t="shared" si="172"/>
        <v>Industry Energy Efficiency Standards</v>
      </c>
      <c r="C858" s="254" t="str">
        <f t="shared" si="172"/>
        <v>Percentage Improvement in Eqpt Efficiency Standards above BAU</v>
      </c>
      <c r="D858" s="255" t="s">
        <v>2099</v>
      </c>
      <c r="E858" s="250" t="s">
        <v>821</v>
      </c>
      <c r="F858" s="180" t="s">
        <v>2155</v>
      </c>
      <c r="G858" s="250" t="s">
        <v>822</v>
      </c>
      <c r="H858" s="43">
        <v>1206</v>
      </c>
      <c r="I858" s="250" t="s">
        <v>311</v>
      </c>
      <c r="J858" s="254" t="str">
        <f t="shared" si="173"/>
        <v>Industry Energy Efficiency Standards</v>
      </c>
      <c r="K858" s="260" t="str">
        <f t="shared" si="173"/>
        <v>indst efficiency standards</v>
      </c>
      <c r="L858" s="260">
        <f t="shared" si="173"/>
        <v>0</v>
      </c>
      <c r="M858" s="260">
        <f t="shared" si="173"/>
        <v>0.25</v>
      </c>
      <c r="N858" s="260">
        <f t="shared" si="173"/>
        <v>0.01</v>
      </c>
      <c r="O858" s="251" t="str">
        <f t="shared" si="173"/>
        <v>% reduction in energy use</v>
      </c>
      <c r="P858" s="251" t="str">
        <f t="shared" si="17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8" s="251" t="str">
        <f t="shared" si="173"/>
        <v>industry-ag-main.html#eff-stds</v>
      </c>
      <c r="R858" s="251" t="str">
        <f t="shared" si="173"/>
        <v>industry-energy-efficiency-standards.html</v>
      </c>
      <c r="S858" s="259" t="str">
        <f t="shared" si="173"/>
        <v>U.S. DOE, 2016, Industrial Energy Efficiency Potential Analysis, https://energy.gov/sites/prod/files/2017/04/f34/energy-savings-by-state-industrial-methodology.pdf</v>
      </c>
      <c r="T858" s="251" t="str">
        <f t="shared" si="173"/>
        <v>U.S. DOE, 2016, Industrial Energy Efficiency Potential Analysis, https://energy.gov/sites/prod/files/2017/04/f34/energy-savings-by-state-industrial-methodology.pdf</v>
      </c>
    </row>
    <row r="859" spans="1:20">
      <c r="A859" s="254" t="str">
        <f t="shared" si="172"/>
        <v>Industry</v>
      </c>
      <c r="B859" s="254" t="str">
        <f t="shared" si="172"/>
        <v>Industry Energy Efficiency Standards</v>
      </c>
      <c r="C859" s="254" t="str">
        <f t="shared" si="172"/>
        <v>Percentage Improvement in Eqpt Efficiency Standards above BAU</v>
      </c>
      <c r="D859" s="255" t="s">
        <v>2099</v>
      </c>
      <c r="E859" s="250" t="s">
        <v>823</v>
      </c>
      <c r="F859" s="180" t="s">
        <v>2155</v>
      </c>
      <c r="G859" s="250" t="s">
        <v>824</v>
      </c>
      <c r="H859" s="43">
        <v>1207</v>
      </c>
      <c r="I859" s="250" t="s">
        <v>333</v>
      </c>
      <c r="J859" s="254" t="str">
        <f t="shared" si="173"/>
        <v>Industry Energy Efficiency Standards</v>
      </c>
      <c r="K859" s="260" t="str">
        <f t="shared" si="173"/>
        <v>indst efficiency standards</v>
      </c>
      <c r="L859" s="260">
        <f t="shared" si="173"/>
        <v>0</v>
      </c>
      <c r="M859" s="260">
        <f t="shared" si="173"/>
        <v>0.25</v>
      </c>
      <c r="N859" s="260">
        <f t="shared" si="173"/>
        <v>0.01</v>
      </c>
      <c r="O859" s="251" t="str">
        <f t="shared" si="173"/>
        <v>% reduction in energy use</v>
      </c>
      <c r="P859" s="251" t="str">
        <f t="shared" si="17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9" s="251" t="str">
        <f t="shared" si="173"/>
        <v>industry-ag-main.html#eff-stds</v>
      </c>
      <c r="R859" s="251" t="str">
        <f t="shared" si="173"/>
        <v>industry-energy-efficiency-standards.html</v>
      </c>
      <c r="S859" s="259" t="str">
        <f t="shared" si="173"/>
        <v>U.S. DOE, 2016, Industrial Energy Efficiency Potential Analysis, https://energy.gov/sites/prod/files/2017/04/f34/energy-savings-by-state-industrial-methodology.pdf</v>
      </c>
      <c r="T859" s="251" t="str">
        <f t="shared" si="173"/>
        <v>U.S. DOE, 2016, Industrial Energy Efficiency Potential Analysis, https://energy.gov/sites/prod/files/2017/04/f34/energy-savings-by-state-industrial-methodology.pdf</v>
      </c>
    </row>
    <row r="860" spans="1:20">
      <c r="A860" s="180" t="s">
        <v>754</v>
      </c>
      <c r="B860" s="180" t="s">
        <v>831</v>
      </c>
      <c r="C860" s="180" t="s">
        <v>832</v>
      </c>
      <c r="D860" s="250" t="s">
        <v>2146</v>
      </c>
      <c r="E860" s="250" t="s">
        <v>800</v>
      </c>
      <c r="F860" s="180" t="s">
        <v>2183</v>
      </c>
      <c r="G860" s="250" t="s">
        <v>2164</v>
      </c>
      <c r="H860" s="43">
        <v>1208</v>
      </c>
      <c r="I860" s="250" t="s">
        <v>311</v>
      </c>
      <c r="J860" s="180" t="s">
        <v>831</v>
      </c>
      <c r="K860" s="180" t="s">
        <v>833</v>
      </c>
      <c r="L860" s="5">
        <v>0</v>
      </c>
      <c r="M860" s="5">
        <v>1</v>
      </c>
      <c r="N860" s="106">
        <v>0.01</v>
      </c>
      <c r="O860" s="250" t="s">
        <v>834</v>
      </c>
      <c r="P860" s="250" t="s">
        <v>2184</v>
      </c>
      <c r="Q860" s="250" t="s">
        <v>835</v>
      </c>
      <c r="R860" s="255" t="s">
        <v>836</v>
      </c>
      <c r="S860" s="256"/>
      <c r="T860" s="250"/>
    </row>
    <row r="861" spans="1:20">
      <c r="A861" s="254" t="str">
        <f t="shared" ref="A861:C880" si="174">A$860</f>
        <v>Industry</v>
      </c>
      <c r="B861" s="254" t="str">
        <f t="shared" si="174"/>
        <v>Electrification + Hydrogen</v>
      </c>
      <c r="C861" s="254" t="str">
        <f t="shared" si="174"/>
        <v>Fraction of Industrial Fuel Use Shifted to Other Fuels</v>
      </c>
      <c r="D861" s="250" t="s">
        <v>2146</v>
      </c>
      <c r="E861" s="250" t="s">
        <v>807</v>
      </c>
      <c r="F861" s="180" t="s">
        <v>2183</v>
      </c>
      <c r="G861" s="250" t="s">
        <v>2163</v>
      </c>
      <c r="H861" s="43">
        <v>1209</v>
      </c>
      <c r="I861" s="250" t="s">
        <v>333</v>
      </c>
      <c r="J861" s="254" t="str">
        <f t="shared" ref="J861:O870" si="175">J$860</f>
        <v>Electrification + Hydrogen</v>
      </c>
      <c r="K861" s="254" t="str">
        <f t="shared" si="175"/>
        <v>indst fuel type shifting</v>
      </c>
      <c r="L861" s="253">
        <f t="shared" si="175"/>
        <v>0</v>
      </c>
      <c r="M861" s="253">
        <f t="shared" si="175"/>
        <v>1</v>
      </c>
      <c r="N861" s="253">
        <f t="shared" si="175"/>
        <v>0.01</v>
      </c>
      <c r="O861" s="254" t="str">
        <f t="shared" si="175"/>
        <v>% of fuel shifted</v>
      </c>
      <c r="P861" s="250"/>
      <c r="Q861" s="254" t="str">
        <f t="shared" ref="Q861:R880" si="176">Q$860</f>
        <v>industry-ag-main.html#fuel-switching</v>
      </c>
      <c r="R861" s="254" t="str">
        <f t="shared" si="176"/>
        <v>industry-elec-and-hydrogen.html</v>
      </c>
      <c r="S861" s="256"/>
      <c r="T861" s="250"/>
    </row>
    <row r="862" spans="1:20">
      <c r="A862" s="254" t="str">
        <f t="shared" si="174"/>
        <v>Industry</v>
      </c>
      <c r="B862" s="254" t="str">
        <f t="shared" si="174"/>
        <v>Electrification + Hydrogen</v>
      </c>
      <c r="C862" s="254" t="str">
        <f t="shared" si="174"/>
        <v>Fraction of Industrial Fuel Use Shifted to Other Fuels</v>
      </c>
      <c r="D862" s="250" t="s">
        <v>2146</v>
      </c>
      <c r="E862" s="250" t="s">
        <v>809</v>
      </c>
      <c r="F862" s="180" t="s">
        <v>2183</v>
      </c>
      <c r="G862" s="250" t="s">
        <v>2162</v>
      </c>
      <c r="H862" s="43">
        <v>1210</v>
      </c>
      <c r="I862" s="250" t="s">
        <v>333</v>
      </c>
      <c r="J862" s="254" t="str">
        <f t="shared" si="175"/>
        <v>Electrification + Hydrogen</v>
      </c>
      <c r="K862" s="254" t="str">
        <f t="shared" si="175"/>
        <v>indst fuel type shifting</v>
      </c>
      <c r="L862" s="253">
        <f t="shared" si="175"/>
        <v>0</v>
      </c>
      <c r="M862" s="253">
        <f t="shared" si="175"/>
        <v>1</v>
      </c>
      <c r="N862" s="253">
        <f t="shared" si="175"/>
        <v>0.01</v>
      </c>
      <c r="O862" s="254" t="str">
        <f t="shared" si="175"/>
        <v>% of fuel shifted</v>
      </c>
      <c r="P862" s="250"/>
      <c r="Q862" s="254" t="str">
        <f t="shared" si="176"/>
        <v>industry-ag-main.html#fuel-switching</v>
      </c>
      <c r="R862" s="254" t="str">
        <f t="shared" si="176"/>
        <v>industry-elec-and-hydrogen.html</v>
      </c>
      <c r="S862" s="256"/>
      <c r="T862" s="250"/>
    </row>
    <row r="863" spans="1:20">
      <c r="A863" s="254" t="str">
        <f t="shared" si="174"/>
        <v>Industry</v>
      </c>
      <c r="B863" s="254" t="str">
        <f t="shared" si="174"/>
        <v>Electrification + Hydrogen</v>
      </c>
      <c r="C863" s="254" t="str">
        <f t="shared" si="174"/>
        <v>Fraction of Industrial Fuel Use Shifted to Other Fuels</v>
      </c>
      <c r="D863" s="250" t="s">
        <v>2146</v>
      </c>
      <c r="E863" s="250" t="s">
        <v>811</v>
      </c>
      <c r="F863" s="180" t="s">
        <v>2183</v>
      </c>
      <c r="G863" s="250" t="s">
        <v>2161</v>
      </c>
      <c r="H863" s="43">
        <v>1211</v>
      </c>
      <c r="I863" s="250" t="s">
        <v>333</v>
      </c>
      <c r="J863" s="254" t="str">
        <f t="shared" si="175"/>
        <v>Electrification + Hydrogen</v>
      </c>
      <c r="K863" s="254" t="str">
        <f t="shared" si="175"/>
        <v>indst fuel type shifting</v>
      </c>
      <c r="L863" s="253">
        <f t="shared" si="175"/>
        <v>0</v>
      </c>
      <c r="M863" s="253">
        <f t="shared" si="175"/>
        <v>1</v>
      </c>
      <c r="N863" s="253">
        <f t="shared" si="175"/>
        <v>0.01</v>
      </c>
      <c r="O863" s="254" t="str">
        <f t="shared" si="175"/>
        <v>% of fuel shifted</v>
      </c>
      <c r="P863" s="250"/>
      <c r="Q863" s="254" t="str">
        <f t="shared" si="176"/>
        <v>industry-ag-main.html#fuel-switching</v>
      </c>
      <c r="R863" s="254" t="str">
        <f t="shared" si="176"/>
        <v>industry-elec-and-hydrogen.html</v>
      </c>
      <c r="S863" s="256"/>
      <c r="T863" s="250"/>
    </row>
    <row r="864" spans="1:20">
      <c r="A864" s="254" t="str">
        <f t="shared" si="174"/>
        <v>Industry</v>
      </c>
      <c r="B864" s="254" t="str">
        <f t="shared" si="174"/>
        <v>Electrification + Hydrogen</v>
      </c>
      <c r="C864" s="254" t="str">
        <f t="shared" si="174"/>
        <v>Fraction of Industrial Fuel Use Shifted to Other Fuels</v>
      </c>
      <c r="D864" s="250" t="s">
        <v>2146</v>
      </c>
      <c r="E864" s="250" t="s">
        <v>813</v>
      </c>
      <c r="F864" s="180" t="s">
        <v>2183</v>
      </c>
      <c r="G864" s="250" t="s">
        <v>2160</v>
      </c>
      <c r="H864" s="43">
        <v>1212</v>
      </c>
      <c r="I864" s="250" t="s">
        <v>333</v>
      </c>
      <c r="J864" s="254" t="str">
        <f t="shared" si="175"/>
        <v>Electrification + Hydrogen</v>
      </c>
      <c r="K864" s="254" t="str">
        <f t="shared" si="175"/>
        <v>indst fuel type shifting</v>
      </c>
      <c r="L864" s="253">
        <f t="shared" si="175"/>
        <v>0</v>
      </c>
      <c r="M864" s="253">
        <f t="shared" si="175"/>
        <v>1</v>
      </c>
      <c r="N864" s="253">
        <f t="shared" si="175"/>
        <v>0.01</v>
      </c>
      <c r="O864" s="254" t="str">
        <f t="shared" si="175"/>
        <v>% of fuel shifted</v>
      </c>
      <c r="P864" s="250"/>
      <c r="Q864" s="254" t="str">
        <f t="shared" si="176"/>
        <v>industry-ag-main.html#fuel-switching</v>
      </c>
      <c r="R864" s="254" t="str">
        <f t="shared" si="176"/>
        <v>industry-elec-and-hydrogen.html</v>
      </c>
      <c r="S864" s="256"/>
      <c r="T864" s="250"/>
    </row>
    <row r="865" spans="1:20">
      <c r="A865" s="254" t="str">
        <f t="shared" si="174"/>
        <v>Industry</v>
      </c>
      <c r="B865" s="254" t="str">
        <f t="shared" si="174"/>
        <v>Electrification + Hydrogen</v>
      </c>
      <c r="C865" s="254" t="str">
        <f t="shared" si="174"/>
        <v>Fraction of Industrial Fuel Use Shifted to Other Fuels</v>
      </c>
      <c r="D865" s="250" t="s">
        <v>2146</v>
      </c>
      <c r="E865" s="250" t="s">
        <v>815</v>
      </c>
      <c r="F865" s="180" t="s">
        <v>2183</v>
      </c>
      <c r="G865" s="250" t="s">
        <v>2159</v>
      </c>
      <c r="H865" s="43">
        <v>1213</v>
      </c>
      <c r="I865" s="250" t="s">
        <v>333</v>
      </c>
      <c r="J865" s="254" t="str">
        <f t="shared" si="175"/>
        <v>Electrification + Hydrogen</v>
      </c>
      <c r="K865" s="254" t="str">
        <f t="shared" si="175"/>
        <v>indst fuel type shifting</v>
      </c>
      <c r="L865" s="253">
        <f t="shared" si="175"/>
        <v>0</v>
      </c>
      <c r="M865" s="253">
        <f t="shared" si="175"/>
        <v>1</v>
      </c>
      <c r="N865" s="253">
        <f t="shared" si="175"/>
        <v>0.01</v>
      </c>
      <c r="O865" s="254" t="str">
        <f t="shared" si="175"/>
        <v>% of fuel shifted</v>
      </c>
      <c r="P865" s="250"/>
      <c r="Q865" s="254" t="str">
        <f t="shared" si="176"/>
        <v>industry-ag-main.html#fuel-switching</v>
      </c>
      <c r="R865" s="254" t="str">
        <f t="shared" si="176"/>
        <v>industry-elec-and-hydrogen.html</v>
      </c>
      <c r="S865" s="256"/>
      <c r="T865" s="250"/>
    </row>
    <row r="866" spans="1:20">
      <c r="A866" s="254" t="str">
        <f t="shared" si="174"/>
        <v>Industry</v>
      </c>
      <c r="B866" s="254" t="str">
        <f t="shared" si="174"/>
        <v>Electrification + Hydrogen</v>
      </c>
      <c r="C866" s="254" t="str">
        <f t="shared" si="174"/>
        <v>Fraction of Industrial Fuel Use Shifted to Other Fuels</v>
      </c>
      <c r="D866" s="250" t="s">
        <v>2146</v>
      </c>
      <c r="E866" s="250" t="s">
        <v>817</v>
      </c>
      <c r="F866" s="180" t="s">
        <v>2183</v>
      </c>
      <c r="G866" s="250" t="s">
        <v>2158</v>
      </c>
      <c r="H866" s="43">
        <v>1214</v>
      </c>
      <c r="I866" s="250" t="s">
        <v>333</v>
      </c>
      <c r="J866" s="254" t="str">
        <f t="shared" si="175"/>
        <v>Electrification + Hydrogen</v>
      </c>
      <c r="K866" s="254" t="str">
        <f t="shared" si="175"/>
        <v>indst fuel type shifting</v>
      </c>
      <c r="L866" s="253">
        <f t="shared" si="175"/>
        <v>0</v>
      </c>
      <c r="M866" s="253">
        <f t="shared" si="175"/>
        <v>1</v>
      </c>
      <c r="N866" s="253">
        <f t="shared" si="175"/>
        <v>0.01</v>
      </c>
      <c r="O866" s="254" t="str">
        <f t="shared" si="175"/>
        <v>% of fuel shifted</v>
      </c>
      <c r="P866" s="250"/>
      <c r="Q866" s="254" t="str">
        <f t="shared" si="176"/>
        <v>industry-ag-main.html#fuel-switching</v>
      </c>
      <c r="R866" s="254" t="str">
        <f t="shared" si="176"/>
        <v>industry-elec-and-hydrogen.html</v>
      </c>
      <c r="S866" s="256"/>
      <c r="T866" s="250"/>
    </row>
    <row r="867" spans="1:20">
      <c r="A867" s="254" t="str">
        <f t="shared" si="174"/>
        <v>Industry</v>
      </c>
      <c r="B867" s="254" t="str">
        <f t="shared" si="174"/>
        <v>Electrification + Hydrogen</v>
      </c>
      <c r="C867" s="254" t="str">
        <f t="shared" si="174"/>
        <v>Fraction of Industrial Fuel Use Shifted to Other Fuels</v>
      </c>
      <c r="D867" s="250" t="s">
        <v>2146</v>
      </c>
      <c r="E867" s="250" t="s">
        <v>819</v>
      </c>
      <c r="F867" s="180" t="s">
        <v>2183</v>
      </c>
      <c r="G867" s="250" t="s">
        <v>2157</v>
      </c>
      <c r="H867" s="43">
        <v>1215</v>
      </c>
      <c r="I867" s="250" t="s">
        <v>333</v>
      </c>
      <c r="J867" s="254" t="str">
        <f t="shared" si="175"/>
        <v>Electrification + Hydrogen</v>
      </c>
      <c r="K867" s="254" t="str">
        <f t="shared" si="175"/>
        <v>indst fuel type shifting</v>
      </c>
      <c r="L867" s="253">
        <f t="shared" si="175"/>
        <v>0</v>
      </c>
      <c r="M867" s="253">
        <f t="shared" si="175"/>
        <v>1</v>
      </c>
      <c r="N867" s="253">
        <f t="shared" si="175"/>
        <v>0.01</v>
      </c>
      <c r="O867" s="254" t="str">
        <f t="shared" si="175"/>
        <v>% of fuel shifted</v>
      </c>
      <c r="P867" s="250"/>
      <c r="Q867" s="254" t="str">
        <f t="shared" si="176"/>
        <v>industry-ag-main.html#fuel-switching</v>
      </c>
      <c r="R867" s="254" t="str">
        <f t="shared" si="176"/>
        <v>industry-elec-and-hydrogen.html</v>
      </c>
      <c r="S867" s="256"/>
      <c r="T867" s="250"/>
    </row>
    <row r="868" spans="1:20">
      <c r="A868" s="254" t="str">
        <f t="shared" si="174"/>
        <v>Industry</v>
      </c>
      <c r="B868" s="254" t="str">
        <f t="shared" si="174"/>
        <v>Electrification + Hydrogen</v>
      </c>
      <c r="C868" s="254" t="str">
        <f t="shared" si="174"/>
        <v>Fraction of Industrial Fuel Use Shifted to Other Fuels</v>
      </c>
      <c r="D868" s="250" t="s">
        <v>2146</v>
      </c>
      <c r="E868" s="250" t="s">
        <v>821</v>
      </c>
      <c r="F868" s="180" t="s">
        <v>2183</v>
      </c>
      <c r="G868" s="250" t="s">
        <v>2156</v>
      </c>
      <c r="H868" s="43">
        <v>1216</v>
      </c>
      <c r="I868" s="250" t="s">
        <v>333</v>
      </c>
      <c r="J868" s="254" t="str">
        <f t="shared" si="175"/>
        <v>Electrification + Hydrogen</v>
      </c>
      <c r="K868" s="254" t="str">
        <f t="shared" si="175"/>
        <v>indst fuel type shifting</v>
      </c>
      <c r="L868" s="253">
        <f t="shared" si="175"/>
        <v>0</v>
      </c>
      <c r="M868" s="253">
        <f t="shared" si="175"/>
        <v>1</v>
      </c>
      <c r="N868" s="253">
        <f t="shared" si="175"/>
        <v>0.01</v>
      </c>
      <c r="O868" s="254" t="str">
        <f t="shared" si="175"/>
        <v>% of fuel shifted</v>
      </c>
      <c r="P868" s="250"/>
      <c r="Q868" s="254" t="str">
        <f t="shared" si="176"/>
        <v>industry-ag-main.html#fuel-switching</v>
      </c>
      <c r="R868" s="254" t="str">
        <f t="shared" si="176"/>
        <v>industry-elec-and-hydrogen.html</v>
      </c>
      <c r="S868" s="256"/>
      <c r="T868" s="250"/>
    </row>
    <row r="869" spans="1:20">
      <c r="A869" s="254" t="str">
        <f t="shared" si="174"/>
        <v>Industry</v>
      </c>
      <c r="B869" s="254" t="str">
        <f t="shared" si="174"/>
        <v>Electrification + Hydrogen</v>
      </c>
      <c r="C869" s="254" t="str">
        <f t="shared" si="174"/>
        <v>Fraction of Industrial Fuel Use Shifted to Other Fuels</v>
      </c>
      <c r="D869" s="250" t="s">
        <v>2146</v>
      </c>
      <c r="E869" s="250" t="s">
        <v>823</v>
      </c>
      <c r="F869" s="180" t="s">
        <v>2183</v>
      </c>
      <c r="G869" s="250" t="s">
        <v>2154</v>
      </c>
      <c r="H869" s="43">
        <v>1217</v>
      </c>
      <c r="I869" s="250" t="s">
        <v>311</v>
      </c>
      <c r="J869" s="254" t="str">
        <f t="shared" si="175"/>
        <v>Electrification + Hydrogen</v>
      </c>
      <c r="K869" s="254" t="str">
        <f t="shared" si="175"/>
        <v>indst fuel type shifting</v>
      </c>
      <c r="L869" s="253">
        <f t="shared" si="175"/>
        <v>0</v>
      </c>
      <c r="M869" s="253">
        <f t="shared" si="175"/>
        <v>1</v>
      </c>
      <c r="N869" s="253">
        <f t="shared" si="175"/>
        <v>0.01</v>
      </c>
      <c r="O869" s="254" t="str">
        <f t="shared" si="175"/>
        <v>% of fuel shifted</v>
      </c>
      <c r="P869" s="254"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69" s="254" t="str">
        <f t="shared" si="176"/>
        <v>industry-ag-main.html#fuel-switching</v>
      </c>
      <c r="R869" s="254" t="str">
        <f t="shared" si="176"/>
        <v>industry-elec-and-hydrogen.html</v>
      </c>
      <c r="S869" s="256"/>
      <c r="T869" s="250"/>
    </row>
    <row r="870" spans="1:20">
      <c r="A870" s="254" t="str">
        <f t="shared" si="174"/>
        <v>Industry</v>
      </c>
      <c r="B870" s="254" t="str">
        <f t="shared" si="174"/>
        <v>Electrification + Hydrogen</v>
      </c>
      <c r="C870" s="254" t="str">
        <f t="shared" si="174"/>
        <v>Fraction of Industrial Fuel Use Shifted to Other Fuels</v>
      </c>
      <c r="D870" s="255" t="s">
        <v>2143</v>
      </c>
      <c r="E870" s="250" t="s">
        <v>800</v>
      </c>
      <c r="F870" s="180" t="s">
        <v>1849</v>
      </c>
      <c r="G870" s="250" t="s">
        <v>2164</v>
      </c>
      <c r="H870" s="43">
        <v>1218</v>
      </c>
      <c r="I870" s="250" t="s">
        <v>311</v>
      </c>
      <c r="J870" s="254" t="str">
        <f t="shared" si="175"/>
        <v>Electrification + Hydrogen</v>
      </c>
      <c r="K870" s="254" t="str">
        <f t="shared" si="175"/>
        <v>indst fuel type shifting</v>
      </c>
      <c r="L870" s="253">
        <f t="shared" si="175"/>
        <v>0</v>
      </c>
      <c r="M870" s="253">
        <f t="shared" si="175"/>
        <v>1</v>
      </c>
      <c r="N870" s="253">
        <f t="shared" si="175"/>
        <v>0.01</v>
      </c>
      <c r="O870" s="254" t="str">
        <f t="shared" si="175"/>
        <v>% of fuel shifted</v>
      </c>
      <c r="P870" s="254"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70" s="254" t="str">
        <f t="shared" si="176"/>
        <v>industry-ag-main.html#fuel-switching</v>
      </c>
      <c r="R870" s="254" t="str">
        <f t="shared" si="176"/>
        <v>industry-elec-and-hydrogen.html</v>
      </c>
      <c r="S870" s="256"/>
      <c r="T870" s="250"/>
    </row>
    <row r="871" spans="1:20">
      <c r="A871" s="254" t="str">
        <f t="shared" si="174"/>
        <v>Industry</v>
      </c>
      <c r="B871" s="254" t="str">
        <f t="shared" si="174"/>
        <v>Electrification + Hydrogen</v>
      </c>
      <c r="C871" s="254" t="str">
        <f t="shared" si="174"/>
        <v>Fraction of Industrial Fuel Use Shifted to Other Fuels</v>
      </c>
      <c r="D871" s="255" t="s">
        <v>2143</v>
      </c>
      <c r="E871" s="250" t="s">
        <v>807</v>
      </c>
      <c r="F871" s="180" t="s">
        <v>1849</v>
      </c>
      <c r="G871" s="250" t="s">
        <v>2163</v>
      </c>
      <c r="H871" s="43">
        <v>1219</v>
      </c>
      <c r="I871" s="250" t="s">
        <v>333</v>
      </c>
      <c r="J871" s="254" t="str">
        <f t="shared" ref="J871:O880" si="177">J$860</f>
        <v>Electrification + Hydrogen</v>
      </c>
      <c r="K871" s="254" t="str">
        <f t="shared" si="177"/>
        <v>indst fuel type shifting</v>
      </c>
      <c r="L871" s="253">
        <f t="shared" si="177"/>
        <v>0</v>
      </c>
      <c r="M871" s="253">
        <f t="shared" si="177"/>
        <v>1</v>
      </c>
      <c r="N871" s="253">
        <f t="shared" si="177"/>
        <v>0.01</v>
      </c>
      <c r="O871" s="254" t="str">
        <f t="shared" si="177"/>
        <v>% of fuel shifted</v>
      </c>
      <c r="P871" s="250"/>
      <c r="Q871" s="254" t="str">
        <f t="shared" si="176"/>
        <v>industry-ag-main.html#fuel-switching</v>
      </c>
      <c r="R871" s="254" t="str">
        <f t="shared" si="176"/>
        <v>industry-elec-and-hydrogen.html</v>
      </c>
      <c r="S871" s="256"/>
      <c r="T871" s="250"/>
    </row>
    <row r="872" spans="1:20">
      <c r="A872" s="254" t="str">
        <f t="shared" si="174"/>
        <v>Industry</v>
      </c>
      <c r="B872" s="254" t="str">
        <f t="shared" si="174"/>
        <v>Electrification + Hydrogen</v>
      </c>
      <c r="C872" s="254" t="str">
        <f t="shared" si="174"/>
        <v>Fraction of Industrial Fuel Use Shifted to Other Fuels</v>
      </c>
      <c r="D872" s="255" t="s">
        <v>2143</v>
      </c>
      <c r="E872" s="250" t="s">
        <v>809</v>
      </c>
      <c r="F872" s="180" t="s">
        <v>1849</v>
      </c>
      <c r="G872" s="250" t="s">
        <v>2162</v>
      </c>
      <c r="H872" s="43">
        <v>1220</v>
      </c>
      <c r="I872" s="250" t="s">
        <v>333</v>
      </c>
      <c r="J872" s="254" t="str">
        <f t="shared" si="177"/>
        <v>Electrification + Hydrogen</v>
      </c>
      <c r="K872" s="254" t="str">
        <f t="shared" si="177"/>
        <v>indst fuel type shifting</v>
      </c>
      <c r="L872" s="253">
        <f t="shared" si="177"/>
        <v>0</v>
      </c>
      <c r="M872" s="253">
        <f t="shared" si="177"/>
        <v>1</v>
      </c>
      <c r="N872" s="253">
        <f t="shared" si="177"/>
        <v>0.01</v>
      </c>
      <c r="O872" s="254" t="str">
        <f t="shared" si="177"/>
        <v>% of fuel shifted</v>
      </c>
      <c r="P872" s="250"/>
      <c r="Q872" s="254" t="str">
        <f t="shared" si="176"/>
        <v>industry-ag-main.html#fuel-switching</v>
      </c>
      <c r="R872" s="254" t="str">
        <f t="shared" si="176"/>
        <v>industry-elec-and-hydrogen.html</v>
      </c>
      <c r="S872" s="256"/>
      <c r="T872" s="250"/>
    </row>
    <row r="873" spans="1:20">
      <c r="A873" s="254" t="str">
        <f t="shared" si="174"/>
        <v>Industry</v>
      </c>
      <c r="B873" s="254" t="str">
        <f t="shared" si="174"/>
        <v>Electrification + Hydrogen</v>
      </c>
      <c r="C873" s="254" t="str">
        <f t="shared" si="174"/>
        <v>Fraction of Industrial Fuel Use Shifted to Other Fuels</v>
      </c>
      <c r="D873" s="255" t="s">
        <v>2143</v>
      </c>
      <c r="E873" s="250" t="s">
        <v>811</v>
      </c>
      <c r="F873" s="180" t="s">
        <v>1849</v>
      </c>
      <c r="G873" s="250" t="s">
        <v>2161</v>
      </c>
      <c r="H873" s="43">
        <v>1221</v>
      </c>
      <c r="I873" s="250" t="s">
        <v>333</v>
      </c>
      <c r="J873" s="254" t="str">
        <f t="shared" si="177"/>
        <v>Electrification + Hydrogen</v>
      </c>
      <c r="K873" s="254" t="str">
        <f t="shared" si="177"/>
        <v>indst fuel type shifting</v>
      </c>
      <c r="L873" s="253">
        <f t="shared" si="177"/>
        <v>0</v>
      </c>
      <c r="M873" s="253">
        <f t="shared" si="177"/>
        <v>1</v>
      </c>
      <c r="N873" s="253">
        <f t="shared" si="177"/>
        <v>0.01</v>
      </c>
      <c r="O873" s="254" t="str">
        <f t="shared" si="177"/>
        <v>% of fuel shifted</v>
      </c>
      <c r="P873" s="250"/>
      <c r="Q873" s="254" t="str">
        <f t="shared" si="176"/>
        <v>industry-ag-main.html#fuel-switching</v>
      </c>
      <c r="R873" s="254" t="str">
        <f t="shared" si="176"/>
        <v>industry-elec-and-hydrogen.html</v>
      </c>
      <c r="S873" s="256"/>
      <c r="T873" s="250"/>
    </row>
    <row r="874" spans="1:20">
      <c r="A874" s="254" t="str">
        <f t="shared" si="174"/>
        <v>Industry</v>
      </c>
      <c r="B874" s="254" t="str">
        <f t="shared" si="174"/>
        <v>Electrification + Hydrogen</v>
      </c>
      <c r="C874" s="254" t="str">
        <f t="shared" si="174"/>
        <v>Fraction of Industrial Fuel Use Shifted to Other Fuels</v>
      </c>
      <c r="D874" s="255" t="s">
        <v>2143</v>
      </c>
      <c r="E874" s="250" t="s">
        <v>813</v>
      </c>
      <c r="F874" s="180" t="s">
        <v>1849</v>
      </c>
      <c r="G874" s="250" t="s">
        <v>2160</v>
      </c>
      <c r="H874" s="43">
        <v>1222</v>
      </c>
      <c r="I874" s="250" t="s">
        <v>333</v>
      </c>
      <c r="J874" s="254" t="str">
        <f t="shared" si="177"/>
        <v>Electrification + Hydrogen</v>
      </c>
      <c r="K874" s="254" t="str">
        <f t="shared" si="177"/>
        <v>indst fuel type shifting</v>
      </c>
      <c r="L874" s="253">
        <f t="shared" si="177"/>
        <v>0</v>
      </c>
      <c r="M874" s="253">
        <f t="shared" si="177"/>
        <v>1</v>
      </c>
      <c r="N874" s="253">
        <f t="shared" si="177"/>
        <v>0.01</v>
      </c>
      <c r="O874" s="254" t="str">
        <f t="shared" si="177"/>
        <v>% of fuel shifted</v>
      </c>
      <c r="P874" s="250"/>
      <c r="Q874" s="254" t="str">
        <f t="shared" si="176"/>
        <v>industry-ag-main.html#fuel-switching</v>
      </c>
      <c r="R874" s="254" t="str">
        <f t="shared" si="176"/>
        <v>industry-elec-and-hydrogen.html</v>
      </c>
      <c r="S874" s="256"/>
      <c r="T874" s="250"/>
    </row>
    <row r="875" spans="1:20">
      <c r="A875" s="254" t="str">
        <f t="shared" si="174"/>
        <v>Industry</v>
      </c>
      <c r="B875" s="254" t="str">
        <f t="shared" si="174"/>
        <v>Electrification + Hydrogen</v>
      </c>
      <c r="C875" s="254" t="str">
        <f t="shared" si="174"/>
        <v>Fraction of Industrial Fuel Use Shifted to Other Fuels</v>
      </c>
      <c r="D875" s="255" t="s">
        <v>2143</v>
      </c>
      <c r="E875" s="250" t="s">
        <v>815</v>
      </c>
      <c r="F875" s="180" t="s">
        <v>1849</v>
      </c>
      <c r="G875" s="250" t="s">
        <v>2159</v>
      </c>
      <c r="H875" s="43">
        <v>1223</v>
      </c>
      <c r="I875" s="250" t="s">
        <v>333</v>
      </c>
      <c r="J875" s="254" t="str">
        <f t="shared" si="177"/>
        <v>Electrification + Hydrogen</v>
      </c>
      <c r="K875" s="254" t="str">
        <f t="shared" si="177"/>
        <v>indst fuel type shifting</v>
      </c>
      <c r="L875" s="253">
        <f t="shared" si="177"/>
        <v>0</v>
      </c>
      <c r="M875" s="253">
        <f t="shared" si="177"/>
        <v>1</v>
      </c>
      <c r="N875" s="253">
        <f t="shared" si="177"/>
        <v>0.01</v>
      </c>
      <c r="O875" s="254" t="str">
        <f t="shared" si="177"/>
        <v>% of fuel shifted</v>
      </c>
      <c r="P875" s="250"/>
      <c r="Q875" s="254" t="str">
        <f t="shared" si="176"/>
        <v>industry-ag-main.html#fuel-switching</v>
      </c>
      <c r="R875" s="254" t="str">
        <f t="shared" si="176"/>
        <v>industry-elec-and-hydrogen.html</v>
      </c>
      <c r="S875" s="256"/>
      <c r="T875" s="250"/>
    </row>
    <row r="876" spans="1:20">
      <c r="A876" s="254" t="str">
        <f t="shared" si="174"/>
        <v>Industry</v>
      </c>
      <c r="B876" s="254" t="str">
        <f t="shared" si="174"/>
        <v>Electrification + Hydrogen</v>
      </c>
      <c r="C876" s="254" t="str">
        <f t="shared" si="174"/>
        <v>Fraction of Industrial Fuel Use Shifted to Other Fuels</v>
      </c>
      <c r="D876" s="255" t="s">
        <v>2143</v>
      </c>
      <c r="E876" s="250" t="s">
        <v>817</v>
      </c>
      <c r="F876" s="180" t="s">
        <v>1849</v>
      </c>
      <c r="G876" s="250" t="s">
        <v>2158</v>
      </c>
      <c r="H876" s="43">
        <v>1224</v>
      </c>
      <c r="I876" s="250" t="s">
        <v>333</v>
      </c>
      <c r="J876" s="254" t="str">
        <f t="shared" si="177"/>
        <v>Electrification + Hydrogen</v>
      </c>
      <c r="K876" s="254" t="str">
        <f t="shared" si="177"/>
        <v>indst fuel type shifting</v>
      </c>
      <c r="L876" s="253">
        <f t="shared" si="177"/>
        <v>0</v>
      </c>
      <c r="M876" s="253">
        <f t="shared" si="177"/>
        <v>1</v>
      </c>
      <c r="N876" s="253">
        <f t="shared" si="177"/>
        <v>0.01</v>
      </c>
      <c r="O876" s="254" t="str">
        <f t="shared" si="177"/>
        <v>% of fuel shifted</v>
      </c>
      <c r="P876" s="250"/>
      <c r="Q876" s="254" t="str">
        <f t="shared" si="176"/>
        <v>industry-ag-main.html#fuel-switching</v>
      </c>
      <c r="R876" s="254" t="str">
        <f t="shared" si="176"/>
        <v>industry-elec-and-hydrogen.html</v>
      </c>
      <c r="S876" s="256"/>
      <c r="T876" s="250"/>
    </row>
    <row r="877" spans="1:20">
      <c r="A877" s="254" t="str">
        <f t="shared" si="174"/>
        <v>Industry</v>
      </c>
      <c r="B877" s="254" t="str">
        <f t="shared" si="174"/>
        <v>Electrification + Hydrogen</v>
      </c>
      <c r="C877" s="254" t="str">
        <f t="shared" si="174"/>
        <v>Fraction of Industrial Fuel Use Shifted to Other Fuels</v>
      </c>
      <c r="D877" s="255" t="s">
        <v>2143</v>
      </c>
      <c r="E877" s="250" t="s">
        <v>819</v>
      </c>
      <c r="F877" s="180" t="s">
        <v>1849</v>
      </c>
      <c r="G877" s="250" t="s">
        <v>2157</v>
      </c>
      <c r="H877" s="43">
        <v>1225</v>
      </c>
      <c r="I877" s="250" t="s">
        <v>333</v>
      </c>
      <c r="J877" s="254" t="str">
        <f t="shared" si="177"/>
        <v>Electrification + Hydrogen</v>
      </c>
      <c r="K877" s="254" t="str">
        <f t="shared" si="177"/>
        <v>indst fuel type shifting</v>
      </c>
      <c r="L877" s="253">
        <f t="shared" si="177"/>
        <v>0</v>
      </c>
      <c r="M877" s="253">
        <f t="shared" si="177"/>
        <v>1</v>
      </c>
      <c r="N877" s="253">
        <f t="shared" si="177"/>
        <v>0.01</v>
      </c>
      <c r="O877" s="254" t="str">
        <f t="shared" si="177"/>
        <v>% of fuel shifted</v>
      </c>
      <c r="P877" s="250"/>
      <c r="Q877" s="254" t="str">
        <f t="shared" si="176"/>
        <v>industry-ag-main.html#fuel-switching</v>
      </c>
      <c r="R877" s="254" t="str">
        <f t="shared" si="176"/>
        <v>industry-elec-and-hydrogen.html</v>
      </c>
      <c r="S877" s="256"/>
      <c r="T877" s="250"/>
    </row>
    <row r="878" spans="1:20">
      <c r="A878" s="254" t="str">
        <f t="shared" si="174"/>
        <v>Industry</v>
      </c>
      <c r="B878" s="254" t="str">
        <f t="shared" si="174"/>
        <v>Electrification + Hydrogen</v>
      </c>
      <c r="C878" s="254" t="str">
        <f t="shared" si="174"/>
        <v>Fraction of Industrial Fuel Use Shifted to Other Fuels</v>
      </c>
      <c r="D878" s="255" t="s">
        <v>2143</v>
      </c>
      <c r="E878" s="250" t="s">
        <v>821</v>
      </c>
      <c r="F878" s="180" t="s">
        <v>1849</v>
      </c>
      <c r="G878" s="250" t="s">
        <v>2156</v>
      </c>
      <c r="H878" s="43">
        <v>1226</v>
      </c>
      <c r="I878" s="250" t="s">
        <v>333</v>
      </c>
      <c r="J878" s="254" t="str">
        <f t="shared" si="177"/>
        <v>Electrification + Hydrogen</v>
      </c>
      <c r="K878" s="254" t="str">
        <f t="shared" si="177"/>
        <v>indst fuel type shifting</v>
      </c>
      <c r="L878" s="253">
        <f t="shared" si="177"/>
        <v>0</v>
      </c>
      <c r="M878" s="253">
        <f t="shared" si="177"/>
        <v>1</v>
      </c>
      <c r="N878" s="253">
        <f t="shared" si="177"/>
        <v>0.01</v>
      </c>
      <c r="O878" s="254" t="str">
        <f t="shared" si="177"/>
        <v>% of fuel shifted</v>
      </c>
      <c r="P878" s="250"/>
      <c r="Q878" s="254" t="str">
        <f t="shared" si="176"/>
        <v>industry-ag-main.html#fuel-switching</v>
      </c>
      <c r="R878" s="254" t="str">
        <f t="shared" si="176"/>
        <v>industry-elec-and-hydrogen.html</v>
      </c>
      <c r="S878" s="256"/>
      <c r="T878" s="250"/>
    </row>
    <row r="879" spans="1:20">
      <c r="A879" s="254" t="str">
        <f t="shared" si="174"/>
        <v>Industry</v>
      </c>
      <c r="B879" s="254" t="str">
        <f t="shared" si="174"/>
        <v>Electrification + Hydrogen</v>
      </c>
      <c r="C879" s="254" t="str">
        <f t="shared" si="174"/>
        <v>Fraction of Industrial Fuel Use Shifted to Other Fuels</v>
      </c>
      <c r="D879" s="255" t="s">
        <v>2143</v>
      </c>
      <c r="E879" s="250" t="s">
        <v>823</v>
      </c>
      <c r="F879" s="180" t="s">
        <v>1849</v>
      </c>
      <c r="G879" s="250" t="s">
        <v>2154</v>
      </c>
      <c r="H879" s="43">
        <v>1227</v>
      </c>
      <c r="I879" s="250" t="s">
        <v>311</v>
      </c>
      <c r="J879" s="254" t="str">
        <f t="shared" si="177"/>
        <v>Electrification + Hydrogen</v>
      </c>
      <c r="K879" s="254" t="str">
        <f t="shared" si="177"/>
        <v>indst fuel type shifting</v>
      </c>
      <c r="L879" s="253">
        <f t="shared" si="177"/>
        <v>0</v>
      </c>
      <c r="M879" s="253">
        <f t="shared" si="177"/>
        <v>1</v>
      </c>
      <c r="N879" s="253">
        <f t="shared" si="177"/>
        <v>0.01</v>
      </c>
      <c r="O879" s="254" t="str">
        <f t="shared" si="177"/>
        <v>% of fuel shifted</v>
      </c>
      <c r="P879" s="254"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79" s="254" t="str">
        <f t="shared" si="176"/>
        <v>industry-ag-main.html#fuel-switching</v>
      </c>
      <c r="R879" s="254" t="str">
        <f t="shared" si="176"/>
        <v>industry-elec-and-hydrogen.html</v>
      </c>
      <c r="S879" s="256"/>
      <c r="T879" s="250"/>
    </row>
    <row r="880" spans="1:20">
      <c r="A880" s="254" t="str">
        <f t="shared" si="174"/>
        <v>Industry</v>
      </c>
      <c r="B880" s="254" t="str">
        <f t="shared" si="174"/>
        <v>Electrification + Hydrogen</v>
      </c>
      <c r="C880" s="254" t="str">
        <f t="shared" si="174"/>
        <v>Fraction of Industrial Fuel Use Shifted to Other Fuels</v>
      </c>
      <c r="D880" s="255" t="s">
        <v>2141</v>
      </c>
      <c r="E880" s="250" t="s">
        <v>800</v>
      </c>
      <c r="F880" s="180" t="s">
        <v>2151</v>
      </c>
      <c r="G880" s="250" t="s">
        <v>2164</v>
      </c>
      <c r="H880" s="43">
        <v>1228</v>
      </c>
      <c r="I880" s="250" t="s">
        <v>311</v>
      </c>
      <c r="J880" s="254" t="str">
        <f t="shared" si="177"/>
        <v>Electrification + Hydrogen</v>
      </c>
      <c r="K880" s="254" t="str">
        <f t="shared" si="177"/>
        <v>indst fuel type shifting</v>
      </c>
      <c r="L880" s="253">
        <f t="shared" si="177"/>
        <v>0</v>
      </c>
      <c r="M880" s="253">
        <f t="shared" si="177"/>
        <v>1</v>
      </c>
      <c r="N880" s="253">
        <f t="shared" si="177"/>
        <v>0.01</v>
      </c>
      <c r="O880" s="254" t="str">
        <f t="shared" si="177"/>
        <v>% of fuel shifted</v>
      </c>
      <c r="P880" s="254"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80" s="254" t="str">
        <f t="shared" si="176"/>
        <v>industry-ag-main.html#fuel-switching</v>
      </c>
      <c r="R880" s="254" t="str">
        <f t="shared" si="176"/>
        <v>industry-elec-and-hydrogen.html</v>
      </c>
      <c r="S880" s="256"/>
      <c r="T880" s="250"/>
    </row>
    <row r="881" spans="1:20">
      <c r="A881" s="254" t="str">
        <f t="shared" ref="A881:C900" si="178">A$860</f>
        <v>Industry</v>
      </c>
      <c r="B881" s="254" t="str">
        <f t="shared" si="178"/>
        <v>Electrification + Hydrogen</v>
      </c>
      <c r="C881" s="254" t="str">
        <f t="shared" si="178"/>
        <v>Fraction of Industrial Fuel Use Shifted to Other Fuels</v>
      </c>
      <c r="D881" s="255" t="s">
        <v>2141</v>
      </c>
      <c r="E881" s="250" t="s">
        <v>807</v>
      </c>
      <c r="F881" s="180" t="s">
        <v>2151</v>
      </c>
      <c r="G881" s="250" t="s">
        <v>2163</v>
      </c>
      <c r="H881" s="43">
        <v>1229</v>
      </c>
      <c r="I881" s="250" t="s">
        <v>333</v>
      </c>
      <c r="J881" s="254" t="str">
        <f t="shared" ref="J881:O890" si="179">J$860</f>
        <v>Electrification + Hydrogen</v>
      </c>
      <c r="K881" s="254" t="str">
        <f t="shared" si="179"/>
        <v>indst fuel type shifting</v>
      </c>
      <c r="L881" s="253">
        <f t="shared" si="179"/>
        <v>0</v>
      </c>
      <c r="M881" s="253">
        <f t="shared" si="179"/>
        <v>1</v>
      </c>
      <c r="N881" s="253">
        <f t="shared" si="179"/>
        <v>0.01</v>
      </c>
      <c r="O881" s="254" t="str">
        <f t="shared" si="179"/>
        <v>% of fuel shifted</v>
      </c>
      <c r="P881" s="250"/>
      <c r="Q881" s="254" t="str">
        <f t="shared" ref="Q881:R900" si="180">Q$860</f>
        <v>industry-ag-main.html#fuel-switching</v>
      </c>
      <c r="R881" s="254" t="str">
        <f t="shared" si="180"/>
        <v>industry-elec-and-hydrogen.html</v>
      </c>
      <c r="S881" s="256"/>
      <c r="T881" s="250"/>
    </row>
    <row r="882" spans="1:20">
      <c r="A882" s="254" t="str">
        <f t="shared" si="178"/>
        <v>Industry</v>
      </c>
      <c r="B882" s="254" t="str">
        <f t="shared" si="178"/>
        <v>Electrification + Hydrogen</v>
      </c>
      <c r="C882" s="254" t="str">
        <f t="shared" si="178"/>
        <v>Fraction of Industrial Fuel Use Shifted to Other Fuels</v>
      </c>
      <c r="D882" s="255" t="s">
        <v>2141</v>
      </c>
      <c r="E882" s="250" t="s">
        <v>809</v>
      </c>
      <c r="F882" s="180" t="s">
        <v>2151</v>
      </c>
      <c r="G882" s="250" t="s">
        <v>2162</v>
      </c>
      <c r="H882" s="43">
        <v>1230</v>
      </c>
      <c r="I882" s="250" t="s">
        <v>333</v>
      </c>
      <c r="J882" s="254" t="str">
        <f t="shared" si="179"/>
        <v>Electrification + Hydrogen</v>
      </c>
      <c r="K882" s="254" t="str">
        <f t="shared" si="179"/>
        <v>indst fuel type shifting</v>
      </c>
      <c r="L882" s="253">
        <f t="shared" si="179"/>
        <v>0</v>
      </c>
      <c r="M882" s="253">
        <f t="shared" si="179"/>
        <v>1</v>
      </c>
      <c r="N882" s="253">
        <f t="shared" si="179"/>
        <v>0.01</v>
      </c>
      <c r="O882" s="254" t="str">
        <f t="shared" si="179"/>
        <v>% of fuel shifted</v>
      </c>
      <c r="P882" s="250"/>
      <c r="Q882" s="254" t="str">
        <f t="shared" si="180"/>
        <v>industry-ag-main.html#fuel-switching</v>
      </c>
      <c r="R882" s="254" t="str">
        <f t="shared" si="180"/>
        <v>industry-elec-and-hydrogen.html</v>
      </c>
      <c r="S882" s="256"/>
      <c r="T882" s="250"/>
    </row>
    <row r="883" spans="1:20">
      <c r="A883" s="254" t="str">
        <f t="shared" si="178"/>
        <v>Industry</v>
      </c>
      <c r="B883" s="254" t="str">
        <f t="shared" si="178"/>
        <v>Electrification + Hydrogen</v>
      </c>
      <c r="C883" s="254" t="str">
        <f t="shared" si="178"/>
        <v>Fraction of Industrial Fuel Use Shifted to Other Fuels</v>
      </c>
      <c r="D883" s="255" t="s">
        <v>2141</v>
      </c>
      <c r="E883" s="250" t="s">
        <v>811</v>
      </c>
      <c r="F883" s="180" t="s">
        <v>2151</v>
      </c>
      <c r="G883" s="250" t="s">
        <v>2161</v>
      </c>
      <c r="H883" s="43">
        <v>1231</v>
      </c>
      <c r="I883" s="250" t="s">
        <v>333</v>
      </c>
      <c r="J883" s="254" t="str">
        <f t="shared" si="179"/>
        <v>Electrification + Hydrogen</v>
      </c>
      <c r="K883" s="254" t="str">
        <f t="shared" si="179"/>
        <v>indst fuel type shifting</v>
      </c>
      <c r="L883" s="253">
        <f t="shared" si="179"/>
        <v>0</v>
      </c>
      <c r="M883" s="253">
        <f t="shared" si="179"/>
        <v>1</v>
      </c>
      <c r="N883" s="253">
        <f t="shared" si="179"/>
        <v>0.01</v>
      </c>
      <c r="O883" s="254" t="str">
        <f t="shared" si="179"/>
        <v>% of fuel shifted</v>
      </c>
      <c r="P883" s="250"/>
      <c r="Q883" s="254" t="str">
        <f t="shared" si="180"/>
        <v>industry-ag-main.html#fuel-switching</v>
      </c>
      <c r="R883" s="254" t="str">
        <f t="shared" si="180"/>
        <v>industry-elec-and-hydrogen.html</v>
      </c>
      <c r="S883" s="256"/>
      <c r="T883" s="250"/>
    </row>
    <row r="884" spans="1:20">
      <c r="A884" s="254" t="str">
        <f t="shared" si="178"/>
        <v>Industry</v>
      </c>
      <c r="B884" s="254" t="str">
        <f t="shared" si="178"/>
        <v>Electrification + Hydrogen</v>
      </c>
      <c r="C884" s="254" t="str">
        <f t="shared" si="178"/>
        <v>Fraction of Industrial Fuel Use Shifted to Other Fuels</v>
      </c>
      <c r="D884" s="255" t="s">
        <v>2141</v>
      </c>
      <c r="E884" s="250" t="s">
        <v>813</v>
      </c>
      <c r="F884" s="180" t="s">
        <v>2151</v>
      </c>
      <c r="G884" s="250" t="s">
        <v>2160</v>
      </c>
      <c r="H884" s="43">
        <v>1232</v>
      </c>
      <c r="I884" s="250" t="s">
        <v>333</v>
      </c>
      <c r="J884" s="254" t="str">
        <f t="shared" si="179"/>
        <v>Electrification + Hydrogen</v>
      </c>
      <c r="K884" s="254" t="str">
        <f t="shared" si="179"/>
        <v>indst fuel type shifting</v>
      </c>
      <c r="L884" s="253">
        <f t="shared" si="179"/>
        <v>0</v>
      </c>
      <c r="M884" s="253">
        <f t="shared" si="179"/>
        <v>1</v>
      </c>
      <c r="N884" s="253">
        <f t="shared" si="179"/>
        <v>0.01</v>
      </c>
      <c r="O884" s="254" t="str">
        <f t="shared" si="179"/>
        <v>% of fuel shifted</v>
      </c>
      <c r="P884" s="250"/>
      <c r="Q884" s="254" t="str">
        <f t="shared" si="180"/>
        <v>industry-ag-main.html#fuel-switching</v>
      </c>
      <c r="R884" s="254" t="str">
        <f t="shared" si="180"/>
        <v>industry-elec-and-hydrogen.html</v>
      </c>
      <c r="S884" s="256"/>
      <c r="T884" s="250"/>
    </row>
    <row r="885" spans="1:20">
      <c r="A885" s="254" t="str">
        <f t="shared" si="178"/>
        <v>Industry</v>
      </c>
      <c r="B885" s="254" t="str">
        <f t="shared" si="178"/>
        <v>Electrification + Hydrogen</v>
      </c>
      <c r="C885" s="254" t="str">
        <f t="shared" si="178"/>
        <v>Fraction of Industrial Fuel Use Shifted to Other Fuels</v>
      </c>
      <c r="D885" s="255" t="s">
        <v>2141</v>
      </c>
      <c r="E885" s="250" t="s">
        <v>815</v>
      </c>
      <c r="F885" s="180" t="s">
        <v>2151</v>
      </c>
      <c r="G885" s="250" t="s">
        <v>2159</v>
      </c>
      <c r="H885" s="43">
        <v>1233</v>
      </c>
      <c r="I885" s="250" t="s">
        <v>333</v>
      </c>
      <c r="J885" s="254" t="str">
        <f t="shared" si="179"/>
        <v>Electrification + Hydrogen</v>
      </c>
      <c r="K885" s="254" t="str">
        <f t="shared" si="179"/>
        <v>indst fuel type shifting</v>
      </c>
      <c r="L885" s="253">
        <f t="shared" si="179"/>
        <v>0</v>
      </c>
      <c r="M885" s="253">
        <f t="shared" si="179"/>
        <v>1</v>
      </c>
      <c r="N885" s="253">
        <f t="shared" si="179"/>
        <v>0.01</v>
      </c>
      <c r="O885" s="254" t="str">
        <f t="shared" si="179"/>
        <v>% of fuel shifted</v>
      </c>
      <c r="P885" s="250"/>
      <c r="Q885" s="254" t="str">
        <f t="shared" si="180"/>
        <v>industry-ag-main.html#fuel-switching</v>
      </c>
      <c r="R885" s="254" t="str">
        <f t="shared" si="180"/>
        <v>industry-elec-and-hydrogen.html</v>
      </c>
      <c r="S885" s="256"/>
      <c r="T885" s="250"/>
    </row>
    <row r="886" spans="1:20">
      <c r="A886" s="254" t="str">
        <f t="shared" si="178"/>
        <v>Industry</v>
      </c>
      <c r="B886" s="254" t="str">
        <f t="shared" si="178"/>
        <v>Electrification + Hydrogen</v>
      </c>
      <c r="C886" s="254" t="str">
        <f t="shared" si="178"/>
        <v>Fraction of Industrial Fuel Use Shifted to Other Fuels</v>
      </c>
      <c r="D886" s="255" t="s">
        <v>2141</v>
      </c>
      <c r="E886" s="250" t="s">
        <v>817</v>
      </c>
      <c r="F886" s="180" t="s">
        <v>2151</v>
      </c>
      <c r="G886" s="250" t="s">
        <v>2158</v>
      </c>
      <c r="H886" s="43">
        <v>1234</v>
      </c>
      <c r="I886" s="250" t="s">
        <v>333</v>
      </c>
      <c r="J886" s="254" t="str">
        <f t="shared" si="179"/>
        <v>Electrification + Hydrogen</v>
      </c>
      <c r="K886" s="254" t="str">
        <f t="shared" si="179"/>
        <v>indst fuel type shifting</v>
      </c>
      <c r="L886" s="253">
        <f t="shared" si="179"/>
        <v>0</v>
      </c>
      <c r="M886" s="253">
        <f t="shared" si="179"/>
        <v>1</v>
      </c>
      <c r="N886" s="253">
        <f t="shared" si="179"/>
        <v>0.01</v>
      </c>
      <c r="O886" s="254" t="str">
        <f t="shared" si="179"/>
        <v>% of fuel shifted</v>
      </c>
      <c r="P886" s="250"/>
      <c r="Q886" s="254" t="str">
        <f t="shared" si="180"/>
        <v>industry-ag-main.html#fuel-switching</v>
      </c>
      <c r="R886" s="254" t="str">
        <f t="shared" si="180"/>
        <v>industry-elec-and-hydrogen.html</v>
      </c>
      <c r="S886" s="256"/>
      <c r="T886" s="250"/>
    </row>
    <row r="887" spans="1:20">
      <c r="A887" s="254" t="str">
        <f t="shared" si="178"/>
        <v>Industry</v>
      </c>
      <c r="B887" s="254" t="str">
        <f t="shared" si="178"/>
        <v>Electrification + Hydrogen</v>
      </c>
      <c r="C887" s="254" t="str">
        <f t="shared" si="178"/>
        <v>Fraction of Industrial Fuel Use Shifted to Other Fuels</v>
      </c>
      <c r="D887" s="255" t="s">
        <v>2141</v>
      </c>
      <c r="E887" s="250" t="s">
        <v>819</v>
      </c>
      <c r="F887" s="180" t="s">
        <v>2151</v>
      </c>
      <c r="G887" s="250" t="s">
        <v>2157</v>
      </c>
      <c r="H887" s="43">
        <v>1235</v>
      </c>
      <c r="I887" s="250" t="s">
        <v>333</v>
      </c>
      <c r="J887" s="254" t="str">
        <f t="shared" si="179"/>
        <v>Electrification + Hydrogen</v>
      </c>
      <c r="K887" s="254" t="str">
        <f t="shared" si="179"/>
        <v>indst fuel type shifting</v>
      </c>
      <c r="L887" s="253">
        <f t="shared" si="179"/>
        <v>0</v>
      </c>
      <c r="M887" s="253">
        <f t="shared" si="179"/>
        <v>1</v>
      </c>
      <c r="N887" s="253">
        <f t="shared" si="179"/>
        <v>0.01</v>
      </c>
      <c r="O887" s="254" t="str">
        <f t="shared" si="179"/>
        <v>% of fuel shifted</v>
      </c>
      <c r="P887" s="250"/>
      <c r="Q887" s="254" t="str">
        <f t="shared" si="180"/>
        <v>industry-ag-main.html#fuel-switching</v>
      </c>
      <c r="R887" s="254" t="str">
        <f t="shared" si="180"/>
        <v>industry-elec-and-hydrogen.html</v>
      </c>
      <c r="S887" s="256"/>
      <c r="T887" s="250"/>
    </row>
    <row r="888" spans="1:20">
      <c r="A888" s="254" t="str">
        <f t="shared" si="178"/>
        <v>Industry</v>
      </c>
      <c r="B888" s="254" t="str">
        <f t="shared" si="178"/>
        <v>Electrification + Hydrogen</v>
      </c>
      <c r="C888" s="254" t="str">
        <f t="shared" si="178"/>
        <v>Fraction of Industrial Fuel Use Shifted to Other Fuels</v>
      </c>
      <c r="D888" s="255" t="s">
        <v>2141</v>
      </c>
      <c r="E888" s="250" t="s">
        <v>821</v>
      </c>
      <c r="F888" s="180" t="s">
        <v>2151</v>
      </c>
      <c r="G888" s="250" t="s">
        <v>2156</v>
      </c>
      <c r="H888" s="43">
        <v>1236</v>
      </c>
      <c r="I888" s="250" t="s">
        <v>333</v>
      </c>
      <c r="J888" s="254" t="str">
        <f t="shared" si="179"/>
        <v>Electrification + Hydrogen</v>
      </c>
      <c r="K888" s="254" t="str">
        <f t="shared" si="179"/>
        <v>indst fuel type shifting</v>
      </c>
      <c r="L888" s="253">
        <f t="shared" si="179"/>
        <v>0</v>
      </c>
      <c r="M888" s="253">
        <f t="shared" si="179"/>
        <v>1</v>
      </c>
      <c r="N888" s="253">
        <f t="shared" si="179"/>
        <v>0.01</v>
      </c>
      <c r="O888" s="254" t="str">
        <f t="shared" si="179"/>
        <v>% of fuel shifted</v>
      </c>
      <c r="P888" s="250"/>
      <c r="Q888" s="254" t="str">
        <f t="shared" si="180"/>
        <v>industry-ag-main.html#fuel-switching</v>
      </c>
      <c r="R888" s="254" t="str">
        <f t="shared" si="180"/>
        <v>industry-elec-and-hydrogen.html</v>
      </c>
      <c r="S888" s="256"/>
      <c r="T888" s="250"/>
    </row>
    <row r="889" spans="1:20">
      <c r="A889" s="254" t="str">
        <f t="shared" si="178"/>
        <v>Industry</v>
      </c>
      <c r="B889" s="254" t="str">
        <f t="shared" si="178"/>
        <v>Electrification + Hydrogen</v>
      </c>
      <c r="C889" s="254" t="str">
        <f t="shared" si="178"/>
        <v>Fraction of Industrial Fuel Use Shifted to Other Fuels</v>
      </c>
      <c r="D889" s="255" t="s">
        <v>2141</v>
      </c>
      <c r="E889" s="250" t="s">
        <v>823</v>
      </c>
      <c r="F889" s="180" t="s">
        <v>2151</v>
      </c>
      <c r="G889" s="250" t="s">
        <v>2154</v>
      </c>
      <c r="H889" s="43">
        <v>1237</v>
      </c>
      <c r="I889" s="250" t="s">
        <v>311</v>
      </c>
      <c r="J889" s="254" t="str">
        <f t="shared" si="179"/>
        <v>Electrification + Hydrogen</v>
      </c>
      <c r="K889" s="254" t="str">
        <f t="shared" si="179"/>
        <v>indst fuel type shifting</v>
      </c>
      <c r="L889" s="253">
        <f t="shared" si="179"/>
        <v>0</v>
      </c>
      <c r="M889" s="253">
        <f t="shared" si="179"/>
        <v>1</v>
      </c>
      <c r="N889" s="253">
        <f t="shared" si="179"/>
        <v>0.01</v>
      </c>
      <c r="O889" s="254" t="str">
        <f t="shared" si="179"/>
        <v>% of fuel shifted</v>
      </c>
      <c r="P889" s="254"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89" s="254" t="str">
        <f t="shared" si="180"/>
        <v>industry-ag-main.html#fuel-switching</v>
      </c>
      <c r="R889" s="254" t="str">
        <f t="shared" si="180"/>
        <v>industry-elec-and-hydrogen.html</v>
      </c>
      <c r="S889" s="256"/>
      <c r="T889" s="250"/>
    </row>
    <row r="890" spans="1:20">
      <c r="A890" s="254" t="str">
        <f t="shared" si="178"/>
        <v>Industry</v>
      </c>
      <c r="B890" s="254" t="str">
        <f t="shared" si="178"/>
        <v>Electrification + Hydrogen</v>
      </c>
      <c r="C890" s="254" t="str">
        <f t="shared" si="178"/>
        <v>Fraction of Industrial Fuel Use Shifted to Other Fuels</v>
      </c>
      <c r="D890" s="255" t="s">
        <v>2139</v>
      </c>
      <c r="E890" s="250" t="s">
        <v>800</v>
      </c>
      <c r="F890" s="180" t="s">
        <v>2182</v>
      </c>
      <c r="G890" s="250" t="s">
        <v>2164</v>
      </c>
      <c r="H890" s="43">
        <v>1238</v>
      </c>
      <c r="I890" s="250" t="s">
        <v>311</v>
      </c>
      <c r="J890" s="254" t="str">
        <f t="shared" si="179"/>
        <v>Electrification + Hydrogen</v>
      </c>
      <c r="K890" s="254" t="str">
        <f t="shared" si="179"/>
        <v>indst fuel type shifting</v>
      </c>
      <c r="L890" s="253">
        <f t="shared" si="179"/>
        <v>0</v>
      </c>
      <c r="M890" s="253">
        <f t="shared" si="179"/>
        <v>1</v>
      </c>
      <c r="N890" s="253">
        <f t="shared" si="179"/>
        <v>0.01</v>
      </c>
      <c r="O890" s="254" t="str">
        <f t="shared" si="179"/>
        <v>% of fuel shifted</v>
      </c>
      <c r="P890" s="254"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90" s="254" t="str">
        <f t="shared" si="180"/>
        <v>industry-ag-main.html#fuel-switching</v>
      </c>
      <c r="R890" s="254" t="str">
        <f t="shared" si="180"/>
        <v>industry-elec-and-hydrogen.html</v>
      </c>
      <c r="S890" s="256"/>
      <c r="T890" s="250"/>
    </row>
    <row r="891" spans="1:20">
      <c r="A891" s="254" t="str">
        <f t="shared" si="178"/>
        <v>Industry</v>
      </c>
      <c r="B891" s="254" t="str">
        <f t="shared" si="178"/>
        <v>Electrification + Hydrogen</v>
      </c>
      <c r="C891" s="254" t="str">
        <f t="shared" si="178"/>
        <v>Fraction of Industrial Fuel Use Shifted to Other Fuels</v>
      </c>
      <c r="D891" s="255" t="s">
        <v>2139</v>
      </c>
      <c r="E891" s="250" t="s">
        <v>807</v>
      </c>
      <c r="F891" s="180" t="s">
        <v>2182</v>
      </c>
      <c r="G891" s="250" t="s">
        <v>2163</v>
      </c>
      <c r="H891" s="43">
        <v>1239</v>
      </c>
      <c r="I891" s="250" t="s">
        <v>333</v>
      </c>
      <c r="J891" s="254" t="str">
        <f t="shared" ref="J891:O900" si="181">J$860</f>
        <v>Electrification + Hydrogen</v>
      </c>
      <c r="K891" s="254" t="str">
        <f t="shared" si="181"/>
        <v>indst fuel type shifting</v>
      </c>
      <c r="L891" s="253">
        <f t="shared" si="181"/>
        <v>0</v>
      </c>
      <c r="M891" s="253">
        <f t="shared" si="181"/>
        <v>1</v>
      </c>
      <c r="N891" s="253">
        <f t="shared" si="181"/>
        <v>0.01</v>
      </c>
      <c r="O891" s="254" t="str">
        <f t="shared" si="181"/>
        <v>% of fuel shifted</v>
      </c>
      <c r="P891" s="250"/>
      <c r="Q891" s="254" t="str">
        <f t="shared" si="180"/>
        <v>industry-ag-main.html#fuel-switching</v>
      </c>
      <c r="R891" s="254" t="str">
        <f t="shared" si="180"/>
        <v>industry-elec-and-hydrogen.html</v>
      </c>
      <c r="S891" s="256"/>
      <c r="T891" s="250"/>
    </row>
    <row r="892" spans="1:20">
      <c r="A892" s="254" t="str">
        <f t="shared" si="178"/>
        <v>Industry</v>
      </c>
      <c r="B892" s="254" t="str">
        <f t="shared" si="178"/>
        <v>Electrification + Hydrogen</v>
      </c>
      <c r="C892" s="254" t="str">
        <f t="shared" si="178"/>
        <v>Fraction of Industrial Fuel Use Shifted to Other Fuels</v>
      </c>
      <c r="D892" s="255" t="s">
        <v>2139</v>
      </c>
      <c r="E892" s="250" t="s">
        <v>809</v>
      </c>
      <c r="F892" s="180" t="s">
        <v>2182</v>
      </c>
      <c r="G892" s="250" t="s">
        <v>2162</v>
      </c>
      <c r="H892" s="43">
        <v>1240</v>
      </c>
      <c r="I892" s="250" t="s">
        <v>333</v>
      </c>
      <c r="J892" s="254" t="str">
        <f t="shared" si="181"/>
        <v>Electrification + Hydrogen</v>
      </c>
      <c r="K892" s="254" t="str">
        <f t="shared" si="181"/>
        <v>indst fuel type shifting</v>
      </c>
      <c r="L892" s="253">
        <f t="shared" si="181"/>
        <v>0</v>
      </c>
      <c r="M892" s="253">
        <f t="shared" si="181"/>
        <v>1</v>
      </c>
      <c r="N892" s="253">
        <f t="shared" si="181"/>
        <v>0.01</v>
      </c>
      <c r="O892" s="254" t="str">
        <f t="shared" si="181"/>
        <v>% of fuel shifted</v>
      </c>
      <c r="P892" s="250"/>
      <c r="Q892" s="254" t="str">
        <f t="shared" si="180"/>
        <v>industry-ag-main.html#fuel-switching</v>
      </c>
      <c r="R892" s="254" t="str">
        <f t="shared" si="180"/>
        <v>industry-elec-and-hydrogen.html</v>
      </c>
      <c r="S892" s="256"/>
      <c r="T892" s="250"/>
    </row>
    <row r="893" spans="1:20">
      <c r="A893" s="254" t="str">
        <f t="shared" si="178"/>
        <v>Industry</v>
      </c>
      <c r="B893" s="254" t="str">
        <f t="shared" si="178"/>
        <v>Electrification + Hydrogen</v>
      </c>
      <c r="C893" s="254" t="str">
        <f t="shared" si="178"/>
        <v>Fraction of Industrial Fuel Use Shifted to Other Fuels</v>
      </c>
      <c r="D893" s="255" t="s">
        <v>2139</v>
      </c>
      <c r="E893" s="250" t="s">
        <v>811</v>
      </c>
      <c r="F893" s="180" t="s">
        <v>2182</v>
      </c>
      <c r="G893" s="250" t="s">
        <v>2161</v>
      </c>
      <c r="H893" s="43">
        <v>1241</v>
      </c>
      <c r="I893" s="250" t="s">
        <v>333</v>
      </c>
      <c r="J893" s="254" t="str">
        <f t="shared" si="181"/>
        <v>Electrification + Hydrogen</v>
      </c>
      <c r="K893" s="254" t="str">
        <f t="shared" si="181"/>
        <v>indst fuel type shifting</v>
      </c>
      <c r="L893" s="253">
        <f t="shared" si="181"/>
        <v>0</v>
      </c>
      <c r="M893" s="253">
        <f t="shared" si="181"/>
        <v>1</v>
      </c>
      <c r="N893" s="253">
        <f t="shared" si="181"/>
        <v>0.01</v>
      </c>
      <c r="O893" s="254" t="str">
        <f t="shared" si="181"/>
        <v>% of fuel shifted</v>
      </c>
      <c r="P893" s="250"/>
      <c r="Q893" s="254" t="str">
        <f t="shared" si="180"/>
        <v>industry-ag-main.html#fuel-switching</v>
      </c>
      <c r="R893" s="254" t="str">
        <f t="shared" si="180"/>
        <v>industry-elec-and-hydrogen.html</v>
      </c>
      <c r="S893" s="256"/>
      <c r="T893" s="250"/>
    </row>
    <row r="894" spans="1:20">
      <c r="A894" s="254" t="str">
        <f t="shared" si="178"/>
        <v>Industry</v>
      </c>
      <c r="B894" s="254" t="str">
        <f t="shared" si="178"/>
        <v>Electrification + Hydrogen</v>
      </c>
      <c r="C894" s="254" t="str">
        <f t="shared" si="178"/>
        <v>Fraction of Industrial Fuel Use Shifted to Other Fuels</v>
      </c>
      <c r="D894" s="255" t="s">
        <v>2139</v>
      </c>
      <c r="E894" s="250" t="s">
        <v>813</v>
      </c>
      <c r="F894" s="180" t="s">
        <v>2182</v>
      </c>
      <c r="G894" s="250" t="s">
        <v>2160</v>
      </c>
      <c r="H894" s="43">
        <v>1242</v>
      </c>
      <c r="I894" s="250" t="s">
        <v>333</v>
      </c>
      <c r="J894" s="254" t="str">
        <f t="shared" si="181"/>
        <v>Electrification + Hydrogen</v>
      </c>
      <c r="K894" s="254" t="str">
        <f t="shared" si="181"/>
        <v>indst fuel type shifting</v>
      </c>
      <c r="L894" s="253">
        <f t="shared" si="181"/>
        <v>0</v>
      </c>
      <c r="M894" s="253">
        <f t="shared" si="181"/>
        <v>1</v>
      </c>
      <c r="N894" s="253">
        <f t="shared" si="181"/>
        <v>0.01</v>
      </c>
      <c r="O894" s="254" t="str">
        <f t="shared" si="181"/>
        <v>% of fuel shifted</v>
      </c>
      <c r="P894" s="250"/>
      <c r="Q894" s="254" t="str">
        <f t="shared" si="180"/>
        <v>industry-ag-main.html#fuel-switching</v>
      </c>
      <c r="R894" s="254" t="str">
        <f t="shared" si="180"/>
        <v>industry-elec-and-hydrogen.html</v>
      </c>
      <c r="S894" s="256"/>
      <c r="T894" s="250"/>
    </row>
    <row r="895" spans="1:20">
      <c r="A895" s="254" t="str">
        <f t="shared" si="178"/>
        <v>Industry</v>
      </c>
      <c r="B895" s="254" t="str">
        <f t="shared" si="178"/>
        <v>Electrification + Hydrogen</v>
      </c>
      <c r="C895" s="254" t="str">
        <f t="shared" si="178"/>
        <v>Fraction of Industrial Fuel Use Shifted to Other Fuels</v>
      </c>
      <c r="D895" s="255" t="s">
        <v>2139</v>
      </c>
      <c r="E895" s="250" t="s">
        <v>815</v>
      </c>
      <c r="F895" s="180" t="s">
        <v>2182</v>
      </c>
      <c r="G895" s="250" t="s">
        <v>2159</v>
      </c>
      <c r="H895" s="43">
        <v>1243</v>
      </c>
      <c r="I895" s="250" t="s">
        <v>333</v>
      </c>
      <c r="J895" s="254" t="str">
        <f t="shared" si="181"/>
        <v>Electrification + Hydrogen</v>
      </c>
      <c r="K895" s="254" t="str">
        <f t="shared" si="181"/>
        <v>indst fuel type shifting</v>
      </c>
      <c r="L895" s="253">
        <f t="shared" si="181"/>
        <v>0</v>
      </c>
      <c r="M895" s="253">
        <f t="shared" si="181"/>
        <v>1</v>
      </c>
      <c r="N895" s="253">
        <f t="shared" si="181"/>
        <v>0.01</v>
      </c>
      <c r="O895" s="254" t="str">
        <f t="shared" si="181"/>
        <v>% of fuel shifted</v>
      </c>
      <c r="P895" s="250"/>
      <c r="Q895" s="254" t="str">
        <f t="shared" si="180"/>
        <v>industry-ag-main.html#fuel-switching</v>
      </c>
      <c r="R895" s="254" t="str">
        <f t="shared" si="180"/>
        <v>industry-elec-and-hydrogen.html</v>
      </c>
      <c r="S895" s="256"/>
      <c r="T895" s="250"/>
    </row>
    <row r="896" spans="1:20">
      <c r="A896" s="254" t="str">
        <f t="shared" si="178"/>
        <v>Industry</v>
      </c>
      <c r="B896" s="254" t="str">
        <f t="shared" si="178"/>
        <v>Electrification + Hydrogen</v>
      </c>
      <c r="C896" s="254" t="str">
        <f t="shared" si="178"/>
        <v>Fraction of Industrial Fuel Use Shifted to Other Fuels</v>
      </c>
      <c r="D896" s="255" t="s">
        <v>2139</v>
      </c>
      <c r="E896" s="250" t="s">
        <v>817</v>
      </c>
      <c r="F896" s="180" t="s">
        <v>2182</v>
      </c>
      <c r="G896" s="250" t="s">
        <v>2158</v>
      </c>
      <c r="H896" s="43">
        <v>1244</v>
      </c>
      <c r="I896" s="250" t="s">
        <v>333</v>
      </c>
      <c r="J896" s="254" t="str">
        <f t="shared" si="181"/>
        <v>Electrification + Hydrogen</v>
      </c>
      <c r="K896" s="254" t="str">
        <f t="shared" si="181"/>
        <v>indst fuel type shifting</v>
      </c>
      <c r="L896" s="253">
        <f t="shared" si="181"/>
        <v>0</v>
      </c>
      <c r="M896" s="253">
        <f t="shared" si="181"/>
        <v>1</v>
      </c>
      <c r="N896" s="253">
        <f t="shared" si="181"/>
        <v>0.01</v>
      </c>
      <c r="O896" s="254" t="str">
        <f t="shared" si="181"/>
        <v>% of fuel shifted</v>
      </c>
      <c r="P896" s="250"/>
      <c r="Q896" s="254" t="str">
        <f t="shared" si="180"/>
        <v>industry-ag-main.html#fuel-switching</v>
      </c>
      <c r="R896" s="254" t="str">
        <f t="shared" si="180"/>
        <v>industry-elec-and-hydrogen.html</v>
      </c>
      <c r="S896" s="256"/>
      <c r="T896" s="250"/>
    </row>
    <row r="897" spans="1:20">
      <c r="A897" s="254" t="str">
        <f t="shared" si="178"/>
        <v>Industry</v>
      </c>
      <c r="B897" s="254" t="str">
        <f t="shared" si="178"/>
        <v>Electrification + Hydrogen</v>
      </c>
      <c r="C897" s="254" t="str">
        <f t="shared" si="178"/>
        <v>Fraction of Industrial Fuel Use Shifted to Other Fuels</v>
      </c>
      <c r="D897" s="255" t="s">
        <v>2139</v>
      </c>
      <c r="E897" s="250" t="s">
        <v>819</v>
      </c>
      <c r="F897" s="180" t="s">
        <v>2182</v>
      </c>
      <c r="G897" s="250" t="s">
        <v>2157</v>
      </c>
      <c r="H897" s="43">
        <v>1245</v>
      </c>
      <c r="I897" s="250" t="s">
        <v>333</v>
      </c>
      <c r="J897" s="254" t="str">
        <f t="shared" si="181"/>
        <v>Electrification + Hydrogen</v>
      </c>
      <c r="K897" s="254" t="str">
        <f t="shared" si="181"/>
        <v>indst fuel type shifting</v>
      </c>
      <c r="L897" s="253">
        <f t="shared" si="181"/>
        <v>0</v>
      </c>
      <c r="M897" s="253">
        <f t="shared" si="181"/>
        <v>1</v>
      </c>
      <c r="N897" s="253">
        <f t="shared" si="181"/>
        <v>0.01</v>
      </c>
      <c r="O897" s="254" t="str">
        <f t="shared" si="181"/>
        <v>% of fuel shifted</v>
      </c>
      <c r="P897" s="250"/>
      <c r="Q897" s="254" t="str">
        <f t="shared" si="180"/>
        <v>industry-ag-main.html#fuel-switching</v>
      </c>
      <c r="R897" s="254" t="str">
        <f t="shared" si="180"/>
        <v>industry-elec-and-hydrogen.html</v>
      </c>
      <c r="S897" s="256"/>
      <c r="T897" s="250"/>
    </row>
    <row r="898" spans="1:20">
      <c r="A898" s="254" t="str">
        <f t="shared" si="178"/>
        <v>Industry</v>
      </c>
      <c r="B898" s="254" t="str">
        <f t="shared" si="178"/>
        <v>Electrification + Hydrogen</v>
      </c>
      <c r="C898" s="254" t="str">
        <f t="shared" si="178"/>
        <v>Fraction of Industrial Fuel Use Shifted to Other Fuels</v>
      </c>
      <c r="D898" s="255" t="s">
        <v>2139</v>
      </c>
      <c r="E898" s="250" t="s">
        <v>821</v>
      </c>
      <c r="F898" s="180" t="s">
        <v>2182</v>
      </c>
      <c r="G898" s="250" t="s">
        <v>2156</v>
      </c>
      <c r="H898" s="43">
        <v>1246</v>
      </c>
      <c r="I898" s="250" t="s">
        <v>333</v>
      </c>
      <c r="J898" s="254" t="str">
        <f t="shared" si="181"/>
        <v>Electrification + Hydrogen</v>
      </c>
      <c r="K898" s="254" t="str">
        <f t="shared" si="181"/>
        <v>indst fuel type shifting</v>
      </c>
      <c r="L898" s="253">
        <f t="shared" si="181"/>
        <v>0</v>
      </c>
      <c r="M898" s="253">
        <f t="shared" si="181"/>
        <v>1</v>
      </c>
      <c r="N898" s="253">
        <f t="shared" si="181"/>
        <v>0.01</v>
      </c>
      <c r="O898" s="254" t="str">
        <f t="shared" si="181"/>
        <v>% of fuel shifted</v>
      </c>
      <c r="P898" s="250"/>
      <c r="Q898" s="254" t="str">
        <f t="shared" si="180"/>
        <v>industry-ag-main.html#fuel-switching</v>
      </c>
      <c r="R898" s="254" t="str">
        <f t="shared" si="180"/>
        <v>industry-elec-and-hydrogen.html</v>
      </c>
      <c r="S898" s="256"/>
      <c r="T898" s="250"/>
    </row>
    <row r="899" spans="1:20">
      <c r="A899" s="254" t="str">
        <f t="shared" si="178"/>
        <v>Industry</v>
      </c>
      <c r="B899" s="254" t="str">
        <f t="shared" si="178"/>
        <v>Electrification + Hydrogen</v>
      </c>
      <c r="C899" s="254" t="str">
        <f t="shared" si="178"/>
        <v>Fraction of Industrial Fuel Use Shifted to Other Fuels</v>
      </c>
      <c r="D899" s="255" t="s">
        <v>2139</v>
      </c>
      <c r="E899" s="250" t="s">
        <v>823</v>
      </c>
      <c r="F899" s="180" t="s">
        <v>2182</v>
      </c>
      <c r="G899" s="250" t="s">
        <v>2154</v>
      </c>
      <c r="H899" s="43">
        <v>1247</v>
      </c>
      <c r="I899" s="250" t="s">
        <v>311</v>
      </c>
      <c r="J899" s="254" t="str">
        <f t="shared" si="181"/>
        <v>Electrification + Hydrogen</v>
      </c>
      <c r="K899" s="254" t="str">
        <f t="shared" si="181"/>
        <v>indst fuel type shifting</v>
      </c>
      <c r="L899" s="253">
        <f t="shared" si="181"/>
        <v>0</v>
      </c>
      <c r="M899" s="253">
        <f t="shared" si="181"/>
        <v>1</v>
      </c>
      <c r="N899" s="253">
        <f t="shared" si="181"/>
        <v>0.01</v>
      </c>
      <c r="O899" s="254" t="str">
        <f t="shared" si="181"/>
        <v>% of fuel shifted</v>
      </c>
      <c r="P899" s="254"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99" s="254" t="str">
        <f t="shared" si="180"/>
        <v>industry-ag-main.html#fuel-switching</v>
      </c>
      <c r="R899" s="254" t="str">
        <f t="shared" si="180"/>
        <v>industry-elec-and-hydrogen.html</v>
      </c>
      <c r="S899" s="256"/>
      <c r="T899" s="250"/>
    </row>
    <row r="900" spans="1:20">
      <c r="A900" s="254" t="str">
        <f t="shared" si="178"/>
        <v>Industry</v>
      </c>
      <c r="B900" s="254" t="str">
        <f t="shared" si="178"/>
        <v>Electrification + Hydrogen</v>
      </c>
      <c r="C900" s="254" t="str">
        <f t="shared" si="178"/>
        <v>Fraction of Industrial Fuel Use Shifted to Other Fuels</v>
      </c>
      <c r="D900" s="255" t="s">
        <v>2137</v>
      </c>
      <c r="E900" s="250" t="s">
        <v>800</v>
      </c>
      <c r="F900" s="180" t="s">
        <v>2181</v>
      </c>
      <c r="G900" s="250" t="s">
        <v>2164</v>
      </c>
      <c r="H900" s="43">
        <v>1248</v>
      </c>
      <c r="I900" s="250" t="s">
        <v>311</v>
      </c>
      <c r="J900" s="254" t="str">
        <f t="shared" si="181"/>
        <v>Electrification + Hydrogen</v>
      </c>
      <c r="K900" s="254" t="str">
        <f t="shared" si="181"/>
        <v>indst fuel type shifting</v>
      </c>
      <c r="L900" s="253">
        <f t="shared" si="181"/>
        <v>0</v>
      </c>
      <c r="M900" s="253">
        <f t="shared" si="181"/>
        <v>1</v>
      </c>
      <c r="N900" s="253">
        <f t="shared" si="181"/>
        <v>0.01</v>
      </c>
      <c r="O900" s="254" t="str">
        <f t="shared" si="181"/>
        <v>% of fuel shifted</v>
      </c>
      <c r="P900" s="254"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00" s="254" t="str">
        <f t="shared" si="180"/>
        <v>industry-ag-main.html#fuel-switching</v>
      </c>
      <c r="R900" s="254" t="str">
        <f t="shared" si="180"/>
        <v>industry-elec-and-hydrogen.html</v>
      </c>
      <c r="S900" s="256"/>
      <c r="T900" s="250"/>
    </row>
    <row r="901" spans="1:20">
      <c r="A901" s="254" t="str">
        <f t="shared" ref="A901:C920" si="182">A$860</f>
        <v>Industry</v>
      </c>
      <c r="B901" s="254" t="str">
        <f t="shared" si="182"/>
        <v>Electrification + Hydrogen</v>
      </c>
      <c r="C901" s="254" t="str">
        <f t="shared" si="182"/>
        <v>Fraction of Industrial Fuel Use Shifted to Other Fuels</v>
      </c>
      <c r="D901" s="255" t="s">
        <v>2137</v>
      </c>
      <c r="E901" s="250" t="s">
        <v>807</v>
      </c>
      <c r="F901" s="180" t="s">
        <v>2181</v>
      </c>
      <c r="G901" s="250" t="s">
        <v>2163</v>
      </c>
      <c r="H901" s="43">
        <v>1249</v>
      </c>
      <c r="I901" s="250" t="s">
        <v>333</v>
      </c>
      <c r="J901" s="254" t="str">
        <f t="shared" ref="J901:O910" si="183">J$860</f>
        <v>Electrification + Hydrogen</v>
      </c>
      <c r="K901" s="254" t="str">
        <f t="shared" si="183"/>
        <v>indst fuel type shifting</v>
      </c>
      <c r="L901" s="253">
        <f t="shared" si="183"/>
        <v>0</v>
      </c>
      <c r="M901" s="253">
        <f t="shared" si="183"/>
        <v>1</v>
      </c>
      <c r="N901" s="253">
        <f t="shared" si="183"/>
        <v>0.01</v>
      </c>
      <c r="O901" s="254" t="str">
        <f t="shared" si="183"/>
        <v>% of fuel shifted</v>
      </c>
      <c r="P901" s="250"/>
      <c r="Q901" s="254" t="str">
        <f t="shared" ref="Q901:R920" si="184">Q$860</f>
        <v>industry-ag-main.html#fuel-switching</v>
      </c>
      <c r="R901" s="254" t="str">
        <f t="shared" si="184"/>
        <v>industry-elec-and-hydrogen.html</v>
      </c>
      <c r="S901" s="256"/>
      <c r="T901" s="250"/>
    </row>
    <row r="902" spans="1:20">
      <c r="A902" s="254" t="str">
        <f t="shared" si="182"/>
        <v>Industry</v>
      </c>
      <c r="B902" s="254" t="str">
        <f t="shared" si="182"/>
        <v>Electrification + Hydrogen</v>
      </c>
      <c r="C902" s="254" t="str">
        <f t="shared" si="182"/>
        <v>Fraction of Industrial Fuel Use Shifted to Other Fuels</v>
      </c>
      <c r="D902" s="255" t="s">
        <v>2137</v>
      </c>
      <c r="E902" s="250" t="s">
        <v>809</v>
      </c>
      <c r="F902" s="180" t="s">
        <v>2181</v>
      </c>
      <c r="G902" s="250" t="s">
        <v>2162</v>
      </c>
      <c r="H902" s="43">
        <v>1250</v>
      </c>
      <c r="I902" s="250" t="s">
        <v>333</v>
      </c>
      <c r="J902" s="254" t="str">
        <f t="shared" si="183"/>
        <v>Electrification + Hydrogen</v>
      </c>
      <c r="K902" s="254" t="str">
        <f t="shared" si="183"/>
        <v>indst fuel type shifting</v>
      </c>
      <c r="L902" s="253">
        <f t="shared" si="183"/>
        <v>0</v>
      </c>
      <c r="M902" s="253">
        <f t="shared" si="183"/>
        <v>1</v>
      </c>
      <c r="N902" s="253">
        <f t="shared" si="183"/>
        <v>0.01</v>
      </c>
      <c r="O902" s="254" t="str">
        <f t="shared" si="183"/>
        <v>% of fuel shifted</v>
      </c>
      <c r="P902" s="250"/>
      <c r="Q902" s="254" t="str">
        <f t="shared" si="184"/>
        <v>industry-ag-main.html#fuel-switching</v>
      </c>
      <c r="R902" s="254" t="str">
        <f t="shared" si="184"/>
        <v>industry-elec-and-hydrogen.html</v>
      </c>
      <c r="S902" s="256"/>
      <c r="T902" s="250"/>
    </row>
    <row r="903" spans="1:20">
      <c r="A903" s="254" t="str">
        <f t="shared" si="182"/>
        <v>Industry</v>
      </c>
      <c r="B903" s="254" t="str">
        <f t="shared" si="182"/>
        <v>Electrification + Hydrogen</v>
      </c>
      <c r="C903" s="254" t="str">
        <f t="shared" si="182"/>
        <v>Fraction of Industrial Fuel Use Shifted to Other Fuels</v>
      </c>
      <c r="D903" s="255" t="s">
        <v>2137</v>
      </c>
      <c r="E903" s="250" t="s">
        <v>811</v>
      </c>
      <c r="F903" s="180" t="s">
        <v>2181</v>
      </c>
      <c r="G903" s="250" t="s">
        <v>2161</v>
      </c>
      <c r="H903" s="43">
        <v>1251</v>
      </c>
      <c r="I903" s="250" t="s">
        <v>333</v>
      </c>
      <c r="J903" s="254" t="str">
        <f t="shared" si="183"/>
        <v>Electrification + Hydrogen</v>
      </c>
      <c r="K903" s="254" t="str">
        <f t="shared" si="183"/>
        <v>indst fuel type shifting</v>
      </c>
      <c r="L903" s="253">
        <f t="shared" si="183"/>
        <v>0</v>
      </c>
      <c r="M903" s="253">
        <f t="shared" si="183"/>
        <v>1</v>
      </c>
      <c r="N903" s="253">
        <f t="shared" si="183"/>
        <v>0.01</v>
      </c>
      <c r="O903" s="254" t="str">
        <f t="shared" si="183"/>
        <v>% of fuel shifted</v>
      </c>
      <c r="P903" s="250"/>
      <c r="Q903" s="254" t="str">
        <f t="shared" si="184"/>
        <v>industry-ag-main.html#fuel-switching</v>
      </c>
      <c r="R903" s="254" t="str">
        <f t="shared" si="184"/>
        <v>industry-elec-and-hydrogen.html</v>
      </c>
      <c r="S903" s="256"/>
      <c r="T903" s="250"/>
    </row>
    <row r="904" spans="1:20">
      <c r="A904" s="254" t="str">
        <f t="shared" si="182"/>
        <v>Industry</v>
      </c>
      <c r="B904" s="254" t="str">
        <f t="shared" si="182"/>
        <v>Electrification + Hydrogen</v>
      </c>
      <c r="C904" s="254" t="str">
        <f t="shared" si="182"/>
        <v>Fraction of Industrial Fuel Use Shifted to Other Fuels</v>
      </c>
      <c r="D904" s="255" t="s">
        <v>2137</v>
      </c>
      <c r="E904" s="250" t="s">
        <v>813</v>
      </c>
      <c r="F904" s="180" t="s">
        <v>2181</v>
      </c>
      <c r="G904" s="250" t="s">
        <v>2160</v>
      </c>
      <c r="H904" s="43">
        <v>1252</v>
      </c>
      <c r="I904" s="250" t="s">
        <v>333</v>
      </c>
      <c r="J904" s="254" t="str">
        <f t="shared" si="183"/>
        <v>Electrification + Hydrogen</v>
      </c>
      <c r="K904" s="254" t="str">
        <f t="shared" si="183"/>
        <v>indst fuel type shifting</v>
      </c>
      <c r="L904" s="253">
        <f t="shared" si="183"/>
        <v>0</v>
      </c>
      <c r="M904" s="253">
        <f t="shared" si="183"/>
        <v>1</v>
      </c>
      <c r="N904" s="253">
        <f t="shared" si="183"/>
        <v>0.01</v>
      </c>
      <c r="O904" s="254" t="str">
        <f t="shared" si="183"/>
        <v>% of fuel shifted</v>
      </c>
      <c r="P904" s="250"/>
      <c r="Q904" s="254" t="str">
        <f t="shared" si="184"/>
        <v>industry-ag-main.html#fuel-switching</v>
      </c>
      <c r="R904" s="254" t="str">
        <f t="shared" si="184"/>
        <v>industry-elec-and-hydrogen.html</v>
      </c>
      <c r="S904" s="256"/>
      <c r="T904" s="250"/>
    </row>
    <row r="905" spans="1:20">
      <c r="A905" s="254" t="str">
        <f t="shared" si="182"/>
        <v>Industry</v>
      </c>
      <c r="B905" s="254" t="str">
        <f t="shared" si="182"/>
        <v>Electrification + Hydrogen</v>
      </c>
      <c r="C905" s="254" t="str">
        <f t="shared" si="182"/>
        <v>Fraction of Industrial Fuel Use Shifted to Other Fuels</v>
      </c>
      <c r="D905" s="255" t="s">
        <v>2137</v>
      </c>
      <c r="E905" s="250" t="s">
        <v>815</v>
      </c>
      <c r="F905" s="180" t="s">
        <v>2181</v>
      </c>
      <c r="G905" s="250" t="s">
        <v>2159</v>
      </c>
      <c r="H905" s="43">
        <v>1253</v>
      </c>
      <c r="I905" s="250" t="s">
        <v>333</v>
      </c>
      <c r="J905" s="254" t="str">
        <f t="shared" si="183"/>
        <v>Electrification + Hydrogen</v>
      </c>
      <c r="K905" s="254" t="str">
        <f t="shared" si="183"/>
        <v>indst fuel type shifting</v>
      </c>
      <c r="L905" s="253">
        <f t="shared" si="183"/>
        <v>0</v>
      </c>
      <c r="M905" s="253">
        <f t="shared" si="183"/>
        <v>1</v>
      </c>
      <c r="N905" s="253">
        <f t="shared" si="183"/>
        <v>0.01</v>
      </c>
      <c r="O905" s="254" t="str">
        <f t="shared" si="183"/>
        <v>% of fuel shifted</v>
      </c>
      <c r="P905" s="250"/>
      <c r="Q905" s="254" t="str">
        <f t="shared" si="184"/>
        <v>industry-ag-main.html#fuel-switching</v>
      </c>
      <c r="R905" s="254" t="str">
        <f t="shared" si="184"/>
        <v>industry-elec-and-hydrogen.html</v>
      </c>
      <c r="S905" s="256"/>
      <c r="T905" s="250"/>
    </row>
    <row r="906" spans="1:20">
      <c r="A906" s="254" t="str">
        <f t="shared" si="182"/>
        <v>Industry</v>
      </c>
      <c r="B906" s="254" t="str">
        <f t="shared" si="182"/>
        <v>Electrification + Hydrogen</v>
      </c>
      <c r="C906" s="254" t="str">
        <f t="shared" si="182"/>
        <v>Fraction of Industrial Fuel Use Shifted to Other Fuels</v>
      </c>
      <c r="D906" s="255" t="s">
        <v>2137</v>
      </c>
      <c r="E906" s="250" t="s">
        <v>817</v>
      </c>
      <c r="F906" s="180" t="s">
        <v>2181</v>
      </c>
      <c r="G906" s="250" t="s">
        <v>2158</v>
      </c>
      <c r="H906" s="43">
        <v>1254</v>
      </c>
      <c r="I906" s="250" t="s">
        <v>333</v>
      </c>
      <c r="J906" s="254" t="str">
        <f t="shared" si="183"/>
        <v>Electrification + Hydrogen</v>
      </c>
      <c r="K906" s="254" t="str">
        <f t="shared" si="183"/>
        <v>indst fuel type shifting</v>
      </c>
      <c r="L906" s="253">
        <f t="shared" si="183"/>
        <v>0</v>
      </c>
      <c r="M906" s="253">
        <f t="shared" si="183"/>
        <v>1</v>
      </c>
      <c r="N906" s="253">
        <f t="shared" si="183"/>
        <v>0.01</v>
      </c>
      <c r="O906" s="254" t="str">
        <f t="shared" si="183"/>
        <v>% of fuel shifted</v>
      </c>
      <c r="P906" s="250"/>
      <c r="Q906" s="254" t="str">
        <f t="shared" si="184"/>
        <v>industry-ag-main.html#fuel-switching</v>
      </c>
      <c r="R906" s="254" t="str">
        <f t="shared" si="184"/>
        <v>industry-elec-and-hydrogen.html</v>
      </c>
      <c r="S906" s="256"/>
      <c r="T906" s="250"/>
    </row>
    <row r="907" spans="1:20">
      <c r="A907" s="254" t="str">
        <f t="shared" si="182"/>
        <v>Industry</v>
      </c>
      <c r="B907" s="254" t="str">
        <f t="shared" si="182"/>
        <v>Electrification + Hydrogen</v>
      </c>
      <c r="C907" s="254" t="str">
        <f t="shared" si="182"/>
        <v>Fraction of Industrial Fuel Use Shifted to Other Fuels</v>
      </c>
      <c r="D907" s="255" t="s">
        <v>2137</v>
      </c>
      <c r="E907" s="250" t="s">
        <v>819</v>
      </c>
      <c r="F907" s="180" t="s">
        <v>2181</v>
      </c>
      <c r="G907" s="250" t="s">
        <v>2157</v>
      </c>
      <c r="H907" s="43">
        <v>1255</v>
      </c>
      <c r="I907" s="250" t="s">
        <v>333</v>
      </c>
      <c r="J907" s="254" t="str">
        <f t="shared" si="183"/>
        <v>Electrification + Hydrogen</v>
      </c>
      <c r="K907" s="254" t="str">
        <f t="shared" si="183"/>
        <v>indst fuel type shifting</v>
      </c>
      <c r="L907" s="253">
        <f t="shared" si="183"/>
        <v>0</v>
      </c>
      <c r="M907" s="253">
        <f t="shared" si="183"/>
        <v>1</v>
      </c>
      <c r="N907" s="253">
        <f t="shared" si="183"/>
        <v>0.01</v>
      </c>
      <c r="O907" s="254" t="str">
        <f t="shared" si="183"/>
        <v>% of fuel shifted</v>
      </c>
      <c r="P907" s="250"/>
      <c r="Q907" s="254" t="str">
        <f t="shared" si="184"/>
        <v>industry-ag-main.html#fuel-switching</v>
      </c>
      <c r="R907" s="254" t="str">
        <f t="shared" si="184"/>
        <v>industry-elec-and-hydrogen.html</v>
      </c>
      <c r="S907" s="256"/>
      <c r="T907" s="250"/>
    </row>
    <row r="908" spans="1:20">
      <c r="A908" s="254" t="str">
        <f t="shared" si="182"/>
        <v>Industry</v>
      </c>
      <c r="B908" s="254" t="str">
        <f t="shared" si="182"/>
        <v>Electrification + Hydrogen</v>
      </c>
      <c r="C908" s="254" t="str">
        <f t="shared" si="182"/>
        <v>Fraction of Industrial Fuel Use Shifted to Other Fuels</v>
      </c>
      <c r="D908" s="255" t="s">
        <v>2137</v>
      </c>
      <c r="E908" s="250" t="s">
        <v>821</v>
      </c>
      <c r="F908" s="180" t="s">
        <v>2181</v>
      </c>
      <c r="G908" s="250" t="s">
        <v>2156</v>
      </c>
      <c r="H908" s="43">
        <v>1256</v>
      </c>
      <c r="I908" s="250" t="s">
        <v>333</v>
      </c>
      <c r="J908" s="254" t="str">
        <f t="shared" si="183"/>
        <v>Electrification + Hydrogen</v>
      </c>
      <c r="K908" s="254" t="str">
        <f t="shared" si="183"/>
        <v>indst fuel type shifting</v>
      </c>
      <c r="L908" s="253">
        <f t="shared" si="183"/>
        <v>0</v>
      </c>
      <c r="M908" s="253">
        <f t="shared" si="183"/>
        <v>1</v>
      </c>
      <c r="N908" s="253">
        <f t="shared" si="183"/>
        <v>0.01</v>
      </c>
      <c r="O908" s="254" t="str">
        <f t="shared" si="183"/>
        <v>% of fuel shifted</v>
      </c>
      <c r="P908" s="250"/>
      <c r="Q908" s="254" t="str">
        <f t="shared" si="184"/>
        <v>industry-ag-main.html#fuel-switching</v>
      </c>
      <c r="R908" s="254" t="str">
        <f t="shared" si="184"/>
        <v>industry-elec-and-hydrogen.html</v>
      </c>
      <c r="S908" s="256"/>
      <c r="T908" s="250"/>
    </row>
    <row r="909" spans="1:20">
      <c r="A909" s="254" t="str">
        <f t="shared" si="182"/>
        <v>Industry</v>
      </c>
      <c r="B909" s="254" t="str">
        <f t="shared" si="182"/>
        <v>Electrification + Hydrogen</v>
      </c>
      <c r="C909" s="254" t="str">
        <f t="shared" si="182"/>
        <v>Fraction of Industrial Fuel Use Shifted to Other Fuels</v>
      </c>
      <c r="D909" s="255" t="s">
        <v>2137</v>
      </c>
      <c r="E909" s="250" t="s">
        <v>823</v>
      </c>
      <c r="F909" s="180" t="s">
        <v>2181</v>
      </c>
      <c r="G909" s="250" t="s">
        <v>2154</v>
      </c>
      <c r="H909" s="43">
        <v>1257</v>
      </c>
      <c r="I909" s="250" t="s">
        <v>311</v>
      </c>
      <c r="J909" s="254" t="str">
        <f t="shared" si="183"/>
        <v>Electrification + Hydrogen</v>
      </c>
      <c r="K909" s="254" t="str">
        <f t="shared" si="183"/>
        <v>indst fuel type shifting</v>
      </c>
      <c r="L909" s="253">
        <f t="shared" si="183"/>
        <v>0</v>
      </c>
      <c r="M909" s="253">
        <f t="shared" si="183"/>
        <v>1</v>
      </c>
      <c r="N909" s="253">
        <f t="shared" si="183"/>
        <v>0.01</v>
      </c>
      <c r="O909" s="254" t="str">
        <f t="shared" si="183"/>
        <v>% of fuel shifted</v>
      </c>
      <c r="P909" s="254"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09" s="254" t="str">
        <f t="shared" si="184"/>
        <v>industry-ag-main.html#fuel-switching</v>
      </c>
      <c r="R909" s="254" t="str">
        <f t="shared" si="184"/>
        <v>industry-elec-and-hydrogen.html</v>
      </c>
      <c r="S909" s="256"/>
      <c r="T909" s="250"/>
    </row>
    <row r="910" spans="1:20">
      <c r="A910" s="254" t="str">
        <f t="shared" si="182"/>
        <v>Industry</v>
      </c>
      <c r="B910" s="254" t="str">
        <f t="shared" si="182"/>
        <v>Electrification + Hydrogen</v>
      </c>
      <c r="C910" s="254" t="str">
        <f t="shared" si="182"/>
        <v>Fraction of Industrial Fuel Use Shifted to Other Fuels</v>
      </c>
      <c r="D910" s="255" t="s">
        <v>2135</v>
      </c>
      <c r="E910" s="250" t="s">
        <v>800</v>
      </c>
      <c r="F910" s="180" t="s">
        <v>2180</v>
      </c>
      <c r="G910" s="250" t="s">
        <v>2164</v>
      </c>
      <c r="H910" s="43">
        <v>1258</v>
      </c>
      <c r="I910" s="250" t="s">
        <v>311</v>
      </c>
      <c r="J910" s="254" t="str">
        <f t="shared" si="183"/>
        <v>Electrification + Hydrogen</v>
      </c>
      <c r="K910" s="254" t="str">
        <f t="shared" si="183"/>
        <v>indst fuel type shifting</v>
      </c>
      <c r="L910" s="253">
        <f t="shared" si="183"/>
        <v>0</v>
      </c>
      <c r="M910" s="253">
        <f t="shared" si="183"/>
        <v>1</v>
      </c>
      <c r="N910" s="253">
        <f t="shared" si="183"/>
        <v>0.01</v>
      </c>
      <c r="O910" s="254" t="str">
        <f t="shared" si="183"/>
        <v>% of fuel shifted</v>
      </c>
      <c r="P910" s="254"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10" s="254" t="str">
        <f t="shared" si="184"/>
        <v>industry-ag-main.html#fuel-switching</v>
      </c>
      <c r="R910" s="254" t="str">
        <f t="shared" si="184"/>
        <v>industry-elec-and-hydrogen.html</v>
      </c>
      <c r="S910" s="256"/>
      <c r="T910" s="250"/>
    </row>
    <row r="911" spans="1:20">
      <c r="A911" s="254" t="str">
        <f t="shared" si="182"/>
        <v>Industry</v>
      </c>
      <c r="B911" s="254" t="str">
        <f t="shared" si="182"/>
        <v>Electrification + Hydrogen</v>
      </c>
      <c r="C911" s="254" t="str">
        <f t="shared" si="182"/>
        <v>Fraction of Industrial Fuel Use Shifted to Other Fuels</v>
      </c>
      <c r="D911" s="255" t="s">
        <v>2135</v>
      </c>
      <c r="E911" s="250" t="s">
        <v>807</v>
      </c>
      <c r="F911" s="180" t="s">
        <v>2180</v>
      </c>
      <c r="G911" s="250" t="s">
        <v>2163</v>
      </c>
      <c r="H911" s="43">
        <v>1259</v>
      </c>
      <c r="I911" s="250" t="s">
        <v>333</v>
      </c>
      <c r="J911" s="254" t="str">
        <f t="shared" ref="J911:O920" si="185">J$860</f>
        <v>Electrification + Hydrogen</v>
      </c>
      <c r="K911" s="254" t="str">
        <f t="shared" si="185"/>
        <v>indst fuel type shifting</v>
      </c>
      <c r="L911" s="253">
        <f t="shared" si="185"/>
        <v>0</v>
      </c>
      <c r="M911" s="253">
        <f t="shared" si="185"/>
        <v>1</v>
      </c>
      <c r="N911" s="253">
        <f t="shared" si="185"/>
        <v>0.01</v>
      </c>
      <c r="O911" s="254" t="str">
        <f t="shared" si="185"/>
        <v>% of fuel shifted</v>
      </c>
      <c r="P911" s="250"/>
      <c r="Q911" s="254" t="str">
        <f t="shared" si="184"/>
        <v>industry-ag-main.html#fuel-switching</v>
      </c>
      <c r="R911" s="254" t="str">
        <f t="shared" si="184"/>
        <v>industry-elec-and-hydrogen.html</v>
      </c>
      <c r="S911" s="256"/>
      <c r="T911" s="250"/>
    </row>
    <row r="912" spans="1:20">
      <c r="A912" s="254" t="str">
        <f t="shared" si="182"/>
        <v>Industry</v>
      </c>
      <c r="B912" s="254" t="str">
        <f t="shared" si="182"/>
        <v>Electrification + Hydrogen</v>
      </c>
      <c r="C912" s="254" t="str">
        <f t="shared" si="182"/>
        <v>Fraction of Industrial Fuel Use Shifted to Other Fuels</v>
      </c>
      <c r="D912" s="255" t="s">
        <v>2135</v>
      </c>
      <c r="E912" s="250" t="s">
        <v>809</v>
      </c>
      <c r="F912" s="180" t="s">
        <v>2180</v>
      </c>
      <c r="G912" s="250" t="s">
        <v>2162</v>
      </c>
      <c r="H912" s="43">
        <v>1260</v>
      </c>
      <c r="I912" s="250" t="s">
        <v>333</v>
      </c>
      <c r="J912" s="254" t="str">
        <f t="shared" si="185"/>
        <v>Electrification + Hydrogen</v>
      </c>
      <c r="K912" s="254" t="str">
        <f t="shared" si="185"/>
        <v>indst fuel type shifting</v>
      </c>
      <c r="L912" s="253">
        <f t="shared" si="185"/>
        <v>0</v>
      </c>
      <c r="M912" s="253">
        <f t="shared" si="185"/>
        <v>1</v>
      </c>
      <c r="N912" s="253">
        <f t="shared" si="185"/>
        <v>0.01</v>
      </c>
      <c r="O912" s="254" t="str">
        <f t="shared" si="185"/>
        <v>% of fuel shifted</v>
      </c>
      <c r="P912" s="250"/>
      <c r="Q912" s="254" t="str">
        <f t="shared" si="184"/>
        <v>industry-ag-main.html#fuel-switching</v>
      </c>
      <c r="R912" s="254" t="str">
        <f t="shared" si="184"/>
        <v>industry-elec-and-hydrogen.html</v>
      </c>
      <c r="S912" s="256"/>
      <c r="T912" s="250"/>
    </row>
    <row r="913" spans="1:20">
      <c r="A913" s="254" t="str">
        <f t="shared" si="182"/>
        <v>Industry</v>
      </c>
      <c r="B913" s="254" t="str">
        <f t="shared" si="182"/>
        <v>Electrification + Hydrogen</v>
      </c>
      <c r="C913" s="254" t="str">
        <f t="shared" si="182"/>
        <v>Fraction of Industrial Fuel Use Shifted to Other Fuels</v>
      </c>
      <c r="D913" s="255" t="s">
        <v>2135</v>
      </c>
      <c r="E913" s="250" t="s">
        <v>811</v>
      </c>
      <c r="F913" s="180" t="s">
        <v>2180</v>
      </c>
      <c r="G913" s="250" t="s">
        <v>2161</v>
      </c>
      <c r="H913" s="43">
        <v>1261</v>
      </c>
      <c r="I913" s="250" t="s">
        <v>333</v>
      </c>
      <c r="J913" s="254" t="str">
        <f t="shared" si="185"/>
        <v>Electrification + Hydrogen</v>
      </c>
      <c r="K913" s="254" t="str">
        <f t="shared" si="185"/>
        <v>indst fuel type shifting</v>
      </c>
      <c r="L913" s="253">
        <f t="shared" si="185"/>
        <v>0</v>
      </c>
      <c r="M913" s="253">
        <f t="shared" si="185"/>
        <v>1</v>
      </c>
      <c r="N913" s="253">
        <f t="shared" si="185"/>
        <v>0.01</v>
      </c>
      <c r="O913" s="254" t="str">
        <f t="shared" si="185"/>
        <v>% of fuel shifted</v>
      </c>
      <c r="P913" s="250"/>
      <c r="Q913" s="254" t="str">
        <f t="shared" si="184"/>
        <v>industry-ag-main.html#fuel-switching</v>
      </c>
      <c r="R913" s="254" t="str">
        <f t="shared" si="184"/>
        <v>industry-elec-and-hydrogen.html</v>
      </c>
      <c r="S913" s="256"/>
      <c r="T913" s="250"/>
    </row>
    <row r="914" spans="1:20">
      <c r="A914" s="254" t="str">
        <f t="shared" si="182"/>
        <v>Industry</v>
      </c>
      <c r="B914" s="254" t="str">
        <f t="shared" si="182"/>
        <v>Electrification + Hydrogen</v>
      </c>
      <c r="C914" s="254" t="str">
        <f t="shared" si="182"/>
        <v>Fraction of Industrial Fuel Use Shifted to Other Fuels</v>
      </c>
      <c r="D914" s="255" t="s">
        <v>2135</v>
      </c>
      <c r="E914" s="250" t="s">
        <v>813</v>
      </c>
      <c r="F914" s="180" t="s">
        <v>2180</v>
      </c>
      <c r="G914" s="250" t="s">
        <v>2160</v>
      </c>
      <c r="H914" s="43">
        <v>1262</v>
      </c>
      <c r="I914" s="250" t="s">
        <v>333</v>
      </c>
      <c r="J914" s="254" t="str">
        <f t="shared" si="185"/>
        <v>Electrification + Hydrogen</v>
      </c>
      <c r="K914" s="254" t="str">
        <f t="shared" si="185"/>
        <v>indst fuel type shifting</v>
      </c>
      <c r="L914" s="253">
        <f t="shared" si="185"/>
        <v>0</v>
      </c>
      <c r="M914" s="253">
        <f t="shared" si="185"/>
        <v>1</v>
      </c>
      <c r="N914" s="253">
        <f t="shared" si="185"/>
        <v>0.01</v>
      </c>
      <c r="O914" s="254" t="str">
        <f t="shared" si="185"/>
        <v>% of fuel shifted</v>
      </c>
      <c r="P914" s="250"/>
      <c r="Q914" s="254" t="str">
        <f t="shared" si="184"/>
        <v>industry-ag-main.html#fuel-switching</v>
      </c>
      <c r="R914" s="254" t="str">
        <f t="shared" si="184"/>
        <v>industry-elec-and-hydrogen.html</v>
      </c>
      <c r="S914" s="256"/>
      <c r="T914" s="250"/>
    </row>
    <row r="915" spans="1:20">
      <c r="A915" s="254" t="str">
        <f t="shared" si="182"/>
        <v>Industry</v>
      </c>
      <c r="B915" s="254" t="str">
        <f t="shared" si="182"/>
        <v>Electrification + Hydrogen</v>
      </c>
      <c r="C915" s="254" t="str">
        <f t="shared" si="182"/>
        <v>Fraction of Industrial Fuel Use Shifted to Other Fuels</v>
      </c>
      <c r="D915" s="255" t="s">
        <v>2135</v>
      </c>
      <c r="E915" s="250" t="s">
        <v>815</v>
      </c>
      <c r="F915" s="180" t="s">
        <v>2180</v>
      </c>
      <c r="G915" s="250" t="s">
        <v>2159</v>
      </c>
      <c r="H915" s="43">
        <v>1263</v>
      </c>
      <c r="I915" s="250" t="s">
        <v>333</v>
      </c>
      <c r="J915" s="254" t="str">
        <f t="shared" si="185"/>
        <v>Electrification + Hydrogen</v>
      </c>
      <c r="K915" s="254" t="str">
        <f t="shared" si="185"/>
        <v>indst fuel type shifting</v>
      </c>
      <c r="L915" s="253">
        <f t="shared" si="185"/>
        <v>0</v>
      </c>
      <c r="M915" s="253">
        <f t="shared" si="185"/>
        <v>1</v>
      </c>
      <c r="N915" s="253">
        <f t="shared" si="185"/>
        <v>0.01</v>
      </c>
      <c r="O915" s="254" t="str">
        <f t="shared" si="185"/>
        <v>% of fuel shifted</v>
      </c>
      <c r="P915" s="250"/>
      <c r="Q915" s="254" t="str">
        <f t="shared" si="184"/>
        <v>industry-ag-main.html#fuel-switching</v>
      </c>
      <c r="R915" s="254" t="str">
        <f t="shared" si="184"/>
        <v>industry-elec-and-hydrogen.html</v>
      </c>
      <c r="S915" s="256"/>
      <c r="T915" s="250"/>
    </row>
    <row r="916" spans="1:20">
      <c r="A916" s="254" t="str">
        <f t="shared" si="182"/>
        <v>Industry</v>
      </c>
      <c r="B916" s="254" t="str">
        <f t="shared" si="182"/>
        <v>Electrification + Hydrogen</v>
      </c>
      <c r="C916" s="254" t="str">
        <f t="shared" si="182"/>
        <v>Fraction of Industrial Fuel Use Shifted to Other Fuels</v>
      </c>
      <c r="D916" s="255" t="s">
        <v>2135</v>
      </c>
      <c r="E916" s="250" t="s">
        <v>817</v>
      </c>
      <c r="F916" s="180" t="s">
        <v>2180</v>
      </c>
      <c r="G916" s="250" t="s">
        <v>2158</v>
      </c>
      <c r="H916" s="43">
        <v>1264</v>
      </c>
      <c r="I916" s="250" t="s">
        <v>333</v>
      </c>
      <c r="J916" s="254" t="str">
        <f t="shared" si="185"/>
        <v>Electrification + Hydrogen</v>
      </c>
      <c r="K916" s="254" t="str">
        <f t="shared" si="185"/>
        <v>indst fuel type shifting</v>
      </c>
      <c r="L916" s="253">
        <f t="shared" si="185"/>
        <v>0</v>
      </c>
      <c r="M916" s="253">
        <f t="shared" si="185"/>
        <v>1</v>
      </c>
      <c r="N916" s="253">
        <f t="shared" si="185"/>
        <v>0.01</v>
      </c>
      <c r="O916" s="254" t="str">
        <f t="shared" si="185"/>
        <v>% of fuel shifted</v>
      </c>
      <c r="P916" s="250"/>
      <c r="Q916" s="254" t="str">
        <f t="shared" si="184"/>
        <v>industry-ag-main.html#fuel-switching</v>
      </c>
      <c r="R916" s="254" t="str">
        <f t="shared" si="184"/>
        <v>industry-elec-and-hydrogen.html</v>
      </c>
      <c r="S916" s="256"/>
      <c r="T916" s="250"/>
    </row>
    <row r="917" spans="1:20">
      <c r="A917" s="254" t="str">
        <f t="shared" si="182"/>
        <v>Industry</v>
      </c>
      <c r="B917" s="254" t="str">
        <f t="shared" si="182"/>
        <v>Electrification + Hydrogen</v>
      </c>
      <c r="C917" s="254" t="str">
        <f t="shared" si="182"/>
        <v>Fraction of Industrial Fuel Use Shifted to Other Fuels</v>
      </c>
      <c r="D917" s="255" t="s">
        <v>2135</v>
      </c>
      <c r="E917" s="250" t="s">
        <v>819</v>
      </c>
      <c r="F917" s="180" t="s">
        <v>2180</v>
      </c>
      <c r="G917" s="250" t="s">
        <v>2157</v>
      </c>
      <c r="H917" s="43">
        <v>1265</v>
      </c>
      <c r="I917" s="250" t="s">
        <v>333</v>
      </c>
      <c r="J917" s="254" t="str">
        <f t="shared" si="185"/>
        <v>Electrification + Hydrogen</v>
      </c>
      <c r="K917" s="254" t="str">
        <f t="shared" si="185"/>
        <v>indst fuel type shifting</v>
      </c>
      <c r="L917" s="253">
        <f t="shared" si="185"/>
        <v>0</v>
      </c>
      <c r="M917" s="253">
        <f t="shared" si="185"/>
        <v>1</v>
      </c>
      <c r="N917" s="253">
        <f t="shared" si="185"/>
        <v>0.01</v>
      </c>
      <c r="O917" s="254" t="str">
        <f t="shared" si="185"/>
        <v>% of fuel shifted</v>
      </c>
      <c r="P917" s="250"/>
      <c r="Q917" s="254" t="str">
        <f t="shared" si="184"/>
        <v>industry-ag-main.html#fuel-switching</v>
      </c>
      <c r="R917" s="254" t="str">
        <f t="shared" si="184"/>
        <v>industry-elec-and-hydrogen.html</v>
      </c>
      <c r="S917" s="256"/>
      <c r="T917" s="250"/>
    </row>
    <row r="918" spans="1:20">
      <c r="A918" s="254" t="str">
        <f t="shared" si="182"/>
        <v>Industry</v>
      </c>
      <c r="B918" s="254" t="str">
        <f t="shared" si="182"/>
        <v>Electrification + Hydrogen</v>
      </c>
      <c r="C918" s="254" t="str">
        <f t="shared" si="182"/>
        <v>Fraction of Industrial Fuel Use Shifted to Other Fuels</v>
      </c>
      <c r="D918" s="255" t="s">
        <v>2135</v>
      </c>
      <c r="E918" s="250" t="s">
        <v>821</v>
      </c>
      <c r="F918" s="180" t="s">
        <v>2180</v>
      </c>
      <c r="G918" s="250" t="s">
        <v>2156</v>
      </c>
      <c r="H918" s="43">
        <v>1266</v>
      </c>
      <c r="I918" s="250" t="s">
        <v>333</v>
      </c>
      <c r="J918" s="254" t="str">
        <f t="shared" si="185"/>
        <v>Electrification + Hydrogen</v>
      </c>
      <c r="K918" s="254" t="str">
        <f t="shared" si="185"/>
        <v>indst fuel type shifting</v>
      </c>
      <c r="L918" s="253">
        <f t="shared" si="185"/>
        <v>0</v>
      </c>
      <c r="M918" s="253">
        <f t="shared" si="185"/>
        <v>1</v>
      </c>
      <c r="N918" s="253">
        <f t="shared" si="185"/>
        <v>0.01</v>
      </c>
      <c r="O918" s="254" t="str">
        <f t="shared" si="185"/>
        <v>% of fuel shifted</v>
      </c>
      <c r="P918" s="250"/>
      <c r="Q918" s="254" t="str">
        <f t="shared" si="184"/>
        <v>industry-ag-main.html#fuel-switching</v>
      </c>
      <c r="R918" s="254" t="str">
        <f t="shared" si="184"/>
        <v>industry-elec-and-hydrogen.html</v>
      </c>
      <c r="S918" s="256"/>
      <c r="T918" s="250"/>
    </row>
    <row r="919" spans="1:20">
      <c r="A919" s="254" t="str">
        <f t="shared" si="182"/>
        <v>Industry</v>
      </c>
      <c r="B919" s="254" t="str">
        <f t="shared" si="182"/>
        <v>Electrification + Hydrogen</v>
      </c>
      <c r="C919" s="254" t="str">
        <f t="shared" si="182"/>
        <v>Fraction of Industrial Fuel Use Shifted to Other Fuels</v>
      </c>
      <c r="D919" s="255" t="s">
        <v>2135</v>
      </c>
      <c r="E919" s="250" t="s">
        <v>823</v>
      </c>
      <c r="F919" s="180" t="s">
        <v>2180</v>
      </c>
      <c r="G919" s="250" t="s">
        <v>2154</v>
      </c>
      <c r="H919" s="43">
        <v>1267</v>
      </c>
      <c r="I919" s="250" t="s">
        <v>311</v>
      </c>
      <c r="J919" s="254" t="str">
        <f t="shared" si="185"/>
        <v>Electrification + Hydrogen</v>
      </c>
      <c r="K919" s="254" t="str">
        <f t="shared" si="185"/>
        <v>indst fuel type shifting</v>
      </c>
      <c r="L919" s="253">
        <f t="shared" si="185"/>
        <v>0</v>
      </c>
      <c r="M919" s="253">
        <f t="shared" si="185"/>
        <v>1</v>
      </c>
      <c r="N919" s="253">
        <f t="shared" si="185"/>
        <v>0.01</v>
      </c>
      <c r="O919" s="254" t="str">
        <f t="shared" si="185"/>
        <v>% of fuel shifted</v>
      </c>
      <c r="P919" s="254"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19" s="254" t="str">
        <f t="shared" si="184"/>
        <v>industry-ag-main.html#fuel-switching</v>
      </c>
      <c r="R919" s="254" t="str">
        <f t="shared" si="184"/>
        <v>industry-elec-and-hydrogen.html</v>
      </c>
      <c r="S919" s="256"/>
      <c r="T919" s="250"/>
    </row>
    <row r="920" spans="1:20">
      <c r="A920" s="254" t="str">
        <f t="shared" si="182"/>
        <v>Industry</v>
      </c>
      <c r="B920" s="254" t="str">
        <f t="shared" si="182"/>
        <v>Electrification + Hydrogen</v>
      </c>
      <c r="C920" s="254" t="str">
        <f t="shared" si="182"/>
        <v>Fraction of Industrial Fuel Use Shifted to Other Fuels</v>
      </c>
      <c r="D920" s="255" t="s">
        <v>2133</v>
      </c>
      <c r="E920" s="250" t="s">
        <v>800</v>
      </c>
      <c r="F920" s="180" t="s">
        <v>2179</v>
      </c>
      <c r="G920" s="250" t="s">
        <v>2164</v>
      </c>
      <c r="H920" s="43">
        <v>1268</v>
      </c>
      <c r="I920" s="250" t="s">
        <v>311</v>
      </c>
      <c r="J920" s="254" t="str">
        <f t="shared" si="185"/>
        <v>Electrification + Hydrogen</v>
      </c>
      <c r="K920" s="254" t="str">
        <f t="shared" si="185"/>
        <v>indst fuel type shifting</v>
      </c>
      <c r="L920" s="253">
        <f t="shared" si="185"/>
        <v>0</v>
      </c>
      <c r="M920" s="253">
        <f t="shared" si="185"/>
        <v>1</v>
      </c>
      <c r="N920" s="253">
        <f t="shared" si="185"/>
        <v>0.01</v>
      </c>
      <c r="O920" s="254" t="str">
        <f t="shared" si="185"/>
        <v>% of fuel shifted</v>
      </c>
      <c r="P920" s="254"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20" s="254" t="str">
        <f t="shared" si="184"/>
        <v>industry-ag-main.html#fuel-switching</v>
      </c>
      <c r="R920" s="254" t="str">
        <f t="shared" si="184"/>
        <v>industry-elec-and-hydrogen.html</v>
      </c>
      <c r="S920" s="256"/>
      <c r="T920" s="250"/>
    </row>
    <row r="921" spans="1:20">
      <c r="A921" s="254" t="str">
        <f t="shared" ref="A921:C940" si="186">A$860</f>
        <v>Industry</v>
      </c>
      <c r="B921" s="254" t="str">
        <f t="shared" si="186"/>
        <v>Electrification + Hydrogen</v>
      </c>
      <c r="C921" s="254" t="str">
        <f t="shared" si="186"/>
        <v>Fraction of Industrial Fuel Use Shifted to Other Fuels</v>
      </c>
      <c r="D921" s="255" t="s">
        <v>2133</v>
      </c>
      <c r="E921" s="250" t="s">
        <v>807</v>
      </c>
      <c r="F921" s="180" t="s">
        <v>2179</v>
      </c>
      <c r="G921" s="250" t="s">
        <v>2163</v>
      </c>
      <c r="H921" s="43">
        <v>1269</v>
      </c>
      <c r="I921" s="250" t="s">
        <v>333</v>
      </c>
      <c r="J921" s="254" t="str">
        <f t="shared" ref="J921:O930" si="187">J$860</f>
        <v>Electrification + Hydrogen</v>
      </c>
      <c r="K921" s="254" t="str">
        <f t="shared" si="187"/>
        <v>indst fuel type shifting</v>
      </c>
      <c r="L921" s="253">
        <f t="shared" si="187"/>
        <v>0</v>
      </c>
      <c r="M921" s="253">
        <f t="shared" si="187"/>
        <v>1</v>
      </c>
      <c r="N921" s="253">
        <f t="shared" si="187"/>
        <v>0.01</v>
      </c>
      <c r="O921" s="254" t="str">
        <f t="shared" si="187"/>
        <v>% of fuel shifted</v>
      </c>
      <c r="P921" s="250"/>
      <c r="Q921" s="254" t="str">
        <f t="shared" ref="Q921:R940" si="188">Q$860</f>
        <v>industry-ag-main.html#fuel-switching</v>
      </c>
      <c r="R921" s="254" t="str">
        <f t="shared" si="188"/>
        <v>industry-elec-and-hydrogen.html</v>
      </c>
      <c r="S921" s="256"/>
      <c r="T921" s="250"/>
    </row>
    <row r="922" spans="1:20">
      <c r="A922" s="254" t="str">
        <f t="shared" si="186"/>
        <v>Industry</v>
      </c>
      <c r="B922" s="254" t="str">
        <f t="shared" si="186"/>
        <v>Electrification + Hydrogen</v>
      </c>
      <c r="C922" s="254" t="str">
        <f t="shared" si="186"/>
        <v>Fraction of Industrial Fuel Use Shifted to Other Fuels</v>
      </c>
      <c r="D922" s="255" t="s">
        <v>2133</v>
      </c>
      <c r="E922" s="250" t="s">
        <v>809</v>
      </c>
      <c r="F922" s="180" t="s">
        <v>2179</v>
      </c>
      <c r="G922" s="250" t="s">
        <v>2162</v>
      </c>
      <c r="H922" s="43">
        <v>1270</v>
      </c>
      <c r="I922" s="250" t="s">
        <v>333</v>
      </c>
      <c r="J922" s="254" t="str">
        <f t="shared" si="187"/>
        <v>Electrification + Hydrogen</v>
      </c>
      <c r="K922" s="254" t="str">
        <f t="shared" si="187"/>
        <v>indst fuel type shifting</v>
      </c>
      <c r="L922" s="253">
        <f t="shared" si="187"/>
        <v>0</v>
      </c>
      <c r="M922" s="253">
        <f t="shared" si="187"/>
        <v>1</v>
      </c>
      <c r="N922" s="253">
        <f t="shared" si="187"/>
        <v>0.01</v>
      </c>
      <c r="O922" s="254" t="str">
        <f t="shared" si="187"/>
        <v>% of fuel shifted</v>
      </c>
      <c r="P922" s="250"/>
      <c r="Q922" s="254" t="str">
        <f t="shared" si="188"/>
        <v>industry-ag-main.html#fuel-switching</v>
      </c>
      <c r="R922" s="254" t="str">
        <f t="shared" si="188"/>
        <v>industry-elec-and-hydrogen.html</v>
      </c>
      <c r="S922" s="256"/>
      <c r="T922" s="250"/>
    </row>
    <row r="923" spans="1:20">
      <c r="A923" s="254" t="str">
        <f t="shared" si="186"/>
        <v>Industry</v>
      </c>
      <c r="B923" s="254" t="str">
        <f t="shared" si="186"/>
        <v>Electrification + Hydrogen</v>
      </c>
      <c r="C923" s="254" t="str">
        <f t="shared" si="186"/>
        <v>Fraction of Industrial Fuel Use Shifted to Other Fuels</v>
      </c>
      <c r="D923" s="255" t="s">
        <v>2133</v>
      </c>
      <c r="E923" s="250" t="s">
        <v>811</v>
      </c>
      <c r="F923" s="180" t="s">
        <v>2179</v>
      </c>
      <c r="G923" s="250" t="s">
        <v>2161</v>
      </c>
      <c r="H923" s="43">
        <v>1271</v>
      </c>
      <c r="I923" s="250" t="s">
        <v>333</v>
      </c>
      <c r="J923" s="254" t="str">
        <f t="shared" si="187"/>
        <v>Electrification + Hydrogen</v>
      </c>
      <c r="K923" s="254" t="str">
        <f t="shared" si="187"/>
        <v>indst fuel type shifting</v>
      </c>
      <c r="L923" s="253">
        <f t="shared" si="187"/>
        <v>0</v>
      </c>
      <c r="M923" s="253">
        <f t="shared" si="187"/>
        <v>1</v>
      </c>
      <c r="N923" s="253">
        <f t="shared" si="187"/>
        <v>0.01</v>
      </c>
      <c r="O923" s="254" t="str">
        <f t="shared" si="187"/>
        <v>% of fuel shifted</v>
      </c>
      <c r="P923" s="250"/>
      <c r="Q923" s="254" t="str">
        <f t="shared" si="188"/>
        <v>industry-ag-main.html#fuel-switching</v>
      </c>
      <c r="R923" s="254" t="str">
        <f t="shared" si="188"/>
        <v>industry-elec-and-hydrogen.html</v>
      </c>
      <c r="S923" s="256"/>
      <c r="T923" s="250"/>
    </row>
    <row r="924" spans="1:20">
      <c r="A924" s="254" t="str">
        <f t="shared" si="186"/>
        <v>Industry</v>
      </c>
      <c r="B924" s="254" t="str">
        <f t="shared" si="186"/>
        <v>Electrification + Hydrogen</v>
      </c>
      <c r="C924" s="254" t="str">
        <f t="shared" si="186"/>
        <v>Fraction of Industrial Fuel Use Shifted to Other Fuels</v>
      </c>
      <c r="D924" s="255" t="s">
        <v>2133</v>
      </c>
      <c r="E924" s="250" t="s">
        <v>813</v>
      </c>
      <c r="F924" s="180" t="s">
        <v>2179</v>
      </c>
      <c r="G924" s="250" t="s">
        <v>2160</v>
      </c>
      <c r="H924" s="43">
        <v>1272</v>
      </c>
      <c r="I924" s="250" t="s">
        <v>333</v>
      </c>
      <c r="J924" s="254" t="str">
        <f t="shared" si="187"/>
        <v>Electrification + Hydrogen</v>
      </c>
      <c r="K924" s="254" t="str">
        <f t="shared" si="187"/>
        <v>indst fuel type shifting</v>
      </c>
      <c r="L924" s="253">
        <f t="shared" si="187"/>
        <v>0</v>
      </c>
      <c r="M924" s="253">
        <f t="shared" si="187"/>
        <v>1</v>
      </c>
      <c r="N924" s="253">
        <f t="shared" si="187"/>
        <v>0.01</v>
      </c>
      <c r="O924" s="254" t="str">
        <f t="shared" si="187"/>
        <v>% of fuel shifted</v>
      </c>
      <c r="P924" s="250"/>
      <c r="Q924" s="254" t="str">
        <f t="shared" si="188"/>
        <v>industry-ag-main.html#fuel-switching</v>
      </c>
      <c r="R924" s="254" t="str">
        <f t="shared" si="188"/>
        <v>industry-elec-and-hydrogen.html</v>
      </c>
      <c r="S924" s="256"/>
      <c r="T924" s="250"/>
    </row>
    <row r="925" spans="1:20">
      <c r="A925" s="254" t="str">
        <f t="shared" si="186"/>
        <v>Industry</v>
      </c>
      <c r="B925" s="254" t="str">
        <f t="shared" si="186"/>
        <v>Electrification + Hydrogen</v>
      </c>
      <c r="C925" s="254" t="str">
        <f t="shared" si="186"/>
        <v>Fraction of Industrial Fuel Use Shifted to Other Fuels</v>
      </c>
      <c r="D925" s="255" t="s">
        <v>2133</v>
      </c>
      <c r="E925" s="250" t="s">
        <v>815</v>
      </c>
      <c r="F925" s="180" t="s">
        <v>2179</v>
      </c>
      <c r="G925" s="250" t="s">
        <v>2159</v>
      </c>
      <c r="H925" s="43">
        <v>1273</v>
      </c>
      <c r="I925" s="250" t="s">
        <v>333</v>
      </c>
      <c r="J925" s="254" t="str">
        <f t="shared" si="187"/>
        <v>Electrification + Hydrogen</v>
      </c>
      <c r="K925" s="254" t="str">
        <f t="shared" si="187"/>
        <v>indst fuel type shifting</v>
      </c>
      <c r="L925" s="253">
        <f t="shared" si="187"/>
        <v>0</v>
      </c>
      <c r="M925" s="253">
        <f t="shared" si="187"/>
        <v>1</v>
      </c>
      <c r="N925" s="253">
        <f t="shared" si="187"/>
        <v>0.01</v>
      </c>
      <c r="O925" s="254" t="str">
        <f t="shared" si="187"/>
        <v>% of fuel shifted</v>
      </c>
      <c r="P925" s="250"/>
      <c r="Q925" s="254" t="str">
        <f t="shared" si="188"/>
        <v>industry-ag-main.html#fuel-switching</v>
      </c>
      <c r="R925" s="254" t="str">
        <f t="shared" si="188"/>
        <v>industry-elec-and-hydrogen.html</v>
      </c>
      <c r="S925" s="256"/>
      <c r="T925" s="250"/>
    </row>
    <row r="926" spans="1:20">
      <c r="A926" s="254" t="str">
        <f t="shared" si="186"/>
        <v>Industry</v>
      </c>
      <c r="B926" s="254" t="str">
        <f t="shared" si="186"/>
        <v>Electrification + Hydrogen</v>
      </c>
      <c r="C926" s="254" t="str">
        <f t="shared" si="186"/>
        <v>Fraction of Industrial Fuel Use Shifted to Other Fuels</v>
      </c>
      <c r="D926" s="255" t="s">
        <v>2133</v>
      </c>
      <c r="E926" s="250" t="s">
        <v>817</v>
      </c>
      <c r="F926" s="180" t="s">
        <v>2179</v>
      </c>
      <c r="G926" s="250" t="s">
        <v>2158</v>
      </c>
      <c r="H926" s="43">
        <v>1274</v>
      </c>
      <c r="I926" s="250" t="s">
        <v>333</v>
      </c>
      <c r="J926" s="254" t="str">
        <f t="shared" si="187"/>
        <v>Electrification + Hydrogen</v>
      </c>
      <c r="K926" s="254" t="str">
        <f t="shared" si="187"/>
        <v>indst fuel type shifting</v>
      </c>
      <c r="L926" s="253">
        <f t="shared" si="187"/>
        <v>0</v>
      </c>
      <c r="M926" s="253">
        <f t="shared" si="187"/>
        <v>1</v>
      </c>
      <c r="N926" s="253">
        <f t="shared" si="187"/>
        <v>0.01</v>
      </c>
      <c r="O926" s="254" t="str">
        <f t="shared" si="187"/>
        <v>% of fuel shifted</v>
      </c>
      <c r="P926" s="250"/>
      <c r="Q926" s="254" t="str">
        <f t="shared" si="188"/>
        <v>industry-ag-main.html#fuel-switching</v>
      </c>
      <c r="R926" s="254" t="str">
        <f t="shared" si="188"/>
        <v>industry-elec-and-hydrogen.html</v>
      </c>
      <c r="S926" s="256"/>
      <c r="T926" s="250"/>
    </row>
    <row r="927" spans="1:20">
      <c r="A927" s="254" t="str">
        <f t="shared" si="186"/>
        <v>Industry</v>
      </c>
      <c r="B927" s="254" t="str">
        <f t="shared" si="186"/>
        <v>Electrification + Hydrogen</v>
      </c>
      <c r="C927" s="254" t="str">
        <f t="shared" si="186"/>
        <v>Fraction of Industrial Fuel Use Shifted to Other Fuels</v>
      </c>
      <c r="D927" s="255" t="s">
        <v>2133</v>
      </c>
      <c r="E927" s="250" t="s">
        <v>819</v>
      </c>
      <c r="F927" s="180" t="s">
        <v>2179</v>
      </c>
      <c r="G927" s="250" t="s">
        <v>2157</v>
      </c>
      <c r="H927" s="43">
        <v>1275</v>
      </c>
      <c r="I927" s="250" t="s">
        <v>333</v>
      </c>
      <c r="J927" s="254" t="str">
        <f t="shared" si="187"/>
        <v>Electrification + Hydrogen</v>
      </c>
      <c r="K927" s="254" t="str">
        <f t="shared" si="187"/>
        <v>indst fuel type shifting</v>
      </c>
      <c r="L927" s="253">
        <f t="shared" si="187"/>
        <v>0</v>
      </c>
      <c r="M927" s="253">
        <f t="shared" si="187"/>
        <v>1</v>
      </c>
      <c r="N927" s="253">
        <f t="shared" si="187"/>
        <v>0.01</v>
      </c>
      <c r="O927" s="254" t="str">
        <f t="shared" si="187"/>
        <v>% of fuel shifted</v>
      </c>
      <c r="P927" s="250"/>
      <c r="Q927" s="254" t="str">
        <f t="shared" si="188"/>
        <v>industry-ag-main.html#fuel-switching</v>
      </c>
      <c r="R927" s="254" t="str">
        <f t="shared" si="188"/>
        <v>industry-elec-and-hydrogen.html</v>
      </c>
      <c r="S927" s="256"/>
      <c r="T927" s="250"/>
    </row>
    <row r="928" spans="1:20">
      <c r="A928" s="254" t="str">
        <f t="shared" si="186"/>
        <v>Industry</v>
      </c>
      <c r="B928" s="254" t="str">
        <f t="shared" si="186"/>
        <v>Electrification + Hydrogen</v>
      </c>
      <c r="C928" s="254" t="str">
        <f t="shared" si="186"/>
        <v>Fraction of Industrial Fuel Use Shifted to Other Fuels</v>
      </c>
      <c r="D928" s="255" t="s">
        <v>2133</v>
      </c>
      <c r="E928" s="250" t="s">
        <v>821</v>
      </c>
      <c r="F928" s="180" t="s">
        <v>2179</v>
      </c>
      <c r="G928" s="250" t="s">
        <v>2156</v>
      </c>
      <c r="H928" s="43">
        <v>1276</v>
      </c>
      <c r="I928" s="250" t="s">
        <v>333</v>
      </c>
      <c r="J928" s="254" t="str">
        <f t="shared" si="187"/>
        <v>Electrification + Hydrogen</v>
      </c>
      <c r="K928" s="254" t="str">
        <f t="shared" si="187"/>
        <v>indst fuel type shifting</v>
      </c>
      <c r="L928" s="253">
        <f t="shared" si="187"/>
        <v>0</v>
      </c>
      <c r="M928" s="253">
        <f t="shared" si="187"/>
        <v>1</v>
      </c>
      <c r="N928" s="253">
        <f t="shared" si="187"/>
        <v>0.01</v>
      </c>
      <c r="O928" s="254" t="str">
        <f t="shared" si="187"/>
        <v>% of fuel shifted</v>
      </c>
      <c r="P928" s="250"/>
      <c r="Q928" s="254" t="str">
        <f t="shared" si="188"/>
        <v>industry-ag-main.html#fuel-switching</v>
      </c>
      <c r="R928" s="254" t="str">
        <f t="shared" si="188"/>
        <v>industry-elec-and-hydrogen.html</v>
      </c>
      <c r="S928" s="256"/>
      <c r="T928" s="250"/>
    </row>
    <row r="929" spans="1:20">
      <c r="A929" s="254" t="str">
        <f t="shared" si="186"/>
        <v>Industry</v>
      </c>
      <c r="B929" s="254" t="str">
        <f t="shared" si="186"/>
        <v>Electrification + Hydrogen</v>
      </c>
      <c r="C929" s="254" t="str">
        <f t="shared" si="186"/>
        <v>Fraction of Industrial Fuel Use Shifted to Other Fuels</v>
      </c>
      <c r="D929" s="255" t="s">
        <v>2133</v>
      </c>
      <c r="E929" s="250" t="s">
        <v>823</v>
      </c>
      <c r="F929" s="180" t="s">
        <v>2179</v>
      </c>
      <c r="G929" s="250" t="s">
        <v>2154</v>
      </c>
      <c r="H929" s="43">
        <v>1277</v>
      </c>
      <c r="I929" s="250" t="s">
        <v>311</v>
      </c>
      <c r="J929" s="254" t="str">
        <f t="shared" si="187"/>
        <v>Electrification + Hydrogen</v>
      </c>
      <c r="K929" s="254" t="str">
        <f t="shared" si="187"/>
        <v>indst fuel type shifting</v>
      </c>
      <c r="L929" s="253">
        <f t="shared" si="187"/>
        <v>0</v>
      </c>
      <c r="M929" s="253">
        <f t="shared" si="187"/>
        <v>1</v>
      </c>
      <c r="N929" s="253">
        <f t="shared" si="187"/>
        <v>0.01</v>
      </c>
      <c r="O929" s="254" t="str">
        <f t="shared" si="187"/>
        <v>% of fuel shifted</v>
      </c>
      <c r="P929" s="254"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29" s="254" t="str">
        <f t="shared" si="188"/>
        <v>industry-ag-main.html#fuel-switching</v>
      </c>
      <c r="R929" s="254" t="str">
        <f t="shared" si="188"/>
        <v>industry-elec-and-hydrogen.html</v>
      </c>
      <c r="S929" s="256"/>
      <c r="T929" s="250"/>
    </row>
    <row r="930" spans="1:20">
      <c r="A930" s="254" t="str">
        <f t="shared" si="186"/>
        <v>Industry</v>
      </c>
      <c r="B930" s="254" t="str">
        <f t="shared" si="186"/>
        <v>Electrification + Hydrogen</v>
      </c>
      <c r="C930" s="254" t="str">
        <f t="shared" si="186"/>
        <v>Fraction of Industrial Fuel Use Shifted to Other Fuels</v>
      </c>
      <c r="D930" s="255" t="s">
        <v>2131</v>
      </c>
      <c r="E930" s="250" t="s">
        <v>800</v>
      </c>
      <c r="F930" s="180" t="s">
        <v>2178</v>
      </c>
      <c r="G930" s="250" t="s">
        <v>2164</v>
      </c>
      <c r="H930" s="43">
        <v>1278</v>
      </c>
      <c r="I930" s="250" t="s">
        <v>311</v>
      </c>
      <c r="J930" s="254" t="str">
        <f t="shared" si="187"/>
        <v>Electrification + Hydrogen</v>
      </c>
      <c r="K930" s="254" t="str">
        <f t="shared" si="187"/>
        <v>indst fuel type shifting</v>
      </c>
      <c r="L930" s="253">
        <f t="shared" si="187"/>
        <v>0</v>
      </c>
      <c r="M930" s="253">
        <f t="shared" si="187"/>
        <v>1</v>
      </c>
      <c r="N930" s="253">
        <f t="shared" si="187"/>
        <v>0.01</v>
      </c>
      <c r="O930" s="254" t="str">
        <f t="shared" si="187"/>
        <v>% of fuel shifted</v>
      </c>
      <c r="P930" s="254"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30" s="254" t="str">
        <f t="shared" si="188"/>
        <v>industry-ag-main.html#fuel-switching</v>
      </c>
      <c r="R930" s="254" t="str">
        <f t="shared" si="188"/>
        <v>industry-elec-and-hydrogen.html</v>
      </c>
      <c r="S930" s="256"/>
      <c r="T930" s="250"/>
    </row>
    <row r="931" spans="1:20">
      <c r="A931" s="254" t="str">
        <f t="shared" si="186"/>
        <v>Industry</v>
      </c>
      <c r="B931" s="254" t="str">
        <f t="shared" si="186"/>
        <v>Electrification + Hydrogen</v>
      </c>
      <c r="C931" s="254" t="str">
        <f t="shared" si="186"/>
        <v>Fraction of Industrial Fuel Use Shifted to Other Fuels</v>
      </c>
      <c r="D931" s="255" t="s">
        <v>2131</v>
      </c>
      <c r="E931" s="250" t="s">
        <v>807</v>
      </c>
      <c r="F931" s="180" t="s">
        <v>2178</v>
      </c>
      <c r="G931" s="250" t="s">
        <v>2163</v>
      </c>
      <c r="H931" s="43">
        <v>1279</v>
      </c>
      <c r="I931" s="250" t="s">
        <v>333</v>
      </c>
      <c r="J931" s="254" t="str">
        <f t="shared" ref="J931:O940" si="189">J$860</f>
        <v>Electrification + Hydrogen</v>
      </c>
      <c r="K931" s="254" t="str">
        <f t="shared" si="189"/>
        <v>indst fuel type shifting</v>
      </c>
      <c r="L931" s="253">
        <f t="shared" si="189"/>
        <v>0</v>
      </c>
      <c r="M931" s="253">
        <f t="shared" si="189"/>
        <v>1</v>
      </c>
      <c r="N931" s="253">
        <f t="shared" si="189"/>
        <v>0.01</v>
      </c>
      <c r="O931" s="254" t="str">
        <f t="shared" si="189"/>
        <v>% of fuel shifted</v>
      </c>
      <c r="P931" s="250"/>
      <c r="Q931" s="254" t="str">
        <f t="shared" si="188"/>
        <v>industry-ag-main.html#fuel-switching</v>
      </c>
      <c r="R931" s="254" t="str">
        <f t="shared" si="188"/>
        <v>industry-elec-and-hydrogen.html</v>
      </c>
      <c r="S931" s="256"/>
      <c r="T931" s="250"/>
    </row>
    <row r="932" spans="1:20">
      <c r="A932" s="254" t="str">
        <f t="shared" si="186"/>
        <v>Industry</v>
      </c>
      <c r="B932" s="254" t="str">
        <f t="shared" si="186"/>
        <v>Electrification + Hydrogen</v>
      </c>
      <c r="C932" s="254" t="str">
        <f t="shared" si="186"/>
        <v>Fraction of Industrial Fuel Use Shifted to Other Fuels</v>
      </c>
      <c r="D932" s="255" t="s">
        <v>2131</v>
      </c>
      <c r="E932" s="250" t="s">
        <v>809</v>
      </c>
      <c r="F932" s="180" t="s">
        <v>2178</v>
      </c>
      <c r="G932" s="250" t="s">
        <v>2162</v>
      </c>
      <c r="H932" s="43">
        <v>1280</v>
      </c>
      <c r="I932" s="250" t="s">
        <v>333</v>
      </c>
      <c r="J932" s="254" t="str">
        <f t="shared" si="189"/>
        <v>Electrification + Hydrogen</v>
      </c>
      <c r="K932" s="254" t="str">
        <f t="shared" si="189"/>
        <v>indst fuel type shifting</v>
      </c>
      <c r="L932" s="253">
        <f t="shared" si="189"/>
        <v>0</v>
      </c>
      <c r="M932" s="253">
        <f t="shared" si="189"/>
        <v>1</v>
      </c>
      <c r="N932" s="253">
        <f t="shared" si="189"/>
        <v>0.01</v>
      </c>
      <c r="O932" s="254" t="str">
        <f t="shared" si="189"/>
        <v>% of fuel shifted</v>
      </c>
      <c r="P932" s="250"/>
      <c r="Q932" s="254" t="str">
        <f t="shared" si="188"/>
        <v>industry-ag-main.html#fuel-switching</v>
      </c>
      <c r="R932" s="254" t="str">
        <f t="shared" si="188"/>
        <v>industry-elec-and-hydrogen.html</v>
      </c>
      <c r="S932" s="256"/>
      <c r="T932" s="250"/>
    </row>
    <row r="933" spans="1:20">
      <c r="A933" s="254" t="str">
        <f t="shared" si="186"/>
        <v>Industry</v>
      </c>
      <c r="B933" s="254" t="str">
        <f t="shared" si="186"/>
        <v>Electrification + Hydrogen</v>
      </c>
      <c r="C933" s="254" t="str">
        <f t="shared" si="186"/>
        <v>Fraction of Industrial Fuel Use Shifted to Other Fuels</v>
      </c>
      <c r="D933" s="255" t="s">
        <v>2131</v>
      </c>
      <c r="E933" s="250" t="s">
        <v>811</v>
      </c>
      <c r="F933" s="180" t="s">
        <v>2178</v>
      </c>
      <c r="G933" s="250" t="s">
        <v>2161</v>
      </c>
      <c r="H933" s="43">
        <v>1281</v>
      </c>
      <c r="I933" s="250" t="s">
        <v>333</v>
      </c>
      <c r="J933" s="254" t="str">
        <f t="shared" si="189"/>
        <v>Electrification + Hydrogen</v>
      </c>
      <c r="K933" s="254" t="str">
        <f t="shared" si="189"/>
        <v>indst fuel type shifting</v>
      </c>
      <c r="L933" s="253">
        <f t="shared" si="189"/>
        <v>0</v>
      </c>
      <c r="M933" s="253">
        <f t="shared" si="189"/>
        <v>1</v>
      </c>
      <c r="N933" s="253">
        <f t="shared" si="189"/>
        <v>0.01</v>
      </c>
      <c r="O933" s="254" t="str">
        <f t="shared" si="189"/>
        <v>% of fuel shifted</v>
      </c>
      <c r="P933" s="250"/>
      <c r="Q933" s="254" t="str">
        <f t="shared" si="188"/>
        <v>industry-ag-main.html#fuel-switching</v>
      </c>
      <c r="R933" s="254" t="str">
        <f t="shared" si="188"/>
        <v>industry-elec-and-hydrogen.html</v>
      </c>
      <c r="S933" s="256"/>
      <c r="T933" s="250"/>
    </row>
    <row r="934" spans="1:20">
      <c r="A934" s="254" t="str">
        <f t="shared" si="186"/>
        <v>Industry</v>
      </c>
      <c r="B934" s="254" t="str">
        <f t="shared" si="186"/>
        <v>Electrification + Hydrogen</v>
      </c>
      <c r="C934" s="254" t="str">
        <f t="shared" si="186"/>
        <v>Fraction of Industrial Fuel Use Shifted to Other Fuels</v>
      </c>
      <c r="D934" s="255" t="s">
        <v>2131</v>
      </c>
      <c r="E934" s="250" t="s">
        <v>813</v>
      </c>
      <c r="F934" s="180" t="s">
        <v>2178</v>
      </c>
      <c r="G934" s="250" t="s">
        <v>2160</v>
      </c>
      <c r="H934" s="43">
        <v>1282</v>
      </c>
      <c r="I934" s="250" t="s">
        <v>333</v>
      </c>
      <c r="J934" s="254" t="str">
        <f t="shared" si="189"/>
        <v>Electrification + Hydrogen</v>
      </c>
      <c r="K934" s="254" t="str">
        <f t="shared" si="189"/>
        <v>indst fuel type shifting</v>
      </c>
      <c r="L934" s="253">
        <f t="shared" si="189"/>
        <v>0</v>
      </c>
      <c r="M934" s="253">
        <f t="shared" si="189"/>
        <v>1</v>
      </c>
      <c r="N934" s="253">
        <f t="shared" si="189"/>
        <v>0.01</v>
      </c>
      <c r="O934" s="254" t="str">
        <f t="shared" si="189"/>
        <v>% of fuel shifted</v>
      </c>
      <c r="P934" s="250"/>
      <c r="Q934" s="254" t="str">
        <f t="shared" si="188"/>
        <v>industry-ag-main.html#fuel-switching</v>
      </c>
      <c r="R934" s="254" t="str">
        <f t="shared" si="188"/>
        <v>industry-elec-and-hydrogen.html</v>
      </c>
      <c r="S934" s="256"/>
      <c r="T934" s="250"/>
    </row>
    <row r="935" spans="1:20">
      <c r="A935" s="254" t="str">
        <f t="shared" si="186"/>
        <v>Industry</v>
      </c>
      <c r="B935" s="254" t="str">
        <f t="shared" si="186"/>
        <v>Electrification + Hydrogen</v>
      </c>
      <c r="C935" s="254" t="str">
        <f t="shared" si="186"/>
        <v>Fraction of Industrial Fuel Use Shifted to Other Fuels</v>
      </c>
      <c r="D935" s="255" t="s">
        <v>2131</v>
      </c>
      <c r="E935" s="250" t="s">
        <v>815</v>
      </c>
      <c r="F935" s="180" t="s">
        <v>2178</v>
      </c>
      <c r="G935" s="250" t="s">
        <v>2159</v>
      </c>
      <c r="H935" s="43">
        <v>1283</v>
      </c>
      <c r="I935" s="250" t="s">
        <v>333</v>
      </c>
      <c r="J935" s="254" t="str">
        <f t="shared" si="189"/>
        <v>Electrification + Hydrogen</v>
      </c>
      <c r="K935" s="254" t="str">
        <f t="shared" si="189"/>
        <v>indst fuel type shifting</v>
      </c>
      <c r="L935" s="253">
        <f t="shared" si="189"/>
        <v>0</v>
      </c>
      <c r="M935" s="253">
        <f t="shared" si="189"/>
        <v>1</v>
      </c>
      <c r="N935" s="253">
        <f t="shared" si="189"/>
        <v>0.01</v>
      </c>
      <c r="O935" s="254" t="str">
        <f t="shared" si="189"/>
        <v>% of fuel shifted</v>
      </c>
      <c r="P935" s="250"/>
      <c r="Q935" s="254" t="str">
        <f t="shared" si="188"/>
        <v>industry-ag-main.html#fuel-switching</v>
      </c>
      <c r="R935" s="254" t="str">
        <f t="shared" si="188"/>
        <v>industry-elec-and-hydrogen.html</v>
      </c>
      <c r="S935" s="256"/>
      <c r="T935" s="250"/>
    </row>
    <row r="936" spans="1:20">
      <c r="A936" s="254" t="str">
        <f t="shared" si="186"/>
        <v>Industry</v>
      </c>
      <c r="B936" s="254" t="str">
        <f t="shared" si="186"/>
        <v>Electrification + Hydrogen</v>
      </c>
      <c r="C936" s="254" t="str">
        <f t="shared" si="186"/>
        <v>Fraction of Industrial Fuel Use Shifted to Other Fuels</v>
      </c>
      <c r="D936" s="255" t="s">
        <v>2131</v>
      </c>
      <c r="E936" s="250" t="s">
        <v>817</v>
      </c>
      <c r="F936" s="180" t="s">
        <v>2178</v>
      </c>
      <c r="G936" s="250" t="s">
        <v>2158</v>
      </c>
      <c r="H936" s="43">
        <v>1284</v>
      </c>
      <c r="I936" s="250" t="s">
        <v>333</v>
      </c>
      <c r="J936" s="254" t="str">
        <f t="shared" si="189"/>
        <v>Electrification + Hydrogen</v>
      </c>
      <c r="K936" s="254" t="str">
        <f t="shared" si="189"/>
        <v>indst fuel type shifting</v>
      </c>
      <c r="L936" s="253">
        <f t="shared" si="189"/>
        <v>0</v>
      </c>
      <c r="M936" s="253">
        <f t="shared" si="189"/>
        <v>1</v>
      </c>
      <c r="N936" s="253">
        <f t="shared" si="189"/>
        <v>0.01</v>
      </c>
      <c r="O936" s="254" t="str">
        <f t="shared" si="189"/>
        <v>% of fuel shifted</v>
      </c>
      <c r="P936" s="250"/>
      <c r="Q936" s="254" t="str">
        <f t="shared" si="188"/>
        <v>industry-ag-main.html#fuel-switching</v>
      </c>
      <c r="R936" s="254" t="str">
        <f t="shared" si="188"/>
        <v>industry-elec-and-hydrogen.html</v>
      </c>
      <c r="S936" s="256"/>
      <c r="T936" s="250"/>
    </row>
    <row r="937" spans="1:20">
      <c r="A937" s="254" t="str">
        <f t="shared" si="186"/>
        <v>Industry</v>
      </c>
      <c r="B937" s="254" t="str">
        <f t="shared" si="186"/>
        <v>Electrification + Hydrogen</v>
      </c>
      <c r="C937" s="254" t="str">
        <f t="shared" si="186"/>
        <v>Fraction of Industrial Fuel Use Shifted to Other Fuels</v>
      </c>
      <c r="D937" s="255" t="s">
        <v>2131</v>
      </c>
      <c r="E937" s="250" t="s">
        <v>819</v>
      </c>
      <c r="F937" s="180" t="s">
        <v>2178</v>
      </c>
      <c r="G937" s="250" t="s">
        <v>2157</v>
      </c>
      <c r="H937" s="43">
        <v>1285</v>
      </c>
      <c r="I937" s="250" t="s">
        <v>333</v>
      </c>
      <c r="J937" s="254" t="str">
        <f t="shared" si="189"/>
        <v>Electrification + Hydrogen</v>
      </c>
      <c r="K937" s="254" t="str">
        <f t="shared" si="189"/>
        <v>indst fuel type shifting</v>
      </c>
      <c r="L937" s="253">
        <f t="shared" si="189"/>
        <v>0</v>
      </c>
      <c r="M937" s="253">
        <f t="shared" si="189"/>
        <v>1</v>
      </c>
      <c r="N937" s="253">
        <f t="shared" si="189"/>
        <v>0.01</v>
      </c>
      <c r="O937" s="254" t="str">
        <f t="shared" si="189"/>
        <v>% of fuel shifted</v>
      </c>
      <c r="P937" s="250"/>
      <c r="Q937" s="254" t="str">
        <f t="shared" si="188"/>
        <v>industry-ag-main.html#fuel-switching</v>
      </c>
      <c r="R937" s="254" t="str">
        <f t="shared" si="188"/>
        <v>industry-elec-and-hydrogen.html</v>
      </c>
      <c r="S937" s="256"/>
      <c r="T937" s="250"/>
    </row>
    <row r="938" spans="1:20">
      <c r="A938" s="254" t="str">
        <f t="shared" si="186"/>
        <v>Industry</v>
      </c>
      <c r="B938" s="254" t="str">
        <f t="shared" si="186"/>
        <v>Electrification + Hydrogen</v>
      </c>
      <c r="C938" s="254" t="str">
        <f t="shared" si="186"/>
        <v>Fraction of Industrial Fuel Use Shifted to Other Fuels</v>
      </c>
      <c r="D938" s="255" t="s">
        <v>2131</v>
      </c>
      <c r="E938" s="250" t="s">
        <v>821</v>
      </c>
      <c r="F938" s="180" t="s">
        <v>2178</v>
      </c>
      <c r="G938" s="250" t="s">
        <v>2156</v>
      </c>
      <c r="H938" s="43">
        <v>1286</v>
      </c>
      <c r="I938" s="250" t="s">
        <v>333</v>
      </c>
      <c r="J938" s="254" t="str">
        <f t="shared" si="189"/>
        <v>Electrification + Hydrogen</v>
      </c>
      <c r="K938" s="254" t="str">
        <f t="shared" si="189"/>
        <v>indst fuel type shifting</v>
      </c>
      <c r="L938" s="253">
        <f t="shared" si="189"/>
        <v>0</v>
      </c>
      <c r="M938" s="253">
        <f t="shared" si="189"/>
        <v>1</v>
      </c>
      <c r="N938" s="253">
        <f t="shared" si="189"/>
        <v>0.01</v>
      </c>
      <c r="O938" s="254" t="str">
        <f t="shared" si="189"/>
        <v>% of fuel shifted</v>
      </c>
      <c r="P938" s="250"/>
      <c r="Q938" s="254" t="str">
        <f t="shared" si="188"/>
        <v>industry-ag-main.html#fuel-switching</v>
      </c>
      <c r="R938" s="254" t="str">
        <f t="shared" si="188"/>
        <v>industry-elec-and-hydrogen.html</v>
      </c>
      <c r="S938" s="256"/>
      <c r="T938" s="250"/>
    </row>
    <row r="939" spans="1:20">
      <c r="A939" s="254" t="str">
        <f t="shared" si="186"/>
        <v>Industry</v>
      </c>
      <c r="B939" s="254" t="str">
        <f t="shared" si="186"/>
        <v>Electrification + Hydrogen</v>
      </c>
      <c r="C939" s="254" t="str">
        <f t="shared" si="186"/>
        <v>Fraction of Industrial Fuel Use Shifted to Other Fuels</v>
      </c>
      <c r="D939" s="255" t="s">
        <v>2131</v>
      </c>
      <c r="E939" s="250" t="s">
        <v>823</v>
      </c>
      <c r="F939" s="180" t="s">
        <v>2178</v>
      </c>
      <c r="G939" s="250" t="s">
        <v>2154</v>
      </c>
      <c r="H939" s="43">
        <v>1287</v>
      </c>
      <c r="I939" s="250" t="s">
        <v>311</v>
      </c>
      <c r="J939" s="254" t="str">
        <f t="shared" si="189"/>
        <v>Electrification + Hydrogen</v>
      </c>
      <c r="K939" s="254" t="str">
        <f t="shared" si="189"/>
        <v>indst fuel type shifting</v>
      </c>
      <c r="L939" s="253">
        <f t="shared" si="189"/>
        <v>0</v>
      </c>
      <c r="M939" s="253">
        <f t="shared" si="189"/>
        <v>1</v>
      </c>
      <c r="N939" s="253">
        <f t="shared" si="189"/>
        <v>0.01</v>
      </c>
      <c r="O939" s="254" t="str">
        <f t="shared" si="189"/>
        <v>% of fuel shifted</v>
      </c>
      <c r="P939" s="254"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39" s="254" t="str">
        <f t="shared" si="188"/>
        <v>industry-ag-main.html#fuel-switching</v>
      </c>
      <c r="R939" s="254" t="str">
        <f t="shared" si="188"/>
        <v>industry-elec-and-hydrogen.html</v>
      </c>
      <c r="S939" s="256"/>
      <c r="T939" s="250"/>
    </row>
    <row r="940" spans="1:20">
      <c r="A940" s="254" t="str">
        <f t="shared" si="186"/>
        <v>Industry</v>
      </c>
      <c r="B940" s="254" t="str">
        <f t="shared" si="186"/>
        <v>Electrification + Hydrogen</v>
      </c>
      <c r="C940" s="254" t="str">
        <f t="shared" si="186"/>
        <v>Fraction of Industrial Fuel Use Shifted to Other Fuels</v>
      </c>
      <c r="D940" s="255" t="s">
        <v>2129</v>
      </c>
      <c r="E940" s="250" t="s">
        <v>800</v>
      </c>
      <c r="F940" s="180" t="s">
        <v>2177</v>
      </c>
      <c r="G940" s="250" t="s">
        <v>2164</v>
      </c>
      <c r="H940" s="43">
        <v>1288</v>
      </c>
      <c r="I940" s="250" t="s">
        <v>311</v>
      </c>
      <c r="J940" s="254" t="str">
        <f t="shared" si="189"/>
        <v>Electrification + Hydrogen</v>
      </c>
      <c r="K940" s="254" t="str">
        <f t="shared" si="189"/>
        <v>indst fuel type shifting</v>
      </c>
      <c r="L940" s="253">
        <f t="shared" si="189"/>
        <v>0</v>
      </c>
      <c r="M940" s="253">
        <f t="shared" si="189"/>
        <v>1</v>
      </c>
      <c r="N940" s="253">
        <f t="shared" si="189"/>
        <v>0.01</v>
      </c>
      <c r="O940" s="254" t="str">
        <f t="shared" si="189"/>
        <v>% of fuel shifted</v>
      </c>
      <c r="P940" s="254"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40" s="254" t="str">
        <f t="shared" si="188"/>
        <v>industry-ag-main.html#fuel-switching</v>
      </c>
      <c r="R940" s="254" t="str">
        <f t="shared" si="188"/>
        <v>industry-elec-and-hydrogen.html</v>
      </c>
      <c r="S940" s="256"/>
      <c r="T940" s="250"/>
    </row>
    <row r="941" spans="1:20">
      <c r="A941" s="254" t="str">
        <f t="shared" ref="A941:C960" si="190">A$860</f>
        <v>Industry</v>
      </c>
      <c r="B941" s="254" t="str">
        <f t="shared" si="190"/>
        <v>Electrification + Hydrogen</v>
      </c>
      <c r="C941" s="254" t="str">
        <f t="shared" si="190"/>
        <v>Fraction of Industrial Fuel Use Shifted to Other Fuels</v>
      </c>
      <c r="D941" s="255" t="s">
        <v>2129</v>
      </c>
      <c r="E941" s="250" t="s">
        <v>807</v>
      </c>
      <c r="F941" s="180" t="s">
        <v>2177</v>
      </c>
      <c r="G941" s="250" t="s">
        <v>2163</v>
      </c>
      <c r="H941" s="43">
        <v>1289</v>
      </c>
      <c r="I941" s="250" t="s">
        <v>333</v>
      </c>
      <c r="J941" s="254" t="str">
        <f t="shared" ref="J941:O950" si="191">J$860</f>
        <v>Electrification + Hydrogen</v>
      </c>
      <c r="K941" s="254" t="str">
        <f t="shared" si="191"/>
        <v>indst fuel type shifting</v>
      </c>
      <c r="L941" s="253">
        <f t="shared" si="191"/>
        <v>0</v>
      </c>
      <c r="M941" s="253">
        <f t="shared" si="191"/>
        <v>1</v>
      </c>
      <c r="N941" s="253">
        <f t="shared" si="191"/>
        <v>0.01</v>
      </c>
      <c r="O941" s="254" t="str">
        <f t="shared" si="191"/>
        <v>% of fuel shifted</v>
      </c>
      <c r="P941" s="250"/>
      <c r="Q941" s="254" t="str">
        <f t="shared" ref="Q941:R960" si="192">Q$860</f>
        <v>industry-ag-main.html#fuel-switching</v>
      </c>
      <c r="R941" s="254" t="str">
        <f t="shared" si="192"/>
        <v>industry-elec-and-hydrogen.html</v>
      </c>
      <c r="S941" s="256"/>
      <c r="T941" s="250"/>
    </row>
    <row r="942" spans="1:20">
      <c r="A942" s="254" t="str">
        <f t="shared" si="190"/>
        <v>Industry</v>
      </c>
      <c r="B942" s="254" t="str">
        <f t="shared" si="190"/>
        <v>Electrification + Hydrogen</v>
      </c>
      <c r="C942" s="254" t="str">
        <f t="shared" si="190"/>
        <v>Fraction of Industrial Fuel Use Shifted to Other Fuels</v>
      </c>
      <c r="D942" s="255" t="s">
        <v>2129</v>
      </c>
      <c r="E942" s="250" t="s">
        <v>809</v>
      </c>
      <c r="F942" s="180" t="s">
        <v>2177</v>
      </c>
      <c r="G942" s="250" t="s">
        <v>2162</v>
      </c>
      <c r="H942" s="43">
        <v>1290</v>
      </c>
      <c r="I942" s="250" t="s">
        <v>333</v>
      </c>
      <c r="J942" s="254" t="str">
        <f t="shared" si="191"/>
        <v>Electrification + Hydrogen</v>
      </c>
      <c r="K942" s="254" t="str">
        <f t="shared" si="191"/>
        <v>indst fuel type shifting</v>
      </c>
      <c r="L942" s="253">
        <f t="shared" si="191"/>
        <v>0</v>
      </c>
      <c r="M942" s="253">
        <f t="shared" si="191"/>
        <v>1</v>
      </c>
      <c r="N942" s="253">
        <f t="shared" si="191"/>
        <v>0.01</v>
      </c>
      <c r="O942" s="254" t="str">
        <f t="shared" si="191"/>
        <v>% of fuel shifted</v>
      </c>
      <c r="P942" s="250"/>
      <c r="Q942" s="254" t="str">
        <f t="shared" si="192"/>
        <v>industry-ag-main.html#fuel-switching</v>
      </c>
      <c r="R942" s="254" t="str">
        <f t="shared" si="192"/>
        <v>industry-elec-and-hydrogen.html</v>
      </c>
      <c r="S942" s="256"/>
      <c r="T942" s="250"/>
    </row>
    <row r="943" spans="1:20">
      <c r="A943" s="254" t="str">
        <f t="shared" si="190"/>
        <v>Industry</v>
      </c>
      <c r="B943" s="254" t="str">
        <f t="shared" si="190"/>
        <v>Electrification + Hydrogen</v>
      </c>
      <c r="C943" s="254" t="str">
        <f t="shared" si="190"/>
        <v>Fraction of Industrial Fuel Use Shifted to Other Fuels</v>
      </c>
      <c r="D943" s="255" t="s">
        <v>2129</v>
      </c>
      <c r="E943" s="250" t="s">
        <v>811</v>
      </c>
      <c r="F943" s="180" t="s">
        <v>2177</v>
      </c>
      <c r="G943" s="250" t="s">
        <v>2161</v>
      </c>
      <c r="H943" s="43">
        <v>1291</v>
      </c>
      <c r="I943" s="250" t="s">
        <v>333</v>
      </c>
      <c r="J943" s="254" t="str">
        <f t="shared" si="191"/>
        <v>Electrification + Hydrogen</v>
      </c>
      <c r="K943" s="254" t="str">
        <f t="shared" si="191"/>
        <v>indst fuel type shifting</v>
      </c>
      <c r="L943" s="253">
        <f t="shared" si="191"/>
        <v>0</v>
      </c>
      <c r="M943" s="253">
        <f t="shared" si="191"/>
        <v>1</v>
      </c>
      <c r="N943" s="253">
        <f t="shared" si="191"/>
        <v>0.01</v>
      </c>
      <c r="O943" s="254" t="str">
        <f t="shared" si="191"/>
        <v>% of fuel shifted</v>
      </c>
      <c r="P943" s="250"/>
      <c r="Q943" s="254" t="str">
        <f t="shared" si="192"/>
        <v>industry-ag-main.html#fuel-switching</v>
      </c>
      <c r="R943" s="254" t="str">
        <f t="shared" si="192"/>
        <v>industry-elec-and-hydrogen.html</v>
      </c>
      <c r="S943" s="256"/>
      <c r="T943" s="250"/>
    </row>
    <row r="944" spans="1:20">
      <c r="A944" s="254" t="str">
        <f t="shared" si="190"/>
        <v>Industry</v>
      </c>
      <c r="B944" s="254" t="str">
        <f t="shared" si="190"/>
        <v>Electrification + Hydrogen</v>
      </c>
      <c r="C944" s="254" t="str">
        <f t="shared" si="190"/>
        <v>Fraction of Industrial Fuel Use Shifted to Other Fuels</v>
      </c>
      <c r="D944" s="255" t="s">
        <v>2129</v>
      </c>
      <c r="E944" s="250" t="s">
        <v>813</v>
      </c>
      <c r="F944" s="180" t="s">
        <v>2177</v>
      </c>
      <c r="G944" s="250" t="s">
        <v>2160</v>
      </c>
      <c r="H944" s="43">
        <v>1292</v>
      </c>
      <c r="I944" s="250" t="s">
        <v>333</v>
      </c>
      <c r="J944" s="254" t="str">
        <f t="shared" si="191"/>
        <v>Electrification + Hydrogen</v>
      </c>
      <c r="K944" s="254" t="str">
        <f t="shared" si="191"/>
        <v>indst fuel type shifting</v>
      </c>
      <c r="L944" s="253">
        <f t="shared" si="191"/>
        <v>0</v>
      </c>
      <c r="M944" s="253">
        <f t="shared" si="191"/>
        <v>1</v>
      </c>
      <c r="N944" s="253">
        <f t="shared" si="191"/>
        <v>0.01</v>
      </c>
      <c r="O944" s="254" t="str">
        <f t="shared" si="191"/>
        <v>% of fuel shifted</v>
      </c>
      <c r="P944" s="250"/>
      <c r="Q944" s="254" t="str">
        <f t="shared" si="192"/>
        <v>industry-ag-main.html#fuel-switching</v>
      </c>
      <c r="R944" s="254" t="str">
        <f t="shared" si="192"/>
        <v>industry-elec-and-hydrogen.html</v>
      </c>
      <c r="S944" s="256"/>
      <c r="T944" s="250"/>
    </row>
    <row r="945" spans="1:20">
      <c r="A945" s="254" t="str">
        <f t="shared" si="190"/>
        <v>Industry</v>
      </c>
      <c r="B945" s="254" t="str">
        <f t="shared" si="190"/>
        <v>Electrification + Hydrogen</v>
      </c>
      <c r="C945" s="254" t="str">
        <f t="shared" si="190"/>
        <v>Fraction of Industrial Fuel Use Shifted to Other Fuels</v>
      </c>
      <c r="D945" s="255" t="s">
        <v>2129</v>
      </c>
      <c r="E945" s="250" t="s">
        <v>815</v>
      </c>
      <c r="F945" s="180" t="s">
        <v>2177</v>
      </c>
      <c r="G945" s="250" t="s">
        <v>2159</v>
      </c>
      <c r="H945" s="43">
        <v>1293</v>
      </c>
      <c r="I945" s="250" t="s">
        <v>333</v>
      </c>
      <c r="J945" s="254" t="str">
        <f t="shared" si="191"/>
        <v>Electrification + Hydrogen</v>
      </c>
      <c r="K945" s="254" t="str">
        <f t="shared" si="191"/>
        <v>indst fuel type shifting</v>
      </c>
      <c r="L945" s="253">
        <f t="shared" si="191"/>
        <v>0</v>
      </c>
      <c r="M945" s="253">
        <f t="shared" si="191"/>
        <v>1</v>
      </c>
      <c r="N945" s="253">
        <f t="shared" si="191"/>
        <v>0.01</v>
      </c>
      <c r="O945" s="254" t="str">
        <f t="shared" si="191"/>
        <v>% of fuel shifted</v>
      </c>
      <c r="P945" s="250"/>
      <c r="Q945" s="254" t="str">
        <f t="shared" si="192"/>
        <v>industry-ag-main.html#fuel-switching</v>
      </c>
      <c r="R945" s="254" t="str">
        <f t="shared" si="192"/>
        <v>industry-elec-and-hydrogen.html</v>
      </c>
      <c r="S945" s="256"/>
      <c r="T945" s="250"/>
    </row>
    <row r="946" spans="1:20">
      <c r="A946" s="254" t="str">
        <f t="shared" si="190"/>
        <v>Industry</v>
      </c>
      <c r="B946" s="254" t="str">
        <f t="shared" si="190"/>
        <v>Electrification + Hydrogen</v>
      </c>
      <c r="C946" s="254" t="str">
        <f t="shared" si="190"/>
        <v>Fraction of Industrial Fuel Use Shifted to Other Fuels</v>
      </c>
      <c r="D946" s="255" t="s">
        <v>2129</v>
      </c>
      <c r="E946" s="250" t="s">
        <v>817</v>
      </c>
      <c r="F946" s="180" t="s">
        <v>2177</v>
      </c>
      <c r="G946" s="250" t="s">
        <v>2158</v>
      </c>
      <c r="H946" s="43">
        <v>1294</v>
      </c>
      <c r="I946" s="250" t="s">
        <v>333</v>
      </c>
      <c r="J946" s="254" t="str">
        <f t="shared" si="191"/>
        <v>Electrification + Hydrogen</v>
      </c>
      <c r="K946" s="254" t="str">
        <f t="shared" si="191"/>
        <v>indst fuel type shifting</v>
      </c>
      <c r="L946" s="253">
        <f t="shared" si="191"/>
        <v>0</v>
      </c>
      <c r="M946" s="253">
        <f t="shared" si="191"/>
        <v>1</v>
      </c>
      <c r="N946" s="253">
        <f t="shared" si="191"/>
        <v>0.01</v>
      </c>
      <c r="O946" s="254" t="str">
        <f t="shared" si="191"/>
        <v>% of fuel shifted</v>
      </c>
      <c r="P946" s="250"/>
      <c r="Q946" s="254" t="str">
        <f t="shared" si="192"/>
        <v>industry-ag-main.html#fuel-switching</v>
      </c>
      <c r="R946" s="254" t="str">
        <f t="shared" si="192"/>
        <v>industry-elec-and-hydrogen.html</v>
      </c>
      <c r="S946" s="256"/>
      <c r="T946" s="250"/>
    </row>
    <row r="947" spans="1:20">
      <c r="A947" s="254" t="str">
        <f t="shared" si="190"/>
        <v>Industry</v>
      </c>
      <c r="B947" s="254" t="str">
        <f t="shared" si="190"/>
        <v>Electrification + Hydrogen</v>
      </c>
      <c r="C947" s="254" t="str">
        <f t="shared" si="190"/>
        <v>Fraction of Industrial Fuel Use Shifted to Other Fuels</v>
      </c>
      <c r="D947" s="255" t="s">
        <v>2129</v>
      </c>
      <c r="E947" s="250" t="s">
        <v>819</v>
      </c>
      <c r="F947" s="180" t="s">
        <v>2177</v>
      </c>
      <c r="G947" s="250" t="s">
        <v>2157</v>
      </c>
      <c r="H947" s="43">
        <v>1295</v>
      </c>
      <c r="I947" s="250" t="s">
        <v>333</v>
      </c>
      <c r="J947" s="254" t="str">
        <f t="shared" si="191"/>
        <v>Electrification + Hydrogen</v>
      </c>
      <c r="K947" s="254" t="str">
        <f t="shared" si="191"/>
        <v>indst fuel type shifting</v>
      </c>
      <c r="L947" s="253">
        <f t="shared" si="191"/>
        <v>0</v>
      </c>
      <c r="M947" s="253">
        <f t="shared" si="191"/>
        <v>1</v>
      </c>
      <c r="N947" s="253">
        <f t="shared" si="191"/>
        <v>0.01</v>
      </c>
      <c r="O947" s="254" t="str">
        <f t="shared" si="191"/>
        <v>% of fuel shifted</v>
      </c>
      <c r="P947" s="250"/>
      <c r="Q947" s="254" t="str">
        <f t="shared" si="192"/>
        <v>industry-ag-main.html#fuel-switching</v>
      </c>
      <c r="R947" s="254" t="str">
        <f t="shared" si="192"/>
        <v>industry-elec-and-hydrogen.html</v>
      </c>
      <c r="S947" s="256"/>
      <c r="T947" s="250"/>
    </row>
    <row r="948" spans="1:20">
      <c r="A948" s="254" t="str">
        <f t="shared" si="190"/>
        <v>Industry</v>
      </c>
      <c r="B948" s="254" t="str">
        <f t="shared" si="190"/>
        <v>Electrification + Hydrogen</v>
      </c>
      <c r="C948" s="254" t="str">
        <f t="shared" si="190"/>
        <v>Fraction of Industrial Fuel Use Shifted to Other Fuels</v>
      </c>
      <c r="D948" s="255" t="s">
        <v>2129</v>
      </c>
      <c r="E948" s="250" t="s">
        <v>821</v>
      </c>
      <c r="F948" s="180" t="s">
        <v>2177</v>
      </c>
      <c r="G948" s="250" t="s">
        <v>2156</v>
      </c>
      <c r="H948" s="43">
        <v>1296</v>
      </c>
      <c r="I948" s="250" t="s">
        <v>333</v>
      </c>
      <c r="J948" s="254" t="str">
        <f t="shared" si="191"/>
        <v>Electrification + Hydrogen</v>
      </c>
      <c r="K948" s="254" t="str">
        <f t="shared" si="191"/>
        <v>indst fuel type shifting</v>
      </c>
      <c r="L948" s="253">
        <f t="shared" si="191"/>
        <v>0</v>
      </c>
      <c r="M948" s="253">
        <f t="shared" si="191"/>
        <v>1</v>
      </c>
      <c r="N948" s="253">
        <f t="shared" si="191"/>
        <v>0.01</v>
      </c>
      <c r="O948" s="254" t="str">
        <f t="shared" si="191"/>
        <v>% of fuel shifted</v>
      </c>
      <c r="P948" s="250"/>
      <c r="Q948" s="254" t="str">
        <f t="shared" si="192"/>
        <v>industry-ag-main.html#fuel-switching</v>
      </c>
      <c r="R948" s="254" t="str">
        <f t="shared" si="192"/>
        <v>industry-elec-and-hydrogen.html</v>
      </c>
      <c r="S948" s="256"/>
      <c r="T948" s="250"/>
    </row>
    <row r="949" spans="1:20">
      <c r="A949" s="254" t="str">
        <f t="shared" si="190"/>
        <v>Industry</v>
      </c>
      <c r="B949" s="254" t="str">
        <f t="shared" si="190"/>
        <v>Electrification + Hydrogen</v>
      </c>
      <c r="C949" s="254" t="str">
        <f t="shared" si="190"/>
        <v>Fraction of Industrial Fuel Use Shifted to Other Fuels</v>
      </c>
      <c r="D949" s="255" t="s">
        <v>2129</v>
      </c>
      <c r="E949" s="250" t="s">
        <v>823</v>
      </c>
      <c r="F949" s="180" t="s">
        <v>2177</v>
      </c>
      <c r="G949" s="250" t="s">
        <v>2154</v>
      </c>
      <c r="H949" s="43">
        <v>1297</v>
      </c>
      <c r="I949" s="250" t="s">
        <v>311</v>
      </c>
      <c r="J949" s="254" t="str">
        <f t="shared" si="191"/>
        <v>Electrification + Hydrogen</v>
      </c>
      <c r="K949" s="254" t="str">
        <f t="shared" si="191"/>
        <v>indst fuel type shifting</v>
      </c>
      <c r="L949" s="253">
        <f t="shared" si="191"/>
        <v>0</v>
      </c>
      <c r="M949" s="253">
        <f t="shared" si="191"/>
        <v>1</v>
      </c>
      <c r="N949" s="253">
        <f t="shared" si="191"/>
        <v>0.01</v>
      </c>
      <c r="O949" s="254" t="str">
        <f t="shared" si="191"/>
        <v>% of fuel shifted</v>
      </c>
      <c r="P949" s="254"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49" s="254" t="str">
        <f t="shared" si="192"/>
        <v>industry-ag-main.html#fuel-switching</v>
      </c>
      <c r="R949" s="254" t="str">
        <f t="shared" si="192"/>
        <v>industry-elec-and-hydrogen.html</v>
      </c>
      <c r="S949" s="256"/>
      <c r="T949" s="250"/>
    </row>
    <row r="950" spans="1:20">
      <c r="A950" s="254" t="str">
        <f t="shared" si="190"/>
        <v>Industry</v>
      </c>
      <c r="B950" s="254" t="str">
        <f t="shared" si="190"/>
        <v>Electrification + Hydrogen</v>
      </c>
      <c r="C950" s="254" t="str">
        <f t="shared" si="190"/>
        <v>Fraction of Industrial Fuel Use Shifted to Other Fuels</v>
      </c>
      <c r="D950" s="255" t="s">
        <v>2127</v>
      </c>
      <c r="E950" s="250" t="s">
        <v>800</v>
      </c>
      <c r="F950" s="180" t="s">
        <v>1850</v>
      </c>
      <c r="G950" s="250" t="s">
        <v>2164</v>
      </c>
      <c r="H950" s="43">
        <v>1298</v>
      </c>
      <c r="I950" s="250" t="s">
        <v>311</v>
      </c>
      <c r="J950" s="254" t="str">
        <f t="shared" si="191"/>
        <v>Electrification + Hydrogen</v>
      </c>
      <c r="K950" s="254" t="str">
        <f t="shared" si="191"/>
        <v>indst fuel type shifting</v>
      </c>
      <c r="L950" s="253">
        <f t="shared" si="191"/>
        <v>0</v>
      </c>
      <c r="M950" s="253">
        <f t="shared" si="191"/>
        <v>1</v>
      </c>
      <c r="N950" s="253">
        <f t="shared" si="191"/>
        <v>0.01</v>
      </c>
      <c r="O950" s="254" t="str">
        <f t="shared" si="191"/>
        <v>% of fuel shifted</v>
      </c>
      <c r="P950" s="254"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50" s="254" t="str">
        <f t="shared" si="192"/>
        <v>industry-ag-main.html#fuel-switching</v>
      </c>
      <c r="R950" s="254" t="str">
        <f t="shared" si="192"/>
        <v>industry-elec-and-hydrogen.html</v>
      </c>
      <c r="S950" s="256"/>
      <c r="T950" s="250"/>
    </row>
    <row r="951" spans="1:20">
      <c r="A951" s="254" t="str">
        <f t="shared" si="190"/>
        <v>Industry</v>
      </c>
      <c r="B951" s="254" t="str">
        <f t="shared" si="190"/>
        <v>Electrification + Hydrogen</v>
      </c>
      <c r="C951" s="254" t="str">
        <f t="shared" si="190"/>
        <v>Fraction of Industrial Fuel Use Shifted to Other Fuels</v>
      </c>
      <c r="D951" s="255" t="s">
        <v>2127</v>
      </c>
      <c r="E951" s="250" t="s">
        <v>807</v>
      </c>
      <c r="F951" s="180" t="s">
        <v>1850</v>
      </c>
      <c r="G951" s="250" t="s">
        <v>2163</v>
      </c>
      <c r="H951" s="43">
        <v>1299</v>
      </c>
      <c r="I951" s="250" t="s">
        <v>333</v>
      </c>
      <c r="J951" s="254" t="str">
        <f t="shared" ref="J951:O960" si="193">J$860</f>
        <v>Electrification + Hydrogen</v>
      </c>
      <c r="K951" s="254" t="str">
        <f t="shared" si="193"/>
        <v>indst fuel type shifting</v>
      </c>
      <c r="L951" s="253">
        <f t="shared" si="193"/>
        <v>0</v>
      </c>
      <c r="M951" s="253">
        <f t="shared" si="193"/>
        <v>1</v>
      </c>
      <c r="N951" s="253">
        <f t="shared" si="193"/>
        <v>0.01</v>
      </c>
      <c r="O951" s="254" t="str">
        <f t="shared" si="193"/>
        <v>% of fuel shifted</v>
      </c>
      <c r="P951" s="250"/>
      <c r="Q951" s="254" t="str">
        <f t="shared" si="192"/>
        <v>industry-ag-main.html#fuel-switching</v>
      </c>
      <c r="R951" s="254" t="str">
        <f t="shared" si="192"/>
        <v>industry-elec-and-hydrogen.html</v>
      </c>
      <c r="S951" s="256"/>
      <c r="T951" s="250"/>
    </row>
    <row r="952" spans="1:20">
      <c r="A952" s="254" t="str">
        <f t="shared" si="190"/>
        <v>Industry</v>
      </c>
      <c r="B952" s="254" t="str">
        <f t="shared" si="190"/>
        <v>Electrification + Hydrogen</v>
      </c>
      <c r="C952" s="254" t="str">
        <f t="shared" si="190"/>
        <v>Fraction of Industrial Fuel Use Shifted to Other Fuels</v>
      </c>
      <c r="D952" s="255" t="s">
        <v>2127</v>
      </c>
      <c r="E952" s="250" t="s">
        <v>809</v>
      </c>
      <c r="F952" s="180" t="s">
        <v>1850</v>
      </c>
      <c r="G952" s="250" t="s">
        <v>2162</v>
      </c>
      <c r="H952" s="43">
        <v>1300</v>
      </c>
      <c r="I952" s="250" t="s">
        <v>333</v>
      </c>
      <c r="J952" s="254" t="str">
        <f t="shared" si="193"/>
        <v>Electrification + Hydrogen</v>
      </c>
      <c r="K952" s="254" t="str">
        <f t="shared" si="193"/>
        <v>indst fuel type shifting</v>
      </c>
      <c r="L952" s="253">
        <f t="shared" si="193"/>
        <v>0</v>
      </c>
      <c r="M952" s="253">
        <f t="shared" si="193"/>
        <v>1</v>
      </c>
      <c r="N952" s="253">
        <f t="shared" si="193"/>
        <v>0.01</v>
      </c>
      <c r="O952" s="254" t="str">
        <f t="shared" si="193"/>
        <v>% of fuel shifted</v>
      </c>
      <c r="P952" s="250"/>
      <c r="Q952" s="254" t="str">
        <f t="shared" si="192"/>
        <v>industry-ag-main.html#fuel-switching</v>
      </c>
      <c r="R952" s="254" t="str">
        <f t="shared" si="192"/>
        <v>industry-elec-and-hydrogen.html</v>
      </c>
      <c r="S952" s="256"/>
      <c r="T952" s="250"/>
    </row>
    <row r="953" spans="1:20">
      <c r="A953" s="254" t="str">
        <f t="shared" si="190"/>
        <v>Industry</v>
      </c>
      <c r="B953" s="254" t="str">
        <f t="shared" si="190"/>
        <v>Electrification + Hydrogen</v>
      </c>
      <c r="C953" s="254" t="str">
        <f t="shared" si="190"/>
        <v>Fraction of Industrial Fuel Use Shifted to Other Fuels</v>
      </c>
      <c r="D953" s="255" t="s">
        <v>2127</v>
      </c>
      <c r="E953" s="250" t="s">
        <v>811</v>
      </c>
      <c r="F953" s="180" t="s">
        <v>1850</v>
      </c>
      <c r="G953" s="250" t="s">
        <v>2161</v>
      </c>
      <c r="H953" s="43">
        <v>1301</v>
      </c>
      <c r="I953" s="250" t="s">
        <v>333</v>
      </c>
      <c r="J953" s="254" t="str">
        <f t="shared" si="193"/>
        <v>Electrification + Hydrogen</v>
      </c>
      <c r="K953" s="254" t="str">
        <f t="shared" si="193"/>
        <v>indst fuel type shifting</v>
      </c>
      <c r="L953" s="253">
        <f t="shared" si="193"/>
        <v>0</v>
      </c>
      <c r="M953" s="253">
        <f t="shared" si="193"/>
        <v>1</v>
      </c>
      <c r="N953" s="253">
        <f t="shared" si="193"/>
        <v>0.01</v>
      </c>
      <c r="O953" s="254" t="str">
        <f t="shared" si="193"/>
        <v>% of fuel shifted</v>
      </c>
      <c r="P953" s="250"/>
      <c r="Q953" s="254" t="str">
        <f t="shared" si="192"/>
        <v>industry-ag-main.html#fuel-switching</v>
      </c>
      <c r="R953" s="254" t="str">
        <f t="shared" si="192"/>
        <v>industry-elec-and-hydrogen.html</v>
      </c>
      <c r="S953" s="256"/>
      <c r="T953" s="250"/>
    </row>
    <row r="954" spans="1:20">
      <c r="A954" s="254" t="str">
        <f t="shared" si="190"/>
        <v>Industry</v>
      </c>
      <c r="B954" s="254" t="str">
        <f t="shared" si="190"/>
        <v>Electrification + Hydrogen</v>
      </c>
      <c r="C954" s="254" t="str">
        <f t="shared" si="190"/>
        <v>Fraction of Industrial Fuel Use Shifted to Other Fuels</v>
      </c>
      <c r="D954" s="255" t="s">
        <v>2127</v>
      </c>
      <c r="E954" s="250" t="s">
        <v>813</v>
      </c>
      <c r="F954" s="180" t="s">
        <v>1850</v>
      </c>
      <c r="G954" s="250" t="s">
        <v>2160</v>
      </c>
      <c r="H954" s="43">
        <v>1302</v>
      </c>
      <c r="I954" s="250" t="s">
        <v>333</v>
      </c>
      <c r="J954" s="254" t="str">
        <f t="shared" si="193"/>
        <v>Electrification + Hydrogen</v>
      </c>
      <c r="K954" s="254" t="str">
        <f t="shared" si="193"/>
        <v>indst fuel type shifting</v>
      </c>
      <c r="L954" s="253">
        <f t="shared" si="193"/>
        <v>0</v>
      </c>
      <c r="M954" s="253">
        <f t="shared" si="193"/>
        <v>1</v>
      </c>
      <c r="N954" s="253">
        <f t="shared" si="193"/>
        <v>0.01</v>
      </c>
      <c r="O954" s="254" t="str">
        <f t="shared" si="193"/>
        <v>% of fuel shifted</v>
      </c>
      <c r="P954" s="250"/>
      <c r="Q954" s="254" t="str">
        <f t="shared" si="192"/>
        <v>industry-ag-main.html#fuel-switching</v>
      </c>
      <c r="R954" s="254" t="str">
        <f t="shared" si="192"/>
        <v>industry-elec-and-hydrogen.html</v>
      </c>
      <c r="S954" s="256"/>
      <c r="T954" s="250"/>
    </row>
    <row r="955" spans="1:20">
      <c r="A955" s="254" t="str">
        <f t="shared" si="190"/>
        <v>Industry</v>
      </c>
      <c r="B955" s="254" t="str">
        <f t="shared" si="190"/>
        <v>Electrification + Hydrogen</v>
      </c>
      <c r="C955" s="254" t="str">
        <f t="shared" si="190"/>
        <v>Fraction of Industrial Fuel Use Shifted to Other Fuels</v>
      </c>
      <c r="D955" s="255" t="s">
        <v>2127</v>
      </c>
      <c r="E955" s="250" t="s">
        <v>815</v>
      </c>
      <c r="F955" s="180" t="s">
        <v>1850</v>
      </c>
      <c r="G955" s="250" t="s">
        <v>2159</v>
      </c>
      <c r="H955" s="43">
        <v>1303</v>
      </c>
      <c r="I955" s="250" t="s">
        <v>333</v>
      </c>
      <c r="J955" s="254" t="str">
        <f t="shared" si="193"/>
        <v>Electrification + Hydrogen</v>
      </c>
      <c r="K955" s="254" t="str">
        <f t="shared" si="193"/>
        <v>indst fuel type shifting</v>
      </c>
      <c r="L955" s="253">
        <f t="shared" si="193"/>
        <v>0</v>
      </c>
      <c r="M955" s="253">
        <f t="shared" si="193"/>
        <v>1</v>
      </c>
      <c r="N955" s="253">
        <f t="shared" si="193"/>
        <v>0.01</v>
      </c>
      <c r="O955" s="254" t="str">
        <f t="shared" si="193"/>
        <v>% of fuel shifted</v>
      </c>
      <c r="P955" s="250"/>
      <c r="Q955" s="254" t="str">
        <f t="shared" si="192"/>
        <v>industry-ag-main.html#fuel-switching</v>
      </c>
      <c r="R955" s="254" t="str">
        <f t="shared" si="192"/>
        <v>industry-elec-and-hydrogen.html</v>
      </c>
      <c r="S955" s="256"/>
      <c r="T955" s="250"/>
    </row>
    <row r="956" spans="1:20">
      <c r="A956" s="254" t="str">
        <f t="shared" si="190"/>
        <v>Industry</v>
      </c>
      <c r="B956" s="254" t="str">
        <f t="shared" si="190"/>
        <v>Electrification + Hydrogen</v>
      </c>
      <c r="C956" s="254" t="str">
        <f t="shared" si="190"/>
        <v>Fraction of Industrial Fuel Use Shifted to Other Fuels</v>
      </c>
      <c r="D956" s="255" t="s">
        <v>2127</v>
      </c>
      <c r="E956" s="250" t="s">
        <v>817</v>
      </c>
      <c r="F956" s="180" t="s">
        <v>1850</v>
      </c>
      <c r="G956" s="250" t="s">
        <v>2158</v>
      </c>
      <c r="H956" s="43">
        <v>1304</v>
      </c>
      <c r="I956" s="250" t="s">
        <v>333</v>
      </c>
      <c r="J956" s="254" t="str">
        <f t="shared" si="193"/>
        <v>Electrification + Hydrogen</v>
      </c>
      <c r="K956" s="254" t="str">
        <f t="shared" si="193"/>
        <v>indst fuel type shifting</v>
      </c>
      <c r="L956" s="253">
        <f t="shared" si="193"/>
        <v>0</v>
      </c>
      <c r="M956" s="253">
        <f t="shared" si="193"/>
        <v>1</v>
      </c>
      <c r="N956" s="253">
        <f t="shared" si="193"/>
        <v>0.01</v>
      </c>
      <c r="O956" s="254" t="str">
        <f t="shared" si="193"/>
        <v>% of fuel shifted</v>
      </c>
      <c r="P956" s="250"/>
      <c r="Q956" s="254" t="str">
        <f t="shared" si="192"/>
        <v>industry-ag-main.html#fuel-switching</v>
      </c>
      <c r="R956" s="254" t="str">
        <f t="shared" si="192"/>
        <v>industry-elec-and-hydrogen.html</v>
      </c>
      <c r="S956" s="256"/>
      <c r="T956" s="250"/>
    </row>
    <row r="957" spans="1:20">
      <c r="A957" s="254" t="str">
        <f t="shared" si="190"/>
        <v>Industry</v>
      </c>
      <c r="B957" s="254" t="str">
        <f t="shared" si="190"/>
        <v>Electrification + Hydrogen</v>
      </c>
      <c r="C957" s="254" t="str">
        <f t="shared" si="190"/>
        <v>Fraction of Industrial Fuel Use Shifted to Other Fuels</v>
      </c>
      <c r="D957" s="255" t="s">
        <v>2127</v>
      </c>
      <c r="E957" s="250" t="s">
        <v>819</v>
      </c>
      <c r="F957" s="180" t="s">
        <v>1850</v>
      </c>
      <c r="G957" s="250" t="s">
        <v>2157</v>
      </c>
      <c r="H957" s="43">
        <v>1305</v>
      </c>
      <c r="I957" s="250" t="s">
        <v>333</v>
      </c>
      <c r="J957" s="254" t="str">
        <f t="shared" si="193"/>
        <v>Electrification + Hydrogen</v>
      </c>
      <c r="K957" s="254" t="str">
        <f t="shared" si="193"/>
        <v>indst fuel type shifting</v>
      </c>
      <c r="L957" s="253">
        <f t="shared" si="193"/>
        <v>0</v>
      </c>
      <c r="M957" s="253">
        <f t="shared" si="193"/>
        <v>1</v>
      </c>
      <c r="N957" s="253">
        <f t="shared" si="193"/>
        <v>0.01</v>
      </c>
      <c r="O957" s="254" t="str">
        <f t="shared" si="193"/>
        <v>% of fuel shifted</v>
      </c>
      <c r="P957" s="250"/>
      <c r="Q957" s="254" t="str">
        <f t="shared" si="192"/>
        <v>industry-ag-main.html#fuel-switching</v>
      </c>
      <c r="R957" s="254" t="str">
        <f t="shared" si="192"/>
        <v>industry-elec-and-hydrogen.html</v>
      </c>
      <c r="S957" s="256"/>
      <c r="T957" s="250"/>
    </row>
    <row r="958" spans="1:20">
      <c r="A958" s="254" t="str">
        <f t="shared" si="190"/>
        <v>Industry</v>
      </c>
      <c r="B958" s="254" t="str">
        <f t="shared" si="190"/>
        <v>Electrification + Hydrogen</v>
      </c>
      <c r="C958" s="254" t="str">
        <f t="shared" si="190"/>
        <v>Fraction of Industrial Fuel Use Shifted to Other Fuels</v>
      </c>
      <c r="D958" s="255" t="s">
        <v>2127</v>
      </c>
      <c r="E958" s="250" t="s">
        <v>821</v>
      </c>
      <c r="F958" s="180" t="s">
        <v>1850</v>
      </c>
      <c r="G958" s="250" t="s">
        <v>2156</v>
      </c>
      <c r="H958" s="43">
        <v>1306</v>
      </c>
      <c r="I958" s="250" t="s">
        <v>333</v>
      </c>
      <c r="J958" s="254" t="str">
        <f t="shared" si="193"/>
        <v>Electrification + Hydrogen</v>
      </c>
      <c r="K958" s="254" t="str">
        <f t="shared" si="193"/>
        <v>indst fuel type shifting</v>
      </c>
      <c r="L958" s="253">
        <f t="shared" si="193"/>
        <v>0</v>
      </c>
      <c r="M958" s="253">
        <f t="shared" si="193"/>
        <v>1</v>
      </c>
      <c r="N958" s="253">
        <f t="shared" si="193"/>
        <v>0.01</v>
      </c>
      <c r="O958" s="254" t="str">
        <f t="shared" si="193"/>
        <v>% of fuel shifted</v>
      </c>
      <c r="P958" s="250"/>
      <c r="Q958" s="254" t="str">
        <f t="shared" si="192"/>
        <v>industry-ag-main.html#fuel-switching</v>
      </c>
      <c r="R958" s="254" t="str">
        <f t="shared" si="192"/>
        <v>industry-elec-and-hydrogen.html</v>
      </c>
      <c r="S958" s="256"/>
      <c r="T958" s="250"/>
    </row>
    <row r="959" spans="1:20">
      <c r="A959" s="254" t="str">
        <f t="shared" si="190"/>
        <v>Industry</v>
      </c>
      <c r="B959" s="254" t="str">
        <f t="shared" si="190"/>
        <v>Electrification + Hydrogen</v>
      </c>
      <c r="C959" s="254" t="str">
        <f t="shared" si="190"/>
        <v>Fraction of Industrial Fuel Use Shifted to Other Fuels</v>
      </c>
      <c r="D959" s="255" t="s">
        <v>2127</v>
      </c>
      <c r="E959" s="250" t="s">
        <v>823</v>
      </c>
      <c r="F959" s="180" t="s">
        <v>1850</v>
      </c>
      <c r="G959" s="250" t="s">
        <v>2154</v>
      </c>
      <c r="H959" s="43">
        <v>1307</v>
      </c>
      <c r="I959" s="250" t="s">
        <v>311</v>
      </c>
      <c r="J959" s="254" t="str">
        <f t="shared" si="193"/>
        <v>Electrification + Hydrogen</v>
      </c>
      <c r="K959" s="254" t="str">
        <f t="shared" si="193"/>
        <v>indst fuel type shifting</v>
      </c>
      <c r="L959" s="253">
        <f t="shared" si="193"/>
        <v>0</v>
      </c>
      <c r="M959" s="253">
        <f t="shared" si="193"/>
        <v>1</v>
      </c>
      <c r="N959" s="253">
        <f t="shared" si="193"/>
        <v>0.01</v>
      </c>
      <c r="O959" s="254" t="str">
        <f t="shared" si="193"/>
        <v>% of fuel shifted</v>
      </c>
      <c r="P959" s="254"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59" s="254" t="str">
        <f t="shared" si="192"/>
        <v>industry-ag-main.html#fuel-switching</v>
      </c>
      <c r="R959" s="254" t="str">
        <f t="shared" si="192"/>
        <v>industry-elec-and-hydrogen.html</v>
      </c>
      <c r="S959" s="256"/>
      <c r="T959" s="250"/>
    </row>
    <row r="960" spans="1:20">
      <c r="A960" s="254" t="str">
        <f t="shared" si="190"/>
        <v>Industry</v>
      </c>
      <c r="B960" s="254" t="str">
        <f t="shared" si="190"/>
        <v>Electrification + Hydrogen</v>
      </c>
      <c r="C960" s="254" t="str">
        <f t="shared" si="190"/>
        <v>Fraction of Industrial Fuel Use Shifted to Other Fuels</v>
      </c>
      <c r="D960" s="255" t="s">
        <v>2126</v>
      </c>
      <c r="E960" s="250" t="s">
        <v>800</v>
      </c>
      <c r="F960" s="180" t="s">
        <v>2176</v>
      </c>
      <c r="G960" s="250" t="s">
        <v>2164</v>
      </c>
      <c r="H960" s="43">
        <v>1308</v>
      </c>
      <c r="I960" s="250" t="s">
        <v>311</v>
      </c>
      <c r="J960" s="254" t="str">
        <f t="shared" si="193"/>
        <v>Electrification + Hydrogen</v>
      </c>
      <c r="K960" s="254" t="str">
        <f t="shared" si="193"/>
        <v>indst fuel type shifting</v>
      </c>
      <c r="L960" s="253">
        <f t="shared" si="193"/>
        <v>0</v>
      </c>
      <c r="M960" s="253">
        <f t="shared" si="193"/>
        <v>1</v>
      </c>
      <c r="N960" s="253">
        <f t="shared" si="193"/>
        <v>0.01</v>
      </c>
      <c r="O960" s="254" t="str">
        <f t="shared" si="193"/>
        <v>% of fuel shifted</v>
      </c>
      <c r="P960" s="254"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60" s="254" t="str">
        <f t="shared" si="192"/>
        <v>industry-ag-main.html#fuel-switching</v>
      </c>
      <c r="R960" s="254" t="str">
        <f t="shared" si="192"/>
        <v>industry-elec-and-hydrogen.html</v>
      </c>
      <c r="S960" s="256"/>
      <c r="T960" s="250"/>
    </row>
    <row r="961" spans="1:20">
      <c r="A961" s="254" t="str">
        <f t="shared" ref="A961:C980" si="194">A$860</f>
        <v>Industry</v>
      </c>
      <c r="B961" s="254" t="str">
        <f t="shared" si="194"/>
        <v>Electrification + Hydrogen</v>
      </c>
      <c r="C961" s="254" t="str">
        <f t="shared" si="194"/>
        <v>Fraction of Industrial Fuel Use Shifted to Other Fuels</v>
      </c>
      <c r="D961" s="255" t="s">
        <v>2126</v>
      </c>
      <c r="E961" s="250" t="s">
        <v>807</v>
      </c>
      <c r="F961" s="180" t="s">
        <v>2176</v>
      </c>
      <c r="G961" s="250" t="s">
        <v>2163</v>
      </c>
      <c r="H961" s="43">
        <v>1309</v>
      </c>
      <c r="I961" s="250" t="s">
        <v>333</v>
      </c>
      <c r="J961" s="254" t="str">
        <f t="shared" ref="J961:O970" si="195">J$860</f>
        <v>Electrification + Hydrogen</v>
      </c>
      <c r="K961" s="254" t="str">
        <f t="shared" si="195"/>
        <v>indst fuel type shifting</v>
      </c>
      <c r="L961" s="253">
        <f t="shared" si="195"/>
        <v>0</v>
      </c>
      <c r="M961" s="253">
        <f t="shared" si="195"/>
        <v>1</v>
      </c>
      <c r="N961" s="253">
        <f t="shared" si="195"/>
        <v>0.01</v>
      </c>
      <c r="O961" s="254" t="str">
        <f t="shared" si="195"/>
        <v>% of fuel shifted</v>
      </c>
      <c r="P961" s="250"/>
      <c r="Q961" s="254" t="str">
        <f t="shared" ref="Q961:R980" si="196">Q$860</f>
        <v>industry-ag-main.html#fuel-switching</v>
      </c>
      <c r="R961" s="254" t="str">
        <f t="shared" si="196"/>
        <v>industry-elec-and-hydrogen.html</v>
      </c>
      <c r="S961" s="256"/>
      <c r="T961" s="250"/>
    </row>
    <row r="962" spans="1:20">
      <c r="A962" s="254" t="str">
        <f t="shared" si="194"/>
        <v>Industry</v>
      </c>
      <c r="B962" s="254" t="str">
        <f t="shared" si="194"/>
        <v>Electrification + Hydrogen</v>
      </c>
      <c r="C962" s="254" t="str">
        <f t="shared" si="194"/>
        <v>Fraction of Industrial Fuel Use Shifted to Other Fuels</v>
      </c>
      <c r="D962" s="255" t="s">
        <v>2126</v>
      </c>
      <c r="E962" s="250" t="s">
        <v>809</v>
      </c>
      <c r="F962" s="180" t="s">
        <v>2176</v>
      </c>
      <c r="G962" s="250" t="s">
        <v>2162</v>
      </c>
      <c r="H962" s="43">
        <v>1310</v>
      </c>
      <c r="I962" s="250" t="s">
        <v>333</v>
      </c>
      <c r="J962" s="254" t="str">
        <f t="shared" si="195"/>
        <v>Electrification + Hydrogen</v>
      </c>
      <c r="K962" s="254" t="str">
        <f t="shared" si="195"/>
        <v>indst fuel type shifting</v>
      </c>
      <c r="L962" s="253">
        <f t="shared" si="195"/>
        <v>0</v>
      </c>
      <c r="M962" s="253">
        <f t="shared" si="195"/>
        <v>1</v>
      </c>
      <c r="N962" s="253">
        <f t="shared" si="195"/>
        <v>0.01</v>
      </c>
      <c r="O962" s="254" t="str">
        <f t="shared" si="195"/>
        <v>% of fuel shifted</v>
      </c>
      <c r="P962" s="250"/>
      <c r="Q962" s="254" t="str">
        <f t="shared" si="196"/>
        <v>industry-ag-main.html#fuel-switching</v>
      </c>
      <c r="R962" s="254" t="str">
        <f t="shared" si="196"/>
        <v>industry-elec-and-hydrogen.html</v>
      </c>
      <c r="S962" s="256"/>
      <c r="T962" s="250"/>
    </row>
    <row r="963" spans="1:20">
      <c r="A963" s="254" t="str">
        <f t="shared" si="194"/>
        <v>Industry</v>
      </c>
      <c r="B963" s="254" t="str">
        <f t="shared" si="194"/>
        <v>Electrification + Hydrogen</v>
      </c>
      <c r="C963" s="254" t="str">
        <f t="shared" si="194"/>
        <v>Fraction of Industrial Fuel Use Shifted to Other Fuels</v>
      </c>
      <c r="D963" s="255" t="s">
        <v>2126</v>
      </c>
      <c r="E963" s="250" t="s">
        <v>811</v>
      </c>
      <c r="F963" s="180" t="s">
        <v>2176</v>
      </c>
      <c r="G963" s="250" t="s">
        <v>2161</v>
      </c>
      <c r="H963" s="43">
        <v>1311</v>
      </c>
      <c r="I963" s="250" t="s">
        <v>333</v>
      </c>
      <c r="J963" s="254" t="str">
        <f t="shared" si="195"/>
        <v>Electrification + Hydrogen</v>
      </c>
      <c r="K963" s="254" t="str">
        <f t="shared" si="195"/>
        <v>indst fuel type shifting</v>
      </c>
      <c r="L963" s="253">
        <f t="shared" si="195"/>
        <v>0</v>
      </c>
      <c r="M963" s="253">
        <f t="shared" si="195"/>
        <v>1</v>
      </c>
      <c r="N963" s="253">
        <f t="shared" si="195"/>
        <v>0.01</v>
      </c>
      <c r="O963" s="254" t="str">
        <f t="shared" si="195"/>
        <v>% of fuel shifted</v>
      </c>
      <c r="P963" s="250"/>
      <c r="Q963" s="254" t="str">
        <f t="shared" si="196"/>
        <v>industry-ag-main.html#fuel-switching</v>
      </c>
      <c r="R963" s="254" t="str">
        <f t="shared" si="196"/>
        <v>industry-elec-and-hydrogen.html</v>
      </c>
      <c r="S963" s="256"/>
      <c r="T963" s="250"/>
    </row>
    <row r="964" spans="1:20">
      <c r="A964" s="254" t="str">
        <f t="shared" si="194"/>
        <v>Industry</v>
      </c>
      <c r="B964" s="254" t="str">
        <f t="shared" si="194"/>
        <v>Electrification + Hydrogen</v>
      </c>
      <c r="C964" s="254" t="str">
        <f t="shared" si="194"/>
        <v>Fraction of Industrial Fuel Use Shifted to Other Fuels</v>
      </c>
      <c r="D964" s="255" t="s">
        <v>2126</v>
      </c>
      <c r="E964" s="250" t="s">
        <v>813</v>
      </c>
      <c r="F964" s="180" t="s">
        <v>2176</v>
      </c>
      <c r="G964" s="250" t="s">
        <v>2160</v>
      </c>
      <c r="H964" s="43">
        <v>1312</v>
      </c>
      <c r="I964" s="250" t="s">
        <v>333</v>
      </c>
      <c r="J964" s="254" t="str">
        <f t="shared" si="195"/>
        <v>Electrification + Hydrogen</v>
      </c>
      <c r="K964" s="254" t="str">
        <f t="shared" si="195"/>
        <v>indst fuel type shifting</v>
      </c>
      <c r="L964" s="253">
        <f t="shared" si="195"/>
        <v>0</v>
      </c>
      <c r="M964" s="253">
        <f t="shared" si="195"/>
        <v>1</v>
      </c>
      <c r="N964" s="253">
        <f t="shared" si="195"/>
        <v>0.01</v>
      </c>
      <c r="O964" s="254" t="str">
        <f t="shared" si="195"/>
        <v>% of fuel shifted</v>
      </c>
      <c r="P964" s="250"/>
      <c r="Q964" s="254" t="str">
        <f t="shared" si="196"/>
        <v>industry-ag-main.html#fuel-switching</v>
      </c>
      <c r="R964" s="254" t="str">
        <f t="shared" si="196"/>
        <v>industry-elec-and-hydrogen.html</v>
      </c>
      <c r="S964" s="256"/>
      <c r="T964" s="250"/>
    </row>
    <row r="965" spans="1:20">
      <c r="A965" s="254" t="str">
        <f t="shared" si="194"/>
        <v>Industry</v>
      </c>
      <c r="B965" s="254" t="str">
        <f t="shared" si="194"/>
        <v>Electrification + Hydrogen</v>
      </c>
      <c r="C965" s="254" t="str">
        <f t="shared" si="194"/>
        <v>Fraction of Industrial Fuel Use Shifted to Other Fuels</v>
      </c>
      <c r="D965" s="255" t="s">
        <v>2126</v>
      </c>
      <c r="E965" s="250" t="s">
        <v>815</v>
      </c>
      <c r="F965" s="180" t="s">
        <v>2176</v>
      </c>
      <c r="G965" s="250" t="s">
        <v>2159</v>
      </c>
      <c r="H965" s="43">
        <v>1313</v>
      </c>
      <c r="I965" s="250" t="s">
        <v>333</v>
      </c>
      <c r="J965" s="254" t="str">
        <f t="shared" si="195"/>
        <v>Electrification + Hydrogen</v>
      </c>
      <c r="K965" s="254" t="str">
        <f t="shared" si="195"/>
        <v>indst fuel type shifting</v>
      </c>
      <c r="L965" s="253">
        <f t="shared" si="195"/>
        <v>0</v>
      </c>
      <c r="M965" s="253">
        <f t="shared" si="195"/>
        <v>1</v>
      </c>
      <c r="N965" s="253">
        <f t="shared" si="195"/>
        <v>0.01</v>
      </c>
      <c r="O965" s="254" t="str">
        <f t="shared" si="195"/>
        <v>% of fuel shifted</v>
      </c>
      <c r="P965" s="250"/>
      <c r="Q965" s="254" t="str">
        <f t="shared" si="196"/>
        <v>industry-ag-main.html#fuel-switching</v>
      </c>
      <c r="R965" s="254" t="str">
        <f t="shared" si="196"/>
        <v>industry-elec-and-hydrogen.html</v>
      </c>
      <c r="S965" s="256"/>
      <c r="T965" s="250"/>
    </row>
    <row r="966" spans="1:20">
      <c r="A966" s="254" t="str">
        <f t="shared" si="194"/>
        <v>Industry</v>
      </c>
      <c r="B966" s="254" t="str">
        <f t="shared" si="194"/>
        <v>Electrification + Hydrogen</v>
      </c>
      <c r="C966" s="254" t="str">
        <f t="shared" si="194"/>
        <v>Fraction of Industrial Fuel Use Shifted to Other Fuels</v>
      </c>
      <c r="D966" s="255" t="s">
        <v>2126</v>
      </c>
      <c r="E966" s="250" t="s">
        <v>817</v>
      </c>
      <c r="F966" s="180" t="s">
        <v>2176</v>
      </c>
      <c r="G966" s="250" t="s">
        <v>2158</v>
      </c>
      <c r="H966" s="43">
        <v>1314</v>
      </c>
      <c r="I966" s="250" t="s">
        <v>333</v>
      </c>
      <c r="J966" s="254" t="str">
        <f t="shared" si="195"/>
        <v>Electrification + Hydrogen</v>
      </c>
      <c r="K966" s="254" t="str">
        <f t="shared" si="195"/>
        <v>indst fuel type shifting</v>
      </c>
      <c r="L966" s="253">
        <f t="shared" si="195"/>
        <v>0</v>
      </c>
      <c r="M966" s="253">
        <f t="shared" si="195"/>
        <v>1</v>
      </c>
      <c r="N966" s="253">
        <f t="shared" si="195"/>
        <v>0.01</v>
      </c>
      <c r="O966" s="254" t="str">
        <f t="shared" si="195"/>
        <v>% of fuel shifted</v>
      </c>
      <c r="P966" s="250"/>
      <c r="Q966" s="254" t="str">
        <f t="shared" si="196"/>
        <v>industry-ag-main.html#fuel-switching</v>
      </c>
      <c r="R966" s="254" t="str">
        <f t="shared" si="196"/>
        <v>industry-elec-and-hydrogen.html</v>
      </c>
      <c r="S966" s="256"/>
      <c r="T966" s="250"/>
    </row>
    <row r="967" spans="1:20">
      <c r="A967" s="254" t="str">
        <f t="shared" si="194"/>
        <v>Industry</v>
      </c>
      <c r="B967" s="254" t="str">
        <f t="shared" si="194"/>
        <v>Electrification + Hydrogen</v>
      </c>
      <c r="C967" s="254" t="str">
        <f t="shared" si="194"/>
        <v>Fraction of Industrial Fuel Use Shifted to Other Fuels</v>
      </c>
      <c r="D967" s="255" t="s">
        <v>2126</v>
      </c>
      <c r="E967" s="250" t="s">
        <v>819</v>
      </c>
      <c r="F967" s="180" t="s">
        <v>2176</v>
      </c>
      <c r="G967" s="250" t="s">
        <v>2157</v>
      </c>
      <c r="H967" s="43">
        <v>1315</v>
      </c>
      <c r="I967" s="250" t="s">
        <v>333</v>
      </c>
      <c r="J967" s="254" t="str">
        <f t="shared" si="195"/>
        <v>Electrification + Hydrogen</v>
      </c>
      <c r="K967" s="254" t="str">
        <f t="shared" si="195"/>
        <v>indst fuel type shifting</v>
      </c>
      <c r="L967" s="253">
        <f t="shared" si="195"/>
        <v>0</v>
      </c>
      <c r="M967" s="253">
        <f t="shared" si="195"/>
        <v>1</v>
      </c>
      <c r="N967" s="253">
        <f t="shared" si="195"/>
        <v>0.01</v>
      </c>
      <c r="O967" s="254" t="str">
        <f t="shared" si="195"/>
        <v>% of fuel shifted</v>
      </c>
      <c r="P967" s="250"/>
      <c r="Q967" s="254" t="str">
        <f t="shared" si="196"/>
        <v>industry-ag-main.html#fuel-switching</v>
      </c>
      <c r="R967" s="254" t="str">
        <f t="shared" si="196"/>
        <v>industry-elec-and-hydrogen.html</v>
      </c>
      <c r="S967" s="256"/>
      <c r="T967" s="250"/>
    </row>
    <row r="968" spans="1:20">
      <c r="A968" s="254" t="str">
        <f t="shared" si="194"/>
        <v>Industry</v>
      </c>
      <c r="B968" s="254" t="str">
        <f t="shared" si="194"/>
        <v>Electrification + Hydrogen</v>
      </c>
      <c r="C968" s="254" t="str">
        <f t="shared" si="194"/>
        <v>Fraction of Industrial Fuel Use Shifted to Other Fuels</v>
      </c>
      <c r="D968" s="255" t="s">
        <v>2126</v>
      </c>
      <c r="E968" s="250" t="s">
        <v>821</v>
      </c>
      <c r="F968" s="180" t="s">
        <v>2176</v>
      </c>
      <c r="G968" s="250" t="s">
        <v>2156</v>
      </c>
      <c r="H968" s="43">
        <v>1316</v>
      </c>
      <c r="I968" s="250" t="s">
        <v>333</v>
      </c>
      <c r="J968" s="254" t="str">
        <f t="shared" si="195"/>
        <v>Electrification + Hydrogen</v>
      </c>
      <c r="K968" s="254" t="str">
        <f t="shared" si="195"/>
        <v>indst fuel type shifting</v>
      </c>
      <c r="L968" s="253">
        <f t="shared" si="195"/>
        <v>0</v>
      </c>
      <c r="M968" s="253">
        <f t="shared" si="195"/>
        <v>1</v>
      </c>
      <c r="N968" s="253">
        <f t="shared" si="195"/>
        <v>0.01</v>
      </c>
      <c r="O968" s="254" t="str">
        <f t="shared" si="195"/>
        <v>% of fuel shifted</v>
      </c>
      <c r="P968" s="250"/>
      <c r="Q968" s="254" t="str">
        <f t="shared" si="196"/>
        <v>industry-ag-main.html#fuel-switching</v>
      </c>
      <c r="R968" s="254" t="str">
        <f t="shared" si="196"/>
        <v>industry-elec-and-hydrogen.html</v>
      </c>
      <c r="S968" s="256"/>
      <c r="T968" s="250"/>
    </row>
    <row r="969" spans="1:20">
      <c r="A969" s="254" t="str">
        <f t="shared" si="194"/>
        <v>Industry</v>
      </c>
      <c r="B969" s="254" t="str">
        <f t="shared" si="194"/>
        <v>Electrification + Hydrogen</v>
      </c>
      <c r="C969" s="254" t="str">
        <f t="shared" si="194"/>
        <v>Fraction of Industrial Fuel Use Shifted to Other Fuels</v>
      </c>
      <c r="D969" s="255" t="s">
        <v>2126</v>
      </c>
      <c r="E969" s="250" t="s">
        <v>823</v>
      </c>
      <c r="F969" s="180" t="s">
        <v>2176</v>
      </c>
      <c r="G969" s="250" t="s">
        <v>2154</v>
      </c>
      <c r="H969" s="43">
        <v>1317</v>
      </c>
      <c r="I969" s="250" t="s">
        <v>311</v>
      </c>
      <c r="J969" s="254" t="str">
        <f t="shared" si="195"/>
        <v>Electrification + Hydrogen</v>
      </c>
      <c r="K969" s="254" t="str">
        <f t="shared" si="195"/>
        <v>indst fuel type shifting</v>
      </c>
      <c r="L969" s="253">
        <f t="shared" si="195"/>
        <v>0</v>
      </c>
      <c r="M969" s="253">
        <f t="shared" si="195"/>
        <v>1</v>
      </c>
      <c r="N969" s="253">
        <f t="shared" si="195"/>
        <v>0.01</v>
      </c>
      <c r="O969" s="254" t="str">
        <f t="shared" si="195"/>
        <v>% of fuel shifted</v>
      </c>
      <c r="P969" s="254"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69" s="254" t="str">
        <f t="shared" si="196"/>
        <v>industry-ag-main.html#fuel-switching</v>
      </c>
      <c r="R969" s="254" t="str">
        <f t="shared" si="196"/>
        <v>industry-elec-and-hydrogen.html</v>
      </c>
      <c r="S969" s="256"/>
      <c r="T969" s="250"/>
    </row>
    <row r="970" spans="1:20">
      <c r="A970" s="254" t="str">
        <f t="shared" si="194"/>
        <v>Industry</v>
      </c>
      <c r="B970" s="254" t="str">
        <f t="shared" si="194"/>
        <v>Electrification + Hydrogen</v>
      </c>
      <c r="C970" s="254" t="str">
        <f t="shared" si="194"/>
        <v>Fraction of Industrial Fuel Use Shifted to Other Fuels</v>
      </c>
      <c r="D970" s="255" t="s">
        <v>2124</v>
      </c>
      <c r="E970" s="250" t="s">
        <v>800</v>
      </c>
      <c r="F970" s="180" t="s">
        <v>2175</v>
      </c>
      <c r="G970" s="250" t="s">
        <v>2164</v>
      </c>
      <c r="H970" s="43">
        <v>1318</v>
      </c>
      <c r="I970" s="250" t="s">
        <v>311</v>
      </c>
      <c r="J970" s="254" t="str">
        <f t="shared" si="195"/>
        <v>Electrification + Hydrogen</v>
      </c>
      <c r="K970" s="254" t="str">
        <f t="shared" si="195"/>
        <v>indst fuel type shifting</v>
      </c>
      <c r="L970" s="253">
        <f t="shared" si="195"/>
        <v>0</v>
      </c>
      <c r="M970" s="253">
        <f t="shared" si="195"/>
        <v>1</v>
      </c>
      <c r="N970" s="253">
        <f t="shared" si="195"/>
        <v>0.01</v>
      </c>
      <c r="O970" s="254" t="str">
        <f t="shared" si="195"/>
        <v>% of fuel shifted</v>
      </c>
      <c r="P970" s="254"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70" s="254" t="str">
        <f t="shared" si="196"/>
        <v>industry-ag-main.html#fuel-switching</v>
      </c>
      <c r="R970" s="254" t="str">
        <f t="shared" si="196"/>
        <v>industry-elec-and-hydrogen.html</v>
      </c>
      <c r="S970" s="256"/>
      <c r="T970" s="250"/>
    </row>
    <row r="971" spans="1:20">
      <c r="A971" s="254" t="str">
        <f t="shared" si="194"/>
        <v>Industry</v>
      </c>
      <c r="B971" s="254" t="str">
        <f t="shared" si="194"/>
        <v>Electrification + Hydrogen</v>
      </c>
      <c r="C971" s="254" t="str">
        <f t="shared" si="194"/>
        <v>Fraction of Industrial Fuel Use Shifted to Other Fuels</v>
      </c>
      <c r="D971" s="255" t="s">
        <v>2124</v>
      </c>
      <c r="E971" s="250" t="s">
        <v>807</v>
      </c>
      <c r="F971" s="180" t="s">
        <v>2175</v>
      </c>
      <c r="G971" s="250" t="s">
        <v>2163</v>
      </c>
      <c r="H971" s="43">
        <v>1319</v>
      </c>
      <c r="I971" s="250" t="s">
        <v>333</v>
      </c>
      <c r="J971" s="254" t="str">
        <f t="shared" ref="J971:O980" si="197">J$860</f>
        <v>Electrification + Hydrogen</v>
      </c>
      <c r="K971" s="254" t="str">
        <f t="shared" si="197"/>
        <v>indst fuel type shifting</v>
      </c>
      <c r="L971" s="253">
        <f t="shared" si="197"/>
        <v>0</v>
      </c>
      <c r="M971" s="253">
        <f t="shared" si="197"/>
        <v>1</v>
      </c>
      <c r="N971" s="253">
        <f t="shared" si="197"/>
        <v>0.01</v>
      </c>
      <c r="O971" s="254" t="str">
        <f t="shared" si="197"/>
        <v>% of fuel shifted</v>
      </c>
      <c r="P971" s="250"/>
      <c r="Q971" s="254" t="str">
        <f t="shared" si="196"/>
        <v>industry-ag-main.html#fuel-switching</v>
      </c>
      <c r="R971" s="254" t="str">
        <f t="shared" si="196"/>
        <v>industry-elec-and-hydrogen.html</v>
      </c>
      <c r="S971" s="256"/>
      <c r="T971" s="250"/>
    </row>
    <row r="972" spans="1:20">
      <c r="A972" s="254" t="str">
        <f t="shared" si="194"/>
        <v>Industry</v>
      </c>
      <c r="B972" s="254" t="str">
        <f t="shared" si="194"/>
        <v>Electrification + Hydrogen</v>
      </c>
      <c r="C972" s="254" t="str">
        <f t="shared" si="194"/>
        <v>Fraction of Industrial Fuel Use Shifted to Other Fuels</v>
      </c>
      <c r="D972" s="255" t="s">
        <v>2124</v>
      </c>
      <c r="E972" s="250" t="s">
        <v>809</v>
      </c>
      <c r="F972" s="180" t="s">
        <v>2175</v>
      </c>
      <c r="G972" s="250" t="s">
        <v>2162</v>
      </c>
      <c r="H972" s="43">
        <v>1320</v>
      </c>
      <c r="I972" s="250" t="s">
        <v>333</v>
      </c>
      <c r="J972" s="254" t="str">
        <f t="shared" si="197"/>
        <v>Electrification + Hydrogen</v>
      </c>
      <c r="K972" s="254" t="str">
        <f t="shared" si="197"/>
        <v>indst fuel type shifting</v>
      </c>
      <c r="L972" s="253">
        <f t="shared" si="197"/>
        <v>0</v>
      </c>
      <c r="M972" s="253">
        <f t="shared" si="197"/>
        <v>1</v>
      </c>
      <c r="N972" s="253">
        <f t="shared" si="197"/>
        <v>0.01</v>
      </c>
      <c r="O972" s="254" t="str">
        <f t="shared" si="197"/>
        <v>% of fuel shifted</v>
      </c>
      <c r="P972" s="250"/>
      <c r="Q972" s="254" t="str">
        <f t="shared" si="196"/>
        <v>industry-ag-main.html#fuel-switching</v>
      </c>
      <c r="R972" s="254" t="str">
        <f t="shared" si="196"/>
        <v>industry-elec-and-hydrogen.html</v>
      </c>
      <c r="S972" s="256"/>
      <c r="T972" s="250"/>
    </row>
    <row r="973" spans="1:20">
      <c r="A973" s="254" t="str">
        <f t="shared" si="194"/>
        <v>Industry</v>
      </c>
      <c r="B973" s="254" t="str">
        <f t="shared" si="194"/>
        <v>Electrification + Hydrogen</v>
      </c>
      <c r="C973" s="254" t="str">
        <f t="shared" si="194"/>
        <v>Fraction of Industrial Fuel Use Shifted to Other Fuels</v>
      </c>
      <c r="D973" s="255" t="s">
        <v>2124</v>
      </c>
      <c r="E973" s="250" t="s">
        <v>811</v>
      </c>
      <c r="F973" s="180" t="s">
        <v>2175</v>
      </c>
      <c r="G973" s="250" t="s">
        <v>2161</v>
      </c>
      <c r="H973" s="43">
        <v>1321</v>
      </c>
      <c r="I973" s="250" t="s">
        <v>333</v>
      </c>
      <c r="J973" s="254" t="str">
        <f t="shared" si="197"/>
        <v>Electrification + Hydrogen</v>
      </c>
      <c r="K973" s="254" t="str">
        <f t="shared" si="197"/>
        <v>indst fuel type shifting</v>
      </c>
      <c r="L973" s="253">
        <f t="shared" si="197"/>
        <v>0</v>
      </c>
      <c r="M973" s="253">
        <f t="shared" si="197"/>
        <v>1</v>
      </c>
      <c r="N973" s="253">
        <f t="shared" si="197"/>
        <v>0.01</v>
      </c>
      <c r="O973" s="254" t="str">
        <f t="shared" si="197"/>
        <v>% of fuel shifted</v>
      </c>
      <c r="P973" s="250"/>
      <c r="Q973" s="254" t="str">
        <f t="shared" si="196"/>
        <v>industry-ag-main.html#fuel-switching</v>
      </c>
      <c r="R973" s="254" t="str">
        <f t="shared" si="196"/>
        <v>industry-elec-and-hydrogen.html</v>
      </c>
      <c r="S973" s="256"/>
      <c r="T973" s="250"/>
    </row>
    <row r="974" spans="1:20">
      <c r="A974" s="254" t="str">
        <f t="shared" si="194"/>
        <v>Industry</v>
      </c>
      <c r="B974" s="254" t="str">
        <f t="shared" si="194"/>
        <v>Electrification + Hydrogen</v>
      </c>
      <c r="C974" s="254" t="str">
        <f t="shared" si="194"/>
        <v>Fraction of Industrial Fuel Use Shifted to Other Fuels</v>
      </c>
      <c r="D974" s="255" t="s">
        <v>2124</v>
      </c>
      <c r="E974" s="250" t="s">
        <v>813</v>
      </c>
      <c r="F974" s="180" t="s">
        <v>2175</v>
      </c>
      <c r="G974" s="250" t="s">
        <v>2160</v>
      </c>
      <c r="H974" s="43">
        <v>1322</v>
      </c>
      <c r="I974" s="250" t="s">
        <v>333</v>
      </c>
      <c r="J974" s="254" t="str">
        <f t="shared" si="197"/>
        <v>Electrification + Hydrogen</v>
      </c>
      <c r="K974" s="254" t="str">
        <f t="shared" si="197"/>
        <v>indst fuel type shifting</v>
      </c>
      <c r="L974" s="253">
        <f t="shared" si="197"/>
        <v>0</v>
      </c>
      <c r="M974" s="253">
        <f t="shared" si="197"/>
        <v>1</v>
      </c>
      <c r="N974" s="253">
        <f t="shared" si="197"/>
        <v>0.01</v>
      </c>
      <c r="O974" s="254" t="str">
        <f t="shared" si="197"/>
        <v>% of fuel shifted</v>
      </c>
      <c r="P974" s="250"/>
      <c r="Q974" s="254" t="str">
        <f t="shared" si="196"/>
        <v>industry-ag-main.html#fuel-switching</v>
      </c>
      <c r="R974" s="254" t="str">
        <f t="shared" si="196"/>
        <v>industry-elec-and-hydrogen.html</v>
      </c>
      <c r="S974" s="256"/>
      <c r="T974" s="250"/>
    </row>
    <row r="975" spans="1:20">
      <c r="A975" s="254" t="str">
        <f t="shared" si="194"/>
        <v>Industry</v>
      </c>
      <c r="B975" s="254" t="str">
        <f t="shared" si="194"/>
        <v>Electrification + Hydrogen</v>
      </c>
      <c r="C975" s="254" t="str">
        <f t="shared" si="194"/>
        <v>Fraction of Industrial Fuel Use Shifted to Other Fuels</v>
      </c>
      <c r="D975" s="255" t="s">
        <v>2124</v>
      </c>
      <c r="E975" s="250" t="s">
        <v>815</v>
      </c>
      <c r="F975" s="180" t="s">
        <v>2175</v>
      </c>
      <c r="G975" s="250" t="s">
        <v>2159</v>
      </c>
      <c r="H975" s="43">
        <v>1323</v>
      </c>
      <c r="I975" s="250" t="s">
        <v>333</v>
      </c>
      <c r="J975" s="254" t="str">
        <f t="shared" si="197"/>
        <v>Electrification + Hydrogen</v>
      </c>
      <c r="K975" s="254" t="str">
        <f t="shared" si="197"/>
        <v>indst fuel type shifting</v>
      </c>
      <c r="L975" s="253">
        <f t="shared" si="197"/>
        <v>0</v>
      </c>
      <c r="M975" s="253">
        <f t="shared" si="197"/>
        <v>1</v>
      </c>
      <c r="N975" s="253">
        <f t="shared" si="197"/>
        <v>0.01</v>
      </c>
      <c r="O975" s="254" t="str">
        <f t="shared" si="197"/>
        <v>% of fuel shifted</v>
      </c>
      <c r="P975" s="250"/>
      <c r="Q975" s="254" t="str">
        <f t="shared" si="196"/>
        <v>industry-ag-main.html#fuel-switching</v>
      </c>
      <c r="R975" s="254" t="str">
        <f t="shared" si="196"/>
        <v>industry-elec-and-hydrogen.html</v>
      </c>
      <c r="S975" s="256"/>
      <c r="T975" s="250"/>
    </row>
    <row r="976" spans="1:20">
      <c r="A976" s="254" t="str">
        <f t="shared" si="194"/>
        <v>Industry</v>
      </c>
      <c r="B976" s="254" t="str">
        <f t="shared" si="194"/>
        <v>Electrification + Hydrogen</v>
      </c>
      <c r="C976" s="254" t="str">
        <f t="shared" si="194"/>
        <v>Fraction of Industrial Fuel Use Shifted to Other Fuels</v>
      </c>
      <c r="D976" s="255" t="s">
        <v>2124</v>
      </c>
      <c r="E976" s="250" t="s">
        <v>817</v>
      </c>
      <c r="F976" s="180" t="s">
        <v>2175</v>
      </c>
      <c r="G976" s="250" t="s">
        <v>2158</v>
      </c>
      <c r="H976" s="43">
        <v>1324</v>
      </c>
      <c r="I976" s="250" t="s">
        <v>333</v>
      </c>
      <c r="J976" s="254" t="str">
        <f t="shared" si="197"/>
        <v>Electrification + Hydrogen</v>
      </c>
      <c r="K976" s="254" t="str">
        <f t="shared" si="197"/>
        <v>indst fuel type shifting</v>
      </c>
      <c r="L976" s="253">
        <f t="shared" si="197"/>
        <v>0</v>
      </c>
      <c r="M976" s="253">
        <f t="shared" si="197"/>
        <v>1</v>
      </c>
      <c r="N976" s="253">
        <f t="shared" si="197"/>
        <v>0.01</v>
      </c>
      <c r="O976" s="254" t="str">
        <f t="shared" si="197"/>
        <v>% of fuel shifted</v>
      </c>
      <c r="P976" s="250"/>
      <c r="Q976" s="254" t="str">
        <f t="shared" si="196"/>
        <v>industry-ag-main.html#fuel-switching</v>
      </c>
      <c r="R976" s="254" t="str">
        <f t="shared" si="196"/>
        <v>industry-elec-and-hydrogen.html</v>
      </c>
      <c r="S976" s="256"/>
      <c r="T976" s="250"/>
    </row>
    <row r="977" spans="1:20">
      <c r="A977" s="254" t="str">
        <f t="shared" si="194"/>
        <v>Industry</v>
      </c>
      <c r="B977" s="254" t="str">
        <f t="shared" si="194"/>
        <v>Electrification + Hydrogen</v>
      </c>
      <c r="C977" s="254" t="str">
        <f t="shared" si="194"/>
        <v>Fraction of Industrial Fuel Use Shifted to Other Fuels</v>
      </c>
      <c r="D977" s="255" t="s">
        <v>2124</v>
      </c>
      <c r="E977" s="250" t="s">
        <v>819</v>
      </c>
      <c r="F977" s="180" t="s">
        <v>2175</v>
      </c>
      <c r="G977" s="250" t="s">
        <v>2157</v>
      </c>
      <c r="H977" s="43">
        <v>1325</v>
      </c>
      <c r="I977" s="250" t="s">
        <v>333</v>
      </c>
      <c r="J977" s="254" t="str">
        <f t="shared" si="197"/>
        <v>Electrification + Hydrogen</v>
      </c>
      <c r="K977" s="254" t="str">
        <f t="shared" si="197"/>
        <v>indst fuel type shifting</v>
      </c>
      <c r="L977" s="253">
        <f t="shared" si="197"/>
        <v>0</v>
      </c>
      <c r="M977" s="253">
        <f t="shared" si="197"/>
        <v>1</v>
      </c>
      <c r="N977" s="253">
        <f t="shared" si="197"/>
        <v>0.01</v>
      </c>
      <c r="O977" s="254" t="str">
        <f t="shared" si="197"/>
        <v>% of fuel shifted</v>
      </c>
      <c r="P977" s="250"/>
      <c r="Q977" s="254" t="str">
        <f t="shared" si="196"/>
        <v>industry-ag-main.html#fuel-switching</v>
      </c>
      <c r="R977" s="254" t="str">
        <f t="shared" si="196"/>
        <v>industry-elec-and-hydrogen.html</v>
      </c>
      <c r="S977" s="256"/>
      <c r="T977" s="250"/>
    </row>
    <row r="978" spans="1:20">
      <c r="A978" s="254" t="str">
        <f t="shared" si="194"/>
        <v>Industry</v>
      </c>
      <c r="B978" s="254" t="str">
        <f t="shared" si="194"/>
        <v>Electrification + Hydrogen</v>
      </c>
      <c r="C978" s="254" t="str">
        <f t="shared" si="194"/>
        <v>Fraction of Industrial Fuel Use Shifted to Other Fuels</v>
      </c>
      <c r="D978" s="255" t="s">
        <v>2124</v>
      </c>
      <c r="E978" s="250" t="s">
        <v>821</v>
      </c>
      <c r="F978" s="180" t="s">
        <v>2175</v>
      </c>
      <c r="G978" s="250" t="s">
        <v>2156</v>
      </c>
      <c r="H978" s="43">
        <v>1326</v>
      </c>
      <c r="I978" s="250" t="s">
        <v>333</v>
      </c>
      <c r="J978" s="254" t="str">
        <f t="shared" si="197"/>
        <v>Electrification + Hydrogen</v>
      </c>
      <c r="K978" s="254" t="str">
        <f t="shared" si="197"/>
        <v>indst fuel type shifting</v>
      </c>
      <c r="L978" s="253">
        <f t="shared" si="197"/>
        <v>0</v>
      </c>
      <c r="M978" s="253">
        <f t="shared" si="197"/>
        <v>1</v>
      </c>
      <c r="N978" s="253">
        <f t="shared" si="197"/>
        <v>0.01</v>
      </c>
      <c r="O978" s="254" t="str">
        <f t="shared" si="197"/>
        <v>% of fuel shifted</v>
      </c>
      <c r="P978" s="250"/>
      <c r="Q978" s="254" t="str">
        <f t="shared" si="196"/>
        <v>industry-ag-main.html#fuel-switching</v>
      </c>
      <c r="R978" s="254" t="str">
        <f t="shared" si="196"/>
        <v>industry-elec-and-hydrogen.html</v>
      </c>
      <c r="S978" s="256"/>
      <c r="T978" s="250"/>
    </row>
    <row r="979" spans="1:20">
      <c r="A979" s="254" t="str">
        <f t="shared" si="194"/>
        <v>Industry</v>
      </c>
      <c r="B979" s="254" t="str">
        <f t="shared" si="194"/>
        <v>Electrification + Hydrogen</v>
      </c>
      <c r="C979" s="254" t="str">
        <f t="shared" si="194"/>
        <v>Fraction of Industrial Fuel Use Shifted to Other Fuels</v>
      </c>
      <c r="D979" s="255" t="s">
        <v>2124</v>
      </c>
      <c r="E979" s="250" t="s">
        <v>823</v>
      </c>
      <c r="F979" s="180" t="s">
        <v>2175</v>
      </c>
      <c r="G979" s="250" t="s">
        <v>2154</v>
      </c>
      <c r="H979" s="43">
        <v>1327</v>
      </c>
      <c r="I979" s="250" t="s">
        <v>311</v>
      </c>
      <c r="J979" s="254" t="str">
        <f t="shared" si="197"/>
        <v>Electrification + Hydrogen</v>
      </c>
      <c r="K979" s="254" t="str">
        <f t="shared" si="197"/>
        <v>indst fuel type shifting</v>
      </c>
      <c r="L979" s="253">
        <f t="shared" si="197"/>
        <v>0</v>
      </c>
      <c r="M979" s="253">
        <f t="shared" si="197"/>
        <v>1</v>
      </c>
      <c r="N979" s="253">
        <f t="shared" si="197"/>
        <v>0.01</v>
      </c>
      <c r="O979" s="254" t="str">
        <f t="shared" si="197"/>
        <v>% of fuel shifted</v>
      </c>
      <c r="P979" s="254"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79" s="254" t="str">
        <f t="shared" si="196"/>
        <v>industry-ag-main.html#fuel-switching</v>
      </c>
      <c r="R979" s="254" t="str">
        <f t="shared" si="196"/>
        <v>industry-elec-and-hydrogen.html</v>
      </c>
      <c r="S979" s="256"/>
      <c r="T979" s="250"/>
    </row>
    <row r="980" spans="1:20">
      <c r="A980" s="254" t="str">
        <f t="shared" si="194"/>
        <v>Industry</v>
      </c>
      <c r="B980" s="254" t="str">
        <f t="shared" si="194"/>
        <v>Electrification + Hydrogen</v>
      </c>
      <c r="C980" s="254" t="str">
        <f t="shared" si="194"/>
        <v>Fraction of Industrial Fuel Use Shifted to Other Fuels</v>
      </c>
      <c r="D980" s="255" t="s">
        <v>2122</v>
      </c>
      <c r="E980" s="250" t="s">
        <v>800</v>
      </c>
      <c r="F980" s="180" t="s">
        <v>2174</v>
      </c>
      <c r="G980" s="250" t="s">
        <v>2164</v>
      </c>
      <c r="H980" s="43">
        <v>1328</v>
      </c>
      <c r="I980" s="250" t="s">
        <v>311</v>
      </c>
      <c r="J980" s="254" t="str">
        <f t="shared" si="197"/>
        <v>Electrification + Hydrogen</v>
      </c>
      <c r="K980" s="254" t="str">
        <f t="shared" si="197"/>
        <v>indst fuel type shifting</v>
      </c>
      <c r="L980" s="253">
        <f t="shared" si="197"/>
        <v>0</v>
      </c>
      <c r="M980" s="253">
        <f t="shared" si="197"/>
        <v>1</v>
      </c>
      <c r="N980" s="253">
        <f t="shared" si="197"/>
        <v>0.01</v>
      </c>
      <c r="O980" s="254" t="str">
        <f t="shared" si="197"/>
        <v>% of fuel shifted</v>
      </c>
      <c r="P980" s="254"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80" s="254" t="str">
        <f t="shared" si="196"/>
        <v>industry-ag-main.html#fuel-switching</v>
      </c>
      <c r="R980" s="254" t="str">
        <f t="shared" si="196"/>
        <v>industry-elec-and-hydrogen.html</v>
      </c>
      <c r="S980" s="256"/>
      <c r="T980" s="250"/>
    </row>
    <row r="981" spans="1:20">
      <c r="A981" s="254" t="str">
        <f t="shared" ref="A981:C1000" si="198">A$860</f>
        <v>Industry</v>
      </c>
      <c r="B981" s="254" t="str">
        <f t="shared" si="198"/>
        <v>Electrification + Hydrogen</v>
      </c>
      <c r="C981" s="254" t="str">
        <f t="shared" si="198"/>
        <v>Fraction of Industrial Fuel Use Shifted to Other Fuels</v>
      </c>
      <c r="D981" s="255" t="s">
        <v>2122</v>
      </c>
      <c r="E981" s="250" t="s">
        <v>807</v>
      </c>
      <c r="F981" s="180" t="s">
        <v>2174</v>
      </c>
      <c r="G981" s="250" t="s">
        <v>2163</v>
      </c>
      <c r="H981" s="43">
        <v>1329</v>
      </c>
      <c r="I981" s="250" t="s">
        <v>333</v>
      </c>
      <c r="J981" s="254" t="str">
        <f t="shared" ref="J981:O990" si="199">J$860</f>
        <v>Electrification + Hydrogen</v>
      </c>
      <c r="K981" s="254" t="str">
        <f t="shared" si="199"/>
        <v>indst fuel type shifting</v>
      </c>
      <c r="L981" s="253">
        <f t="shared" si="199"/>
        <v>0</v>
      </c>
      <c r="M981" s="253">
        <f t="shared" si="199"/>
        <v>1</v>
      </c>
      <c r="N981" s="253">
        <f t="shared" si="199"/>
        <v>0.01</v>
      </c>
      <c r="O981" s="254" t="str">
        <f t="shared" si="199"/>
        <v>% of fuel shifted</v>
      </c>
      <c r="P981" s="250"/>
      <c r="Q981" s="254" t="str">
        <f t="shared" ref="Q981:R1000" si="200">Q$860</f>
        <v>industry-ag-main.html#fuel-switching</v>
      </c>
      <c r="R981" s="254" t="str">
        <f t="shared" si="200"/>
        <v>industry-elec-and-hydrogen.html</v>
      </c>
      <c r="S981" s="256"/>
      <c r="T981" s="250"/>
    </row>
    <row r="982" spans="1:20">
      <c r="A982" s="254" t="str">
        <f t="shared" si="198"/>
        <v>Industry</v>
      </c>
      <c r="B982" s="254" t="str">
        <f t="shared" si="198"/>
        <v>Electrification + Hydrogen</v>
      </c>
      <c r="C982" s="254" t="str">
        <f t="shared" si="198"/>
        <v>Fraction of Industrial Fuel Use Shifted to Other Fuels</v>
      </c>
      <c r="D982" s="255" t="s">
        <v>2122</v>
      </c>
      <c r="E982" s="250" t="s">
        <v>809</v>
      </c>
      <c r="F982" s="180" t="s">
        <v>2174</v>
      </c>
      <c r="G982" s="250" t="s">
        <v>2162</v>
      </c>
      <c r="H982" s="43">
        <v>1330</v>
      </c>
      <c r="I982" s="250" t="s">
        <v>333</v>
      </c>
      <c r="J982" s="254" t="str">
        <f t="shared" si="199"/>
        <v>Electrification + Hydrogen</v>
      </c>
      <c r="K982" s="254" t="str">
        <f t="shared" si="199"/>
        <v>indst fuel type shifting</v>
      </c>
      <c r="L982" s="253">
        <f t="shared" si="199"/>
        <v>0</v>
      </c>
      <c r="M982" s="253">
        <f t="shared" si="199"/>
        <v>1</v>
      </c>
      <c r="N982" s="253">
        <f t="shared" si="199"/>
        <v>0.01</v>
      </c>
      <c r="O982" s="254" t="str">
        <f t="shared" si="199"/>
        <v>% of fuel shifted</v>
      </c>
      <c r="P982" s="250"/>
      <c r="Q982" s="254" t="str">
        <f t="shared" si="200"/>
        <v>industry-ag-main.html#fuel-switching</v>
      </c>
      <c r="R982" s="254" t="str">
        <f t="shared" si="200"/>
        <v>industry-elec-and-hydrogen.html</v>
      </c>
      <c r="S982" s="256"/>
      <c r="T982" s="250"/>
    </row>
    <row r="983" spans="1:20">
      <c r="A983" s="254" t="str">
        <f t="shared" si="198"/>
        <v>Industry</v>
      </c>
      <c r="B983" s="254" t="str">
        <f t="shared" si="198"/>
        <v>Electrification + Hydrogen</v>
      </c>
      <c r="C983" s="254" t="str">
        <f t="shared" si="198"/>
        <v>Fraction of Industrial Fuel Use Shifted to Other Fuels</v>
      </c>
      <c r="D983" s="255" t="s">
        <v>2122</v>
      </c>
      <c r="E983" s="250" t="s">
        <v>811</v>
      </c>
      <c r="F983" s="180" t="s">
        <v>2174</v>
      </c>
      <c r="G983" s="250" t="s">
        <v>2161</v>
      </c>
      <c r="H983" s="43">
        <v>1331</v>
      </c>
      <c r="I983" s="250" t="s">
        <v>333</v>
      </c>
      <c r="J983" s="254" t="str">
        <f t="shared" si="199"/>
        <v>Electrification + Hydrogen</v>
      </c>
      <c r="K983" s="254" t="str">
        <f t="shared" si="199"/>
        <v>indst fuel type shifting</v>
      </c>
      <c r="L983" s="253">
        <f t="shared" si="199"/>
        <v>0</v>
      </c>
      <c r="M983" s="253">
        <f t="shared" si="199"/>
        <v>1</v>
      </c>
      <c r="N983" s="253">
        <f t="shared" si="199"/>
        <v>0.01</v>
      </c>
      <c r="O983" s="254" t="str">
        <f t="shared" si="199"/>
        <v>% of fuel shifted</v>
      </c>
      <c r="P983" s="250"/>
      <c r="Q983" s="254" t="str">
        <f t="shared" si="200"/>
        <v>industry-ag-main.html#fuel-switching</v>
      </c>
      <c r="R983" s="254" t="str">
        <f t="shared" si="200"/>
        <v>industry-elec-and-hydrogen.html</v>
      </c>
      <c r="S983" s="256"/>
      <c r="T983" s="250"/>
    </row>
    <row r="984" spans="1:20">
      <c r="A984" s="254" t="str">
        <f t="shared" si="198"/>
        <v>Industry</v>
      </c>
      <c r="B984" s="254" t="str">
        <f t="shared" si="198"/>
        <v>Electrification + Hydrogen</v>
      </c>
      <c r="C984" s="254" t="str">
        <f t="shared" si="198"/>
        <v>Fraction of Industrial Fuel Use Shifted to Other Fuels</v>
      </c>
      <c r="D984" s="255" t="s">
        <v>2122</v>
      </c>
      <c r="E984" s="250" t="s">
        <v>813</v>
      </c>
      <c r="F984" s="180" t="s">
        <v>2174</v>
      </c>
      <c r="G984" s="250" t="s">
        <v>2160</v>
      </c>
      <c r="H984" s="43">
        <v>1332</v>
      </c>
      <c r="I984" s="250" t="s">
        <v>333</v>
      </c>
      <c r="J984" s="254" t="str">
        <f t="shared" si="199"/>
        <v>Electrification + Hydrogen</v>
      </c>
      <c r="K984" s="254" t="str">
        <f t="shared" si="199"/>
        <v>indst fuel type shifting</v>
      </c>
      <c r="L984" s="253">
        <f t="shared" si="199"/>
        <v>0</v>
      </c>
      <c r="M984" s="253">
        <f t="shared" si="199"/>
        <v>1</v>
      </c>
      <c r="N984" s="253">
        <f t="shared" si="199"/>
        <v>0.01</v>
      </c>
      <c r="O984" s="254" t="str">
        <f t="shared" si="199"/>
        <v>% of fuel shifted</v>
      </c>
      <c r="P984" s="250"/>
      <c r="Q984" s="254" t="str">
        <f t="shared" si="200"/>
        <v>industry-ag-main.html#fuel-switching</v>
      </c>
      <c r="R984" s="254" t="str">
        <f t="shared" si="200"/>
        <v>industry-elec-and-hydrogen.html</v>
      </c>
      <c r="S984" s="256"/>
      <c r="T984" s="250"/>
    </row>
    <row r="985" spans="1:20">
      <c r="A985" s="254" t="str">
        <f t="shared" si="198"/>
        <v>Industry</v>
      </c>
      <c r="B985" s="254" t="str">
        <f t="shared" si="198"/>
        <v>Electrification + Hydrogen</v>
      </c>
      <c r="C985" s="254" t="str">
        <f t="shared" si="198"/>
        <v>Fraction of Industrial Fuel Use Shifted to Other Fuels</v>
      </c>
      <c r="D985" s="255" t="s">
        <v>2122</v>
      </c>
      <c r="E985" s="250" t="s">
        <v>815</v>
      </c>
      <c r="F985" s="180" t="s">
        <v>2174</v>
      </c>
      <c r="G985" s="250" t="s">
        <v>2159</v>
      </c>
      <c r="H985" s="43">
        <v>1333</v>
      </c>
      <c r="I985" s="250" t="s">
        <v>333</v>
      </c>
      <c r="J985" s="254" t="str">
        <f t="shared" si="199"/>
        <v>Electrification + Hydrogen</v>
      </c>
      <c r="K985" s="254" t="str">
        <f t="shared" si="199"/>
        <v>indst fuel type shifting</v>
      </c>
      <c r="L985" s="253">
        <f t="shared" si="199"/>
        <v>0</v>
      </c>
      <c r="M985" s="253">
        <f t="shared" si="199"/>
        <v>1</v>
      </c>
      <c r="N985" s="253">
        <f t="shared" si="199"/>
        <v>0.01</v>
      </c>
      <c r="O985" s="254" t="str">
        <f t="shared" si="199"/>
        <v>% of fuel shifted</v>
      </c>
      <c r="P985" s="250"/>
      <c r="Q985" s="254" t="str">
        <f t="shared" si="200"/>
        <v>industry-ag-main.html#fuel-switching</v>
      </c>
      <c r="R985" s="254" t="str">
        <f t="shared" si="200"/>
        <v>industry-elec-and-hydrogen.html</v>
      </c>
      <c r="S985" s="256"/>
      <c r="T985" s="250"/>
    </row>
    <row r="986" spans="1:20">
      <c r="A986" s="254" t="str">
        <f t="shared" si="198"/>
        <v>Industry</v>
      </c>
      <c r="B986" s="254" t="str">
        <f t="shared" si="198"/>
        <v>Electrification + Hydrogen</v>
      </c>
      <c r="C986" s="254" t="str">
        <f t="shared" si="198"/>
        <v>Fraction of Industrial Fuel Use Shifted to Other Fuels</v>
      </c>
      <c r="D986" s="255" t="s">
        <v>2122</v>
      </c>
      <c r="E986" s="250" t="s">
        <v>817</v>
      </c>
      <c r="F986" s="180" t="s">
        <v>2174</v>
      </c>
      <c r="G986" s="250" t="s">
        <v>2158</v>
      </c>
      <c r="H986" s="43">
        <v>1334</v>
      </c>
      <c r="I986" s="250" t="s">
        <v>333</v>
      </c>
      <c r="J986" s="254" t="str">
        <f t="shared" si="199"/>
        <v>Electrification + Hydrogen</v>
      </c>
      <c r="K986" s="254" t="str">
        <f t="shared" si="199"/>
        <v>indst fuel type shifting</v>
      </c>
      <c r="L986" s="253">
        <f t="shared" si="199"/>
        <v>0</v>
      </c>
      <c r="M986" s="253">
        <f t="shared" si="199"/>
        <v>1</v>
      </c>
      <c r="N986" s="253">
        <f t="shared" si="199"/>
        <v>0.01</v>
      </c>
      <c r="O986" s="254" t="str">
        <f t="shared" si="199"/>
        <v>% of fuel shifted</v>
      </c>
      <c r="P986" s="250"/>
      <c r="Q986" s="254" t="str">
        <f t="shared" si="200"/>
        <v>industry-ag-main.html#fuel-switching</v>
      </c>
      <c r="R986" s="254" t="str">
        <f t="shared" si="200"/>
        <v>industry-elec-and-hydrogen.html</v>
      </c>
      <c r="S986" s="256"/>
      <c r="T986" s="250"/>
    </row>
    <row r="987" spans="1:20">
      <c r="A987" s="254" t="str">
        <f t="shared" si="198"/>
        <v>Industry</v>
      </c>
      <c r="B987" s="254" t="str">
        <f t="shared" si="198"/>
        <v>Electrification + Hydrogen</v>
      </c>
      <c r="C987" s="254" t="str">
        <f t="shared" si="198"/>
        <v>Fraction of Industrial Fuel Use Shifted to Other Fuels</v>
      </c>
      <c r="D987" s="255" t="s">
        <v>2122</v>
      </c>
      <c r="E987" s="250" t="s">
        <v>819</v>
      </c>
      <c r="F987" s="180" t="s">
        <v>2174</v>
      </c>
      <c r="G987" s="250" t="s">
        <v>2157</v>
      </c>
      <c r="H987" s="43">
        <v>1335</v>
      </c>
      <c r="I987" s="250" t="s">
        <v>333</v>
      </c>
      <c r="J987" s="254" t="str">
        <f t="shared" si="199"/>
        <v>Electrification + Hydrogen</v>
      </c>
      <c r="K987" s="254" t="str">
        <f t="shared" si="199"/>
        <v>indst fuel type shifting</v>
      </c>
      <c r="L987" s="253">
        <f t="shared" si="199"/>
        <v>0</v>
      </c>
      <c r="M987" s="253">
        <f t="shared" si="199"/>
        <v>1</v>
      </c>
      <c r="N987" s="253">
        <f t="shared" si="199"/>
        <v>0.01</v>
      </c>
      <c r="O987" s="254" t="str">
        <f t="shared" si="199"/>
        <v>% of fuel shifted</v>
      </c>
      <c r="P987" s="250"/>
      <c r="Q987" s="254" t="str">
        <f t="shared" si="200"/>
        <v>industry-ag-main.html#fuel-switching</v>
      </c>
      <c r="R987" s="254" t="str">
        <f t="shared" si="200"/>
        <v>industry-elec-and-hydrogen.html</v>
      </c>
      <c r="S987" s="256"/>
      <c r="T987" s="250"/>
    </row>
    <row r="988" spans="1:20">
      <c r="A988" s="254" t="str">
        <f t="shared" si="198"/>
        <v>Industry</v>
      </c>
      <c r="B988" s="254" t="str">
        <f t="shared" si="198"/>
        <v>Electrification + Hydrogen</v>
      </c>
      <c r="C988" s="254" t="str">
        <f t="shared" si="198"/>
        <v>Fraction of Industrial Fuel Use Shifted to Other Fuels</v>
      </c>
      <c r="D988" s="255" t="s">
        <v>2122</v>
      </c>
      <c r="E988" s="250" t="s">
        <v>821</v>
      </c>
      <c r="F988" s="180" t="s">
        <v>2174</v>
      </c>
      <c r="G988" s="250" t="s">
        <v>2156</v>
      </c>
      <c r="H988" s="43">
        <v>1336</v>
      </c>
      <c r="I988" s="250" t="s">
        <v>333</v>
      </c>
      <c r="J988" s="254" t="str">
        <f t="shared" si="199"/>
        <v>Electrification + Hydrogen</v>
      </c>
      <c r="K988" s="254" t="str">
        <f t="shared" si="199"/>
        <v>indst fuel type shifting</v>
      </c>
      <c r="L988" s="253">
        <f t="shared" si="199"/>
        <v>0</v>
      </c>
      <c r="M988" s="253">
        <f t="shared" si="199"/>
        <v>1</v>
      </c>
      <c r="N988" s="253">
        <f t="shared" si="199"/>
        <v>0.01</v>
      </c>
      <c r="O988" s="254" t="str">
        <f t="shared" si="199"/>
        <v>% of fuel shifted</v>
      </c>
      <c r="P988" s="250"/>
      <c r="Q988" s="254" t="str">
        <f t="shared" si="200"/>
        <v>industry-ag-main.html#fuel-switching</v>
      </c>
      <c r="R988" s="254" t="str">
        <f t="shared" si="200"/>
        <v>industry-elec-and-hydrogen.html</v>
      </c>
      <c r="S988" s="256"/>
      <c r="T988" s="250"/>
    </row>
    <row r="989" spans="1:20">
      <c r="A989" s="254" t="str">
        <f t="shared" si="198"/>
        <v>Industry</v>
      </c>
      <c r="B989" s="254" t="str">
        <f t="shared" si="198"/>
        <v>Electrification + Hydrogen</v>
      </c>
      <c r="C989" s="254" t="str">
        <f t="shared" si="198"/>
        <v>Fraction of Industrial Fuel Use Shifted to Other Fuels</v>
      </c>
      <c r="D989" s="255" t="s">
        <v>2122</v>
      </c>
      <c r="E989" s="250" t="s">
        <v>823</v>
      </c>
      <c r="F989" s="180" t="s">
        <v>2174</v>
      </c>
      <c r="G989" s="250" t="s">
        <v>2154</v>
      </c>
      <c r="H989" s="43">
        <v>1337</v>
      </c>
      <c r="I989" s="250" t="s">
        <v>311</v>
      </c>
      <c r="J989" s="254" t="str">
        <f t="shared" si="199"/>
        <v>Electrification + Hydrogen</v>
      </c>
      <c r="K989" s="254" t="str">
        <f t="shared" si="199"/>
        <v>indst fuel type shifting</v>
      </c>
      <c r="L989" s="253">
        <f t="shared" si="199"/>
        <v>0</v>
      </c>
      <c r="M989" s="253">
        <f t="shared" si="199"/>
        <v>1</v>
      </c>
      <c r="N989" s="253">
        <f t="shared" si="199"/>
        <v>0.01</v>
      </c>
      <c r="O989" s="254" t="str">
        <f t="shared" si="199"/>
        <v>% of fuel shifted</v>
      </c>
      <c r="P989" s="254"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89" s="254" t="str">
        <f t="shared" si="200"/>
        <v>industry-ag-main.html#fuel-switching</v>
      </c>
      <c r="R989" s="254" t="str">
        <f t="shared" si="200"/>
        <v>industry-elec-and-hydrogen.html</v>
      </c>
      <c r="S989" s="256"/>
      <c r="T989" s="250"/>
    </row>
    <row r="990" spans="1:20">
      <c r="A990" s="254" t="str">
        <f t="shared" si="198"/>
        <v>Industry</v>
      </c>
      <c r="B990" s="254" t="str">
        <f t="shared" si="198"/>
        <v>Electrification + Hydrogen</v>
      </c>
      <c r="C990" s="254" t="str">
        <f t="shared" si="198"/>
        <v>Fraction of Industrial Fuel Use Shifted to Other Fuels</v>
      </c>
      <c r="D990" s="255" t="s">
        <v>2120</v>
      </c>
      <c r="E990" s="250" t="s">
        <v>800</v>
      </c>
      <c r="F990" s="180" t="s">
        <v>1851</v>
      </c>
      <c r="G990" s="250" t="s">
        <v>2164</v>
      </c>
      <c r="H990" s="43">
        <v>1338</v>
      </c>
      <c r="I990" s="250" t="s">
        <v>311</v>
      </c>
      <c r="J990" s="254" t="str">
        <f t="shared" si="199"/>
        <v>Electrification + Hydrogen</v>
      </c>
      <c r="K990" s="254" t="str">
        <f t="shared" si="199"/>
        <v>indst fuel type shifting</v>
      </c>
      <c r="L990" s="253">
        <f t="shared" si="199"/>
        <v>0</v>
      </c>
      <c r="M990" s="253">
        <f t="shared" si="199"/>
        <v>1</v>
      </c>
      <c r="N990" s="253">
        <f t="shared" si="199"/>
        <v>0.01</v>
      </c>
      <c r="O990" s="254" t="str">
        <f t="shared" si="199"/>
        <v>% of fuel shifted</v>
      </c>
      <c r="P990" s="254"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90" s="254" t="str">
        <f t="shared" si="200"/>
        <v>industry-ag-main.html#fuel-switching</v>
      </c>
      <c r="R990" s="254" t="str">
        <f t="shared" si="200"/>
        <v>industry-elec-and-hydrogen.html</v>
      </c>
      <c r="S990" s="256"/>
      <c r="T990" s="250"/>
    </row>
    <row r="991" spans="1:20">
      <c r="A991" s="254" t="str">
        <f t="shared" si="198"/>
        <v>Industry</v>
      </c>
      <c r="B991" s="254" t="str">
        <f t="shared" si="198"/>
        <v>Electrification + Hydrogen</v>
      </c>
      <c r="C991" s="254" t="str">
        <f t="shared" si="198"/>
        <v>Fraction of Industrial Fuel Use Shifted to Other Fuels</v>
      </c>
      <c r="D991" s="255" t="s">
        <v>2120</v>
      </c>
      <c r="E991" s="250" t="s">
        <v>807</v>
      </c>
      <c r="F991" s="180" t="s">
        <v>1851</v>
      </c>
      <c r="G991" s="250" t="s">
        <v>2163</v>
      </c>
      <c r="H991" s="43">
        <v>1339</v>
      </c>
      <c r="I991" s="250" t="s">
        <v>333</v>
      </c>
      <c r="J991" s="254" t="str">
        <f t="shared" ref="J991:O1000" si="201">J$860</f>
        <v>Electrification + Hydrogen</v>
      </c>
      <c r="K991" s="254" t="str">
        <f t="shared" si="201"/>
        <v>indst fuel type shifting</v>
      </c>
      <c r="L991" s="253">
        <f t="shared" si="201"/>
        <v>0</v>
      </c>
      <c r="M991" s="253">
        <f t="shared" si="201"/>
        <v>1</v>
      </c>
      <c r="N991" s="253">
        <f t="shared" si="201"/>
        <v>0.01</v>
      </c>
      <c r="O991" s="254" t="str">
        <f t="shared" si="201"/>
        <v>% of fuel shifted</v>
      </c>
      <c r="P991" s="250"/>
      <c r="Q991" s="254" t="str">
        <f t="shared" si="200"/>
        <v>industry-ag-main.html#fuel-switching</v>
      </c>
      <c r="R991" s="254" t="str">
        <f t="shared" si="200"/>
        <v>industry-elec-and-hydrogen.html</v>
      </c>
      <c r="S991" s="256"/>
      <c r="T991" s="250"/>
    </row>
    <row r="992" spans="1:20">
      <c r="A992" s="254" t="str">
        <f t="shared" si="198"/>
        <v>Industry</v>
      </c>
      <c r="B992" s="254" t="str">
        <f t="shared" si="198"/>
        <v>Electrification + Hydrogen</v>
      </c>
      <c r="C992" s="254" t="str">
        <f t="shared" si="198"/>
        <v>Fraction of Industrial Fuel Use Shifted to Other Fuels</v>
      </c>
      <c r="D992" s="255" t="s">
        <v>2120</v>
      </c>
      <c r="E992" s="250" t="s">
        <v>809</v>
      </c>
      <c r="F992" s="180" t="s">
        <v>1851</v>
      </c>
      <c r="G992" s="250" t="s">
        <v>2162</v>
      </c>
      <c r="H992" s="43">
        <v>1340</v>
      </c>
      <c r="I992" s="250" t="s">
        <v>333</v>
      </c>
      <c r="J992" s="254" t="str">
        <f t="shared" si="201"/>
        <v>Electrification + Hydrogen</v>
      </c>
      <c r="K992" s="254" t="str">
        <f t="shared" si="201"/>
        <v>indst fuel type shifting</v>
      </c>
      <c r="L992" s="253">
        <f t="shared" si="201"/>
        <v>0</v>
      </c>
      <c r="M992" s="253">
        <f t="shared" si="201"/>
        <v>1</v>
      </c>
      <c r="N992" s="253">
        <f t="shared" si="201"/>
        <v>0.01</v>
      </c>
      <c r="O992" s="254" t="str">
        <f t="shared" si="201"/>
        <v>% of fuel shifted</v>
      </c>
      <c r="P992" s="250"/>
      <c r="Q992" s="254" t="str">
        <f t="shared" si="200"/>
        <v>industry-ag-main.html#fuel-switching</v>
      </c>
      <c r="R992" s="254" t="str">
        <f t="shared" si="200"/>
        <v>industry-elec-and-hydrogen.html</v>
      </c>
      <c r="S992" s="256"/>
      <c r="T992" s="250"/>
    </row>
    <row r="993" spans="1:20">
      <c r="A993" s="254" t="str">
        <f t="shared" si="198"/>
        <v>Industry</v>
      </c>
      <c r="B993" s="254" t="str">
        <f t="shared" si="198"/>
        <v>Electrification + Hydrogen</v>
      </c>
      <c r="C993" s="254" t="str">
        <f t="shared" si="198"/>
        <v>Fraction of Industrial Fuel Use Shifted to Other Fuels</v>
      </c>
      <c r="D993" s="255" t="s">
        <v>2120</v>
      </c>
      <c r="E993" s="250" t="s">
        <v>811</v>
      </c>
      <c r="F993" s="180" t="s">
        <v>1851</v>
      </c>
      <c r="G993" s="250" t="s">
        <v>2161</v>
      </c>
      <c r="H993" s="43">
        <v>1341</v>
      </c>
      <c r="I993" s="250" t="s">
        <v>333</v>
      </c>
      <c r="J993" s="254" t="str">
        <f t="shared" si="201"/>
        <v>Electrification + Hydrogen</v>
      </c>
      <c r="K993" s="254" t="str">
        <f t="shared" si="201"/>
        <v>indst fuel type shifting</v>
      </c>
      <c r="L993" s="253">
        <f t="shared" si="201"/>
        <v>0</v>
      </c>
      <c r="M993" s="253">
        <f t="shared" si="201"/>
        <v>1</v>
      </c>
      <c r="N993" s="253">
        <f t="shared" si="201"/>
        <v>0.01</v>
      </c>
      <c r="O993" s="254" t="str">
        <f t="shared" si="201"/>
        <v>% of fuel shifted</v>
      </c>
      <c r="P993" s="250"/>
      <c r="Q993" s="254" t="str">
        <f t="shared" si="200"/>
        <v>industry-ag-main.html#fuel-switching</v>
      </c>
      <c r="R993" s="254" t="str">
        <f t="shared" si="200"/>
        <v>industry-elec-and-hydrogen.html</v>
      </c>
      <c r="S993" s="256"/>
      <c r="T993" s="250"/>
    </row>
    <row r="994" spans="1:20">
      <c r="A994" s="254" t="str">
        <f t="shared" si="198"/>
        <v>Industry</v>
      </c>
      <c r="B994" s="254" t="str">
        <f t="shared" si="198"/>
        <v>Electrification + Hydrogen</v>
      </c>
      <c r="C994" s="254" t="str">
        <f t="shared" si="198"/>
        <v>Fraction of Industrial Fuel Use Shifted to Other Fuels</v>
      </c>
      <c r="D994" s="255" t="s">
        <v>2120</v>
      </c>
      <c r="E994" s="250" t="s">
        <v>813</v>
      </c>
      <c r="F994" s="180" t="s">
        <v>1851</v>
      </c>
      <c r="G994" s="250" t="s">
        <v>2160</v>
      </c>
      <c r="H994" s="43">
        <v>1342</v>
      </c>
      <c r="I994" s="250" t="s">
        <v>333</v>
      </c>
      <c r="J994" s="254" t="str">
        <f t="shared" si="201"/>
        <v>Electrification + Hydrogen</v>
      </c>
      <c r="K994" s="254" t="str">
        <f t="shared" si="201"/>
        <v>indst fuel type shifting</v>
      </c>
      <c r="L994" s="253">
        <f t="shared" si="201"/>
        <v>0</v>
      </c>
      <c r="M994" s="253">
        <f t="shared" si="201"/>
        <v>1</v>
      </c>
      <c r="N994" s="253">
        <f t="shared" si="201"/>
        <v>0.01</v>
      </c>
      <c r="O994" s="254" t="str">
        <f t="shared" si="201"/>
        <v>% of fuel shifted</v>
      </c>
      <c r="P994" s="250"/>
      <c r="Q994" s="254" t="str">
        <f t="shared" si="200"/>
        <v>industry-ag-main.html#fuel-switching</v>
      </c>
      <c r="R994" s="254" t="str">
        <f t="shared" si="200"/>
        <v>industry-elec-and-hydrogen.html</v>
      </c>
      <c r="S994" s="256"/>
      <c r="T994" s="250"/>
    </row>
    <row r="995" spans="1:20">
      <c r="A995" s="254" t="str">
        <f t="shared" si="198"/>
        <v>Industry</v>
      </c>
      <c r="B995" s="254" t="str">
        <f t="shared" si="198"/>
        <v>Electrification + Hydrogen</v>
      </c>
      <c r="C995" s="254" t="str">
        <f t="shared" si="198"/>
        <v>Fraction of Industrial Fuel Use Shifted to Other Fuels</v>
      </c>
      <c r="D995" s="255" t="s">
        <v>2120</v>
      </c>
      <c r="E995" s="250" t="s">
        <v>815</v>
      </c>
      <c r="F995" s="180" t="s">
        <v>1851</v>
      </c>
      <c r="G995" s="250" t="s">
        <v>2159</v>
      </c>
      <c r="H995" s="43">
        <v>1343</v>
      </c>
      <c r="I995" s="250" t="s">
        <v>333</v>
      </c>
      <c r="J995" s="254" t="str">
        <f t="shared" si="201"/>
        <v>Electrification + Hydrogen</v>
      </c>
      <c r="K995" s="254" t="str">
        <f t="shared" si="201"/>
        <v>indst fuel type shifting</v>
      </c>
      <c r="L995" s="253">
        <f t="shared" si="201"/>
        <v>0</v>
      </c>
      <c r="M995" s="253">
        <f t="shared" si="201"/>
        <v>1</v>
      </c>
      <c r="N995" s="253">
        <f t="shared" si="201"/>
        <v>0.01</v>
      </c>
      <c r="O995" s="254" t="str">
        <f t="shared" si="201"/>
        <v>% of fuel shifted</v>
      </c>
      <c r="P995" s="250"/>
      <c r="Q995" s="254" t="str">
        <f t="shared" si="200"/>
        <v>industry-ag-main.html#fuel-switching</v>
      </c>
      <c r="R995" s="254" t="str">
        <f t="shared" si="200"/>
        <v>industry-elec-and-hydrogen.html</v>
      </c>
      <c r="S995" s="256"/>
      <c r="T995" s="250"/>
    </row>
    <row r="996" spans="1:20">
      <c r="A996" s="254" t="str">
        <f t="shared" si="198"/>
        <v>Industry</v>
      </c>
      <c r="B996" s="254" t="str">
        <f t="shared" si="198"/>
        <v>Electrification + Hydrogen</v>
      </c>
      <c r="C996" s="254" t="str">
        <f t="shared" si="198"/>
        <v>Fraction of Industrial Fuel Use Shifted to Other Fuels</v>
      </c>
      <c r="D996" s="255" t="s">
        <v>2120</v>
      </c>
      <c r="E996" s="250" t="s">
        <v>817</v>
      </c>
      <c r="F996" s="180" t="s">
        <v>1851</v>
      </c>
      <c r="G996" s="250" t="s">
        <v>2158</v>
      </c>
      <c r="H996" s="43">
        <v>1344</v>
      </c>
      <c r="I996" s="250" t="s">
        <v>333</v>
      </c>
      <c r="J996" s="254" t="str">
        <f t="shared" si="201"/>
        <v>Electrification + Hydrogen</v>
      </c>
      <c r="K996" s="254" t="str">
        <f t="shared" si="201"/>
        <v>indst fuel type shifting</v>
      </c>
      <c r="L996" s="253">
        <f t="shared" si="201"/>
        <v>0</v>
      </c>
      <c r="M996" s="253">
        <f t="shared" si="201"/>
        <v>1</v>
      </c>
      <c r="N996" s="253">
        <f t="shared" si="201"/>
        <v>0.01</v>
      </c>
      <c r="O996" s="254" t="str">
        <f t="shared" si="201"/>
        <v>% of fuel shifted</v>
      </c>
      <c r="P996" s="250"/>
      <c r="Q996" s="254" t="str">
        <f t="shared" si="200"/>
        <v>industry-ag-main.html#fuel-switching</v>
      </c>
      <c r="R996" s="254" t="str">
        <f t="shared" si="200"/>
        <v>industry-elec-and-hydrogen.html</v>
      </c>
      <c r="S996" s="256"/>
      <c r="T996" s="250"/>
    </row>
    <row r="997" spans="1:20">
      <c r="A997" s="254" t="str">
        <f t="shared" si="198"/>
        <v>Industry</v>
      </c>
      <c r="B997" s="254" t="str">
        <f t="shared" si="198"/>
        <v>Electrification + Hydrogen</v>
      </c>
      <c r="C997" s="254" t="str">
        <f t="shared" si="198"/>
        <v>Fraction of Industrial Fuel Use Shifted to Other Fuels</v>
      </c>
      <c r="D997" s="255" t="s">
        <v>2120</v>
      </c>
      <c r="E997" s="250" t="s">
        <v>819</v>
      </c>
      <c r="F997" s="180" t="s">
        <v>1851</v>
      </c>
      <c r="G997" s="250" t="s">
        <v>2157</v>
      </c>
      <c r="H997" s="43">
        <v>1345</v>
      </c>
      <c r="I997" s="250" t="s">
        <v>333</v>
      </c>
      <c r="J997" s="254" t="str">
        <f t="shared" si="201"/>
        <v>Electrification + Hydrogen</v>
      </c>
      <c r="K997" s="254" t="str">
        <f t="shared" si="201"/>
        <v>indst fuel type shifting</v>
      </c>
      <c r="L997" s="253">
        <f t="shared" si="201"/>
        <v>0</v>
      </c>
      <c r="M997" s="253">
        <f t="shared" si="201"/>
        <v>1</v>
      </c>
      <c r="N997" s="253">
        <f t="shared" si="201"/>
        <v>0.01</v>
      </c>
      <c r="O997" s="254" t="str">
        <f t="shared" si="201"/>
        <v>% of fuel shifted</v>
      </c>
      <c r="P997" s="250"/>
      <c r="Q997" s="254" t="str">
        <f t="shared" si="200"/>
        <v>industry-ag-main.html#fuel-switching</v>
      </c>
      <c r="R997" s="254" t="str">
        <f t="shared" si="200"/>
        <v>industry-elec-and-hydrogen.html</v>
      </c>
      <c r="S997" s="256"/>
      <c r="T997" s="250"/>
    </row>
    <row r="998" spans="1:20">
      <c r="A998" s="254" t="str">
        <f t="shared" si="198"/>
        <v>Industry</v>
      </c>
      <c r="B998" s="254" t="str">
        <f t="shared" si="198"/>
        <v>Electrification + Hydrogen</v>
      </c>
      <c r="C998" s="254" t="str">
        <f t="shared" si="198"/>
        <v>Fraction of Industrial Fuel Use Shifted to Other Fuels</v>
      </c>
      <c r="D998" s="255" t="s">
        <v>2120</v>
      </c>
      <c r="E998" s="250" t="s">
        <v>821</v>
      </c>
      <c r="F998" s="180" t="s">
        <v>1851</v>
      </c>
      <c r="G998" s="250" t="s">
        <v>2156</v>
      </c>
      <c r="H998" s="43">
        <v>1346</v>
      </c>
      <c r="I998" s="250" t="s">
        <v>333</v>
      </c>
      <c r="J998" s="254" t="str">
        <f t="shared" si="201"/>
        <v>Electrification + Hydrogen</v>
      </c>
      <c r="K998" s="254" t="str">
        <f t="shared" si="201"/>
        <v>indst fuel type shifting</v>
      </c>
      <c r="L998" s="253">
        <f t="shared" si="201"/>
        <v>0</v>
      </c>
      <c r="M998" s="253">
        <f t="shared" si="201"/>
        <v>1</v>
      </c>
      <c r="N998" s="253">
        <f t="shared" si="201"/>
        <v>0.01</v>
      </c>
      <c r="O998" s="254" t="str">
        <f t="shared" si="201"/>
        <v>% of fuel shifted</v>
      </c>
      <c r="P998" s="250"/>
      <c r="Q998" s="254" t="str">
        <f t="shared" si="200"/>
        <v>industry-ag-main.html#fuel-switching</v>
      </c>
      <c r="R998" s="254" t="str">
        <f t="shared" si="200"/>
        <v>industry-elec-and-hydrogen.html</v>
      </c>
      <c r="S998" s="256"/>
      <c r="T998" s="250"/>
    </row>
    <row r="999" spans="1:20">
      <c r="A999" s="254" t="str">
        <f t="shared" si="198"/>
        <v>Industry</v>
      </c>
      <c r="B999" s="254" t="str">
        <f t="shared" si="198"/>
        <v>Electrification + Hydrogen</v>
      </c>
      <c r="C999" s="254" t="str">
        <f t="shared" si="198"/>
        <v>Fraction of Industrial Fuel Use Shifted to Other Fuels</v>
      </c>
      <c r="D999" s="255" t="s">
        <v>2120</v>
      </c>
      <c r="E999" s="250" t="s">
        <v>823</v>
      </c>
      <c r="F999" s="180" t="s">
        <v>1851</v>
      </c>
      <c r="G999" s="250" t="s">
        <v>2154</v>
      </c>
      <c r="H999" s="43">
        <v>1347</v>
      </c>
      <c r="I999" s="250" t="s">
        <v>311</v>
      </c>
      <c r="J999" s="254" t="str">
        <f t="shared" si="201"/>
        <v>Electrification + Hydrogen</v>
      </c>
      <c r="K999" s="254" t="str">
        <f t="shared" si="201"/>
        <v>indst fuel type shifting</v>
      </c>
      <c r="L999" s="253">
        <f t="shared" si="201"/>
        <v>0</v>
      </c>
      <c r="M999" s="253">
        <f t="shared" si="201"/>
        <v>1</v>
      </c>
      <c r="N999" s="253">
        <f t="shared" si="201"/>
        <v>0.01</v>
      </c>
      <c r="O999" s="254" t="str">
        <f t="shared" si="201"/>
        <v>% of fuel shifted</v>
      </c>
      <c r="P999" s="254"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99" s="254" t="str">
        <f t="shared" si="200"/>
        <v>industry-ag-main.html#fuel-switching</v>
      </c>
      <c r="R999" s="254" t="str">
        <f t="shared" si="200"/>
        <v>industry-elec-and-hydrogen.html</v>
      </c>
      <c r="S999" s="256"/>
      <c r="T999" s="250"/>
    </row>
    <row r="1000" spans="1:20">
      <c r="A1000" s="254" t="str">
        <f t="shared" si="198"/>
        <v>Industry</v>
      </c>
      <c r="B1000" s="254" t="str">
        <f t="shared" si="198"/>
        <v>Electrification + Hydrogen</v>
      </c>
      <c r="C1000" s="254" t="str">
        <f t="shared" si="198"/>
        <v>Fraction of Industrial Fuel Use Shifted to Other Fuels</v>
      </c>
      <c r="D1000" s="255" t="s">
        <v>2119</v>
      </c>
      <c r="E1000" s="250" t="s">
        <v>800</v>
      </c>
      <c r="F1000" s="180" t="s">
        <v>2173</v>
      </c>
      <c r="G1000" s="250" t="s">
        <v>2164</v>
      </c>
      <c r="H1000" s="43">
        <v>1348</v>
      </c>
      <c r="I1000" s="250" t="s">
        <v>311</v>
      </c>
      <c r="J1000" s="254" t="str">
        <f t="shared" si="201"/>
        <v>Electrification + Hydrogen</v>
      </c>
      <c r="K1000" s="254" t="str">
        <f t="shared" si="201"/>
        <v>indst fuel type shifting</v>
      </c>
      <c r="L1000" s="253">
        <f t="shared" si="201"/>
        <v>0</v>
      </c>
      <c r="M1000" s="253">
        <f t="shared" si="201"/>
        <v>1</v>
      </c>
      <c r="N1000" s="253">
        <f t="shared" si="201"/>
        <v>0.01</v>
      </c>
      <c r="O1000" s="254" t="str">
        <f t="shared" si="201"/>
        <v>% of fuel shifted</v>
      </c>
      <c r="P1000" s="254"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00" s="254" t="str">
        <f t="shared" si="200"/>
        <v>industry-ag-main.html#fuel-switching</v>
      </c>
      <c r="R1000" s="254" t="str">
        <f t="shared" si="200"/>
        <v>industry-elec-and-hydrogen.html</v>
      </c>
      <c r="S1000" s="256"/>
      <c r="T1000" s="250"/>
    </row>
    <row r="1001" spans="1:20">
      <c r="A1001" s="254" t="str">
        <f t="shared" ref="A1001:C1020" si="202">A$860</f>
        <v>Industry</v>
      </c>
      <c r="B1001" s="254" t="str">
        <f t="shared" si="202"/>
        <v>Electrification + Hydrogen</v>
      </c>
      <c r="C1001" s="254" t="str">
        <f t="shared" si="202"/>
        <v>Fraction of Industrial Fuel Use Shifted to Other Fuels</v>
      </c>
      <c r="D1001" s="255" t="s">
        <v>2119</v>
      </c>
      <c r="E1001" s="250" t="s">
        <v>807</v>
      </c>
      <c r="F1001" s="180" t="s">
        <v>2173</v>
      </c>
      <c r="G1001" s="250" t="s">
        <v>2163</v>
      </c>
      <c r="H1001" s="43">
        <v>1349</v>
      </c>
      <c r="I1001" s="250" t="s">
        <v>333</v>
      </c>
      <c r="J1001" s="254" t="str">
        <f t="shared" ref="J1001:O1010" si="203">J$860</f>
        <v>Electrification + Hydrogen</v>
      </c>
      <c r="K1001" s="254" t="str">
        <f t="shared" si="203"/>
        <v>indst fuel type shifting</v>
      </c>
      <c r="L1001" s="253">
        <f t="shared" si="203"/>
        <v>0</v>
      </c>
      <c r="M1001" s="253">
        <f t="shared" si="203"/>
        <v>1</v>
      </c>
      <c r="N1001" s="253">
        <f t="shared" si="203"/>
        <v>0.01</v>
      </c>
      <c r="O1001" s="254" t="str">
        <f t="shared" si="203"/>
        <v>% of fuel shifted</v>
      </c>
      <c r="P1001" s="250"/>
      <c r="Q1001" s="254" t="str">
        <f t="shared" ref="Q1001:R1020" si="204">Q$860</f>
        <v>industry-ag-main.html#fuel-switching</v>
      </c>
      <c r="R1001" s="254" t="str">
        <f t="shared" si="204"/>
        <v>industry-elec-and-hydrogen.html</v>
      </c>
      <c r="S1001" s="256"/>
      <c r="T1001" s="250"/>
    </row>
    <row r="1002" spans="1:20">
      <c r="A1002" s="254" t="str">
        <f t="shared" si="202"/>
        <v>Industry</v>
      </c>
      <c r="B1002" s="254" t="str">
        <f t="shared" si="202"/>
        <v>Electrification + Hydrogen</v>
      </c>
      <c r="C1002" s="254" t="str">
        <f t="shared" si="202"/>
        <v>Fraction of Industrial Fuel Use Shifted to Other Fuels</v>
      </c>
      <c r="D1002" s="255" t="s">
        <v>2119</v>
      </c>
      <c r="E1002" s="250" t="s">
        <v>809</v>
      </c>
      <c r="F1002" s="180" t="s">
        <v>2173</v>
      </c>
      <c r="G1002" s="250" t="s">
        <v>2162</v>
      </c>
      <c r="H1002" s="43">
        <v>1350</v>
      </c>
      <c r="I1002" s="250" t="s">
        <v>333</v>
      </c>
      <c r="J1002" s="254" t="str">
        <f t="shared" si="203"/>
        <v>Electrification + Hydrogen</v>
      </c>
      <c r="K1002" s="254" t="str">
        <f t="shared" si="203"/>
        <v>indst fuel type shifting</v>
      </c>
      <c r="L1002" s="253">
        <f t="shared" si="203"/>
        <v>0</v>
      </c>
      <c r="M1002" s="253">
        <f t="shared" si="203"/>
        <v>1</v>
      </c>
      <c r="N1002" s="253">
        <f t="shared" si="203"/>
        <v>0.01</v>
      </c>
      <c r="O1002" s="254" t="str">
        <f t="shared" si="203"/>
        <v>% of fuel shifted</v>
      </c>
      <c r="P1002" s="250"/>
      <c r="Q1002" s="254" t="str">
        <f t="shared" si="204"/>
        <v>industry-ag-main.html#fuel-switching</v>
      </c>
      <c r="R1002" s="254" t="str">
        <f t="shared" si="204"/>
        <v>industry-elec-and-hydrogen.html</v>
      </c>
      <c r="S1002" s="256"/>
      <c r="T1002" s="250"/>
    </row>
    <row r="1003" spans="1:20">
      <c r="A1003" s="254" t="str">
        <f t="shared" si="202"/>
        <v>Industry</v>
      </c>
      <c r="B1003" s="254" t="str">
        <f t="shared" si="202"/>
        <v>Electrification + Hydrogen</v>
      </c>
      <c r="C1003" s="254" t="str">
        <f t="shared" si="202"/>
        <v>Fraction of Industrial Fuel Use Shifted to Other Fuels</v>
      </c>
      <c r="D1003" s="255" t="s">
        <v>2119</v>
      </c>
      <c r="E1003" s="250" t="s">
        <v>811</v>
      </c>
      <c r="F1003" s="180" t="s">
        <v>2173</v>
      </c>
      <c r="G1003" s="250" t="s">
        <v>2161</v>
      </c>
      <c r="H1003" s="43">
        <v>1351</v>
      </c>
      <c r="I1003" s="250" t="s">
        <v>333</v>
      </c>
      <c r="J1003" s="254" t="str">
        <f t="shared" si="203"/>
        <v>Electrification + Hydrogen</v>
      </c>
      <c r="K1003" s="254" t="str">
        <f t="shared" si="203"/>
        <v>indst fuel type shifting</v>
      </c>
      <c r="L1003" s="253">
        <f t="shared" si="203"/>
        <v>0</v>
      </c>
      <c r="M1003" s="253">
        <f t="shared" si="203"/>
        <v>1</v>
      </c>
      <c r="N1003" s="253">
        <f t="shared" si="203"/>
        <v>0.01</v>
      </c>
      <c r="O1003" s="254" t="str">
        <f t="shared" si="203"/>
        <v>% of fuel shifted</v>
      </c>
      <c r="P1003" s="250"/>
      <c r="Q1003" s="254" t="str">
        <f t="shared" si="204"/>
        <v>industry-ag-main.html#fuel-switching</v>
      </c>
      <c r="R1003" s="254" t="str">
        <f t="shared" si="204"/>
        <v>industry-elec-and-hydrogen.html</v>
      </c>
      <c r="S1003" s="256"/>
      <c r="T1003" s="250"/>
    </row>
    <row r="1004" spans="1:20">
      <c r="A1004" s="254" t="str">
        <f t="shared" si="202"/>
        <v>Industry</v>
      </c>
      <c r="B1004" s="254" t="str">
        <f t="shared" si="202"/>
        <v>Electrification + Hydrogen</v>
      </c>
      <c r="C1004" s="254" t="str">
        <f t="shared" si="202"/>
        <v>Fraction of Industrial Fuel Use Shifted to Other Fuels</v>
      </c>
      <c r="D1004" s="255" t="s">
        <v>2119</v>
      </c>
      <c r="E1004" s="250" t="s">
        <v>813</v>
      </c>
      <c r="F1004" s="180" t="s">
        <v>2173</v>
      </c>
      <c r="G1004" s="250" t="s">
        <v>2160</v>
      </c>
      <c r="H1004" s="43">
        <v>1352</v>
      </c>
      <c r="I1004" s="250" t="s">
        <v>333</v>
      </c>
      <c r="J1004" s="254" t="str">
        <f t="shared" si="203"/>
        <v>Electrification + Hydrogen</v>
      </c>
      <c r="K1004" s="254" t="str">
        <f t="shared" si="203"/>
        <v>indst fuel type shifting</v>
      </c>
      <c r="L1004" s="253">
        <f t="shared" si="203"/>
        <v>0</v>
      </c>
      <c r="M1004" s="253">
        <f t="shared" si="203"/>
        <v>1</v>
      </c>
      <c r="N1004" s="253">
        <f t="shared" si="203"/>
        <v>0.01</v>
      </c>
      <c r="O1004" s="254" t="str">
        <f t="shared" si="203"/>
        <v>% of fuel shifted</v>
      </c>
      <c r="P1004" s="250"/>
      <c r="Q1004" s="254" t="str">
        <f t="shared" si="204"/>
        <v>industry-ag-main.html#fuel-switching</v>
      </c>
      <c r="R1004" s="254" t="str">
        <f t="shared" si="204"/>
        <v>industry-elec-and-hydrogen.html</v>
      </c>
      <c r="S1004" s="256"/>
      <c r="T1004" s="250"/>
    </row>
    <row r="1005" spans="1:20">
      <c r="A1005" s="254" t="str">
        <f t="shared" si="202"/>
        <v>Industry</v>
      </c>
      <c r="B1005" s="254" t="str">
        <f t="shared" si="202"/>
        <v>Electrification + Hydrogen</v>
      </c>
      <c r="C1005" s="254" t="str">
        <f t="shared" si="202"/>
        <v>Fraction of Industrial Fuel Use Shifted to Other Fuels</v>
      </c>
      <c r="D1005" s="255" t="s">
        <v>2119</v>
      </c>
      <c r="E1005" s="250" t="s">
        <v>815</v>
      </c>
      <c r="F1005" s="180" t="s">
        <v>2173</v>
      </c>
      <c r="G1005" s="250" t="s">
        <v>2159</v>
      </c>
      <c r="H1005" s="43">
        <v>1353</v>
      </c>
      <c r="I1005" s="250" t="s">
        <v>333</v>
      </c>
      <c r="J1005" s="254" t="str">
        <f t="shared" si="203"/>
        <v>Electrification + Hydrogen</v>
      </c>
      <c r="K1005" s="254" t="str">
        <f t="shared" si="203"/>
        <v>indst fuel type shifting</v>
      </c>
      <c r="L1005" s="253">
        <f t="shared" si="203"/>
        <v>0</v>
      </c>
      <c r="M1005" s="253">
        <f t="shared" si="203"/>
        <v>1</v>
      </c>
      <c r="N1005" s="253">
        <f t="shared" si="203"/>
        <v>0.01</v>
      </c>
      <c r="O1005" s="254" t="str">
        <f t="shared" si="203"/>
        <v>% of fuel shifted</v>
      </c>
      <c r="P1005" s="250"/>
      <c r="Q1005" s="254" t="str">
        <f t="shared" si="204"/>
        <v>industry-ag-main.html#fuel-switching</v>
      </c>
      <c r="R1005" s="254" t="str">
        <f t="shared" si="204"/>
        <v>industry-elec-and-hydrogen.html</v>
      </c>
      <c r="S1005" s="256"/>
      <c r="T1005" s="250"/>
    </row>
    <row r="1006" spans="1:20">
      <c r="A1006" s="254" t="str">
        <f t="shared" si="202"/>
        <v>Industry</v>
      </c>
      <c r="B1006" s="254" t="str">
        <f t="shared" si="202"/>
        <v>Electrification + Hydrogen</v>
      </c>
      <c r="C1006" s="254" t="str">
        <f t="shared" si="202"/>
        <v>Fraction of Industrial Fuel Use Shifted to Other Fuels</v>
      </c>
      <c r="D1006" s="255" t="s">
        <v>2119</v>
      </c>
      <c r="E1006" s="250" t="s">
        <v>817</v>
      </c>
      <c r="F1006" s="180" t="s">
        <v>2173</v>
      </c>
      <c r="G1006" s="250" t="s">
        <v>2158</v>
      </c>
      <c r="H1006" s="43">
        <v>1354</v>
      </c>
      <c r="I1006" s="250" t="s">
        <v>333</v>
      </c>
      <c r="J1006" s="254" t="str">
        <f t="shared" si="203"/>
        <v>Electrification + Hydrogen</v>
      </c>
      <c r="K1006" s="254" t="str">
        <f t="shared" si="203"/>
        <v>indst fuel type shifting</v>
      </c>
      <c r="L1006" s="253">
        <f t="shared" si="203"/>
        <v>0</v>
      </c>
      <c r="M1006" s="253">
        <f t="shared" si="203"/>
        <v>1</v>
      </c>
      <c r="N1006" s="253">
        <f t="shared" si="203"/>
        <v>0.01</v>
      </c>
      <c r="O1006" s="254" t="str">
        <f t="shared" si="203"/>
        <v>% of fuel shifted</v>
      </c>
      <c r="P1006" s="250"/>
      <c r="Q1006" s="254" t="str">
        <f t="shared" si="204"/>
        <v>industry-ag-main.html#fuel-switching</v>
      </c>
      <c r="R1006" s="254" t="str">
        <f t="shared" si="204"/>
        <v>industry-elec-and-hydrogen.html</v>
      </c>
      <c r="S1006" s="256"/>
      <c r="T1006" s="250"/>
    </row>
    <row r="1007" spans="1:20">
      <c r="A1007" s="254" t="str">
        <f t="shared" si="202"/>
        <v>Industry</v>
      </c>
      <c r="B1007" s="254" t="str">
        <f t="shared" si="202"/>
        <v>Electrification + Hydrogen</v>
      </c>
      <c r="C1007" s="254" t="str">
        <f t="shared" si="202"/>
        <v>Fraction of Industrial Fuel Use Shifted to Other Fuels</v>
      </c>
      <c r="D1007" s="255" t="s">
        <v>2119</v>
      </c>
      <c r="E1007" s="250" t="s">
        <v>819</v>
      </c>
      <c r="F1007" s="180" t="s">
        <v>2173</v>
      </c>
      <c r="G1007" s="250" t="s">
        <v>2157</v>
      </c>
      <c r="H1007" s="43">
        <v>1355</v>
      </c>
      <c r="I1007" s="250" t="s">
        <v>333</v>
      </c>
      <c r="J1007" s="254" t="str">
        <f t="shared" si="203"/>
        <v>Electrification + Hydrogen</v>
      </c>
      <c r="K1007" s="254" t="str">
        <f t="shared" si="203"/>
        <v>indst fuel type shifting</v>
      </c>
      <c r="L1007" s="253">
        <f t="shared" si="203"/>
        <v>0</v>
      </c>
      <c r="M1007" s="253">
        <f t="shared" si="203"/>
        <v>1</v>
      </c>
      <c r="N1007" s="253">
        <f t="shared" si="203"/>
        <v>0.01</v>
      </c>
      <c r="O1007" s="254" t="str">
        <f t="shared" si="203"/>
        <v>% of fuel shifted</v>
      </c>
      <c r="P1007" s="250"/>
      <c r="Q1007" s="254" t="str">
        <f t="shared" si="204"/>
        <v>industry-ag-main.html#fuel-switching</v>
      </c>
      <c r="R1007" s="254" t="str">
        <f t="shared" si="204"/>
        <v>industry-elec-and-hydrogen.html</v>
      </c>
      <c r="S1007" s="256"/>
      <c r="T1007" s="250"/>
    </row>
    <row r="1008" spans="1:20">
      <c r="A1008" s="254" t="str">
        <f t="shared" si="202"/>
        <v>Industry</v>
      </c>
      <c r="B1008" s="254" t="str">
        <f t="shared" si="202"/>
        <v>Electrification + Hydrogen</v>
      </c>
      <c r="C1008" s="254" t="str">
        <f t="shared" si="202"/>
        <v>Fraction of Industrial Fuel Use Shifted to Other Fuels</v>
      </c>
      <c r="D1008" s="255" t="s">
        <v>2119</v>
      </c>
      <c r="E1008" s="250" t="s">
        <v>821</v>
      </c>
      <c r="F1008" s="180" t="s">
        <v>2173</v>
      </c>
      <c r="G1008" s="250" t="s">
        <v>2156</v>
      </c>
      <c r="H1008" s="43">
        <v>1356</v>
      </c>
      <c r="I1008" s="250" t="s">
        <v>333</v>
      </c>
      <c r="J1008" s="254" t="str">
        <f t="shared" si="203"/>
        <v>Electrification + Hydrogen</v>
      </c>
      <c r="K1008" s="254" t="str">
        <f t="shared" si="203"/>
        <v>indst fuel type shifting</v>
      </c>
      <c r="L1008" s="253">
        <f t="shared" si="203"/>
        <v>0</v>
      </c>
      <c r="M1008" s="253">
        <f t="shared" si="203"/>
        <v>1</v>
      </c>
      <c r="N1008" s="253">
        <f t="shared" si="203"/>
        <v>0.01</v>
      </c>
      <c r="O1008" s="254" t="str">
        <f t="shared" si="203"/>
        <v>% of fuel shifted</v>
      </c>
      <c r="P1008" s="250"/>
      <c r="Q1008" s="254" t="str">
        <f t="shared" si="204"/>
        <v>industry-ag-main.html#fuel-switching</v>
      </c>
      <c r="R1008" s="254" t="str">
        <f t="shared" si="204"/>
        <v>industry-elec-and-hydrogen.html</v>
      </c>
      <c r="S1008" s="256"/>
      <c r="T1008" s="250"/>
    </row>
    <row r="1009" spans="1:20">
      <c r="A1009" s="254" t="str">
        <f t="shared" si="202"/>
        <v>Industry</v>
      </c>
      <c r="B1009" s="254" t="str">
        <f t="shared" si="202"/>
        <v>Electrification + Hydrogen</v>
      </c>
      <c r="C1009" s="254" t="str">
        <f t="shared" si="202"/>
        <v>Fraction of Industrial Fuel Use Shifted to Other Fuels</v>
      </c>
      <c r="D1009" s="255" t="s">
        <v>2119</v>
      </c>
      <c r="E1009" s="250" t="s">
        <v>823</v>
      </c>
      <c r="F1009" s="180" t="s">
        <v>2173</v>
      </c>
      <c r="G1009" s="250" t="s">
        <v>2154</v>
      </c>
      <c r="H1009" s="43">
        <v>1357</v>
      </c>
      <c r="I1009" s="250" t="s">
        <v>311</v>
      </c>
      <c r="J1009" s="254" t="str">
        <f t="shared" si="203"/>
        <v>Electrification + Hydrogen</v>
      </c>
      <c r="K1009" s="254" t="str">
        <f t="shared" si="203"/>
        <v>indst fuel type shifting</v>
      </c>
      <c r="L1009" s="253">
        <f t="shared" si="203"/>
        <v>0</v>
      </c>
      <c r="M1009" s="253">
        <f t="shared" si="203"/>
        <v>1</v>
      </c>
      <c r="N1009" s="253">
        <f t="shared" si="203"/>
        <v>0.01</v>
      </c>
      <c r="O1009" s="254" t="str">
        <f t="shared" si="203"/>
        <v>% of fuel shifted</v>
      </c>
      <c r="P1009" s="254"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09" s="254" t="str">
        <f t="shared" si="204"/>
        <v>industry-ag-main.html#fuel-switching</v>
      </c>
      <c r="R1009" s="254" t="str">
        <f t="shared" si="204"/>
        <v>industry-elec-and-hydrogen.html</v>
      </c>
      <c r="S1009" s="256"/>
      <c r="T1009" s="250"/>
    </row>
    <row r="1010" spans="1:20">
      <c r="A1010" s="254" t="str">
        <f t="shared" si="202"/>
        <v>Industry</v>
      </c>
      <c r="B1010" s="254" t="str">
        <f t="shared" si="202"/>
        <v>Electrification + Hydrogen</v>
      </c>
      <c r="C1010" s="254" t="str">
        <f t="shared" si="202"/>
        <v>Fraction of Industrial Fuel Use Shifted to Other Fuels</v>
      </c>
      <c r="D1010" s="255" t="s">
        <v>2117</v>
      </c>
      <c r="E1010" s="250" t="s">
        <v>800</v>
      </c>
      <c r="F1010" s="180" t="s">
        <v>2172</v>
      </c>
      <c r="G1010" s="250" t="s">
        <v>2164</v>
      </c>
      <c r="H1010" s="43">
        <v>1358</v>
      </c>
      <c r="I1010" s="250" t="s">
        <v>311</v>
      </c>
      <c r="J1010" s="254" t="str">
        <f t="shared" si="203"/>
        <v>Electrification + Hydrogen</v>
      </c>
      <c r="K1010" s="254" t="str">
        <f t="shared" si="203"/>
        <v>indst fuel type shifting</v>
      </c>
      <c r="L1010" s="253">
        <f t="shared" si="203"/>
        <v>0</v>
      </c>
      <c r="M1010" s="253">
        <f t="shared" si="203"/>
        <v>1</v>
      </c>
      <c r="N1010" s="253">
        <f t="shared" si="203"/>
        <v>0.01</v>
      </c>
      <c r="O1010" s="254" t="str">
        <f t="shared" si="203"/>
        <v>% of fuel shifted</v>
      </c>
      <c r="P1010" s="254"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10" s="254" t="str">
        <f t="shared" si="204"/>
        <v>industry-ag-main.html#fuel-switching</v>
      </c>
      <c r="R1010" s="254" t="str">
        <f t="shared" si="204"/>
        <v>industry-elec-and-hydrogen.html</v>
      </c>
      <c r="S1010" s="256"/>
      <c r="T1010" s="250"/>
    </row>
    <row r="1011" spans="1:20">
      <c r="A1011" s="254" t="str">
        <f t="shared" si="202"/>
        <v>Industry</v>
      </c>
      <c r="B1011" s="254" t="str">
        <f t="shared" si="202"/>
        <v>Electrification + Hydrogen</v>
      </c>
      <c r="C1011" s="254" t="str">
        <f t="shared" si="202"/>
        <v>Fraction of Industrial Fuel Use Shifted to Other Fuels</v>
      </c>
      <c r="D1011" s="255" t="s">
        <v>2117</v>
      </c>
      <c r="E1011" s="250" t="s">
        <v>807</v>
      </c>
      <c r="F1011" s="180" t="s">
        <v>2172</v>
      </c>
      <c r="G1011" s="250" t="s">
        <v>2163</v>
      </c>
      <c r="H1011" s="43">
        <v>1359</v>
      </c>
      <c r="I1011" s="250" t="s">
        <v>333</v>
      </c>
      <c r="J1011" s="254" t="str">
        <f t="shared" ref="J1011:O1020" si="205">J$860</f>
        <v>Electrification + Hydrogen</v>
      </c>
      <c r="K1011" s="254" t="str">
        <f t="shared" si="205"/>
        <v>indst fuel type shifting</v>
      </c>
      <c r="L1011" s="253">
        <f t="shared" si="205"/>
        <v>0</v>
      </c>
      <c r="M1011" s="253">
        <f t="shared" si="205"/>
        <v>1</v>
      </c>
      <c r="N1011" s="253">
        <f t="shared" si="205"/>
        <v>0.01</v>
      </c>
      <c r="O1011" s="254" t="str">
        <f t="shared" si="205"/>
        <v>% of fuel shifted</v>
      </c>
      <c r="P1011" s="250"/>
      <c r="Q1011" s="254" t="str">
        <f t="shared" si="204"/>
        <v>industry-ag-main.html#fuel-switching</v>
      </c>
      <c r="R1011" s="254" t="str">
        <f t="shared" si="204"/>
        <v>industry-elec-and-hydrogen.html</v>
      </c>
      <c r="S1011" s="256"/>
      <c r="T1011" s="250"/>
    </row>
    <row r="1012" spans="1:20">
      <c r="A1012" s="254" t="str">
        <f t="shared" si="202"/>
        <v>Industry</v>
      </c>
      <c r="B1012" s="254" t="str">
        <f t="shared" si="202"/>
        <v>Electrification + Hydrogen</v>
      </c>
      <c r="C1012" s="254" t="str">
        <f t="shared" si="202"/>
        <v>Fraction of Industrial Fuel Use Shifted to Other Fuels</v>
      </c>
      <c r="D1012" s="255" t="s">
        <v>2117</v>
      </c>
      <c r="E1012" s="250" t="s">
        <v>809</v>
      </c>
      <c r="F1012" s="180" t="s">
        <v>2172</v>
      </c>
      <c r="G1012" s="250" t="s">
        <v>2162</v>
      </c>
      <c r="H1012" s="43">
        <v>1360</v>
      </c>
      <c r="I1012" s="250" t="s">
        <v>333</v>
      </c>
      <c r="J1012" s="254" t="str">
        <f t="shared" si="205"/>
        <v>Electrification + Hydrogen</v>
      </c>
      <c r="K1012" s="254" t="str">
        <f t="shared" si="205"/>
        <v>indst fuel type shifting</v>
      </c>
      <c r="L1012" s="253">
        <f t="shared" si="205"/>
        <v>0</v>
      </c>
      <c r="M1012" s="253">
        <f t="shared" si="205"/>
        <v>1</v>
      </c>
      <c r="N1012" s="253">
        <f t="shared" si="205"/>
        <v>0.01</v>
      </c>
      <c r="O1012" s="254" t="str">
        <f t="shared" si="205"/>
        <v>% of fuel shifted</v>
      </c>
      <c r="P1012" s="250"/>
      <c r="Q1012" s="254" t="str">
        <f t="shared" si="204"/>
        <v>industry-ag-main.html#fuel-switching</v>
      </c>
      <c r="R1012" s="254" t="str">
        <f t="shared" si="204"/>
        <v>industry-elec-and-hydrogen.html</v>
      </c>
      <c r="S1012" s="256"/>
      <c r="T1012" s="250"/>
    </row>
    <row r="1013" spans="1:20">
      <c r="A1013" s="254" t="str">
        <f t="shared" si="202"/>
        <v>Industry</v>
      </c>
      <c r="B1013" s="254" t="str">
        <f t="shared" si="202"/>
        <v>Electrification + Hydrogen</v>
      </c>
      <c r="C1013" s="254" t="str">
        <f t="shared" si="202"/>
        <v>Fraction of Industrial Fuel Use Shifted to Other Fuels</v>
      </c>
      <c r="D1013" s="255" t="s">
        <v>2117</v>
      </c>
      <c r="E1013" s="250" t="s">
        <v>811</v>
      </c>
      <c r="F1013" s="180" t="s">
        <v>2172</v>
      </c>
      <c r="G1013" s="250" t="s">
        <v>2161</v>
      </c>
      <c r="H1013" s="43">
        <v>1361</v>
      </c>
      <c r="I1013" s="250" t="s">
        <v>333</v>
      </c>
      <c r="J1013" s="254" t="str">
        <f t="shared" si="205"/>
        <v>Electrification + Hydrogen</v>
      </c>
      <c r="K1013" s="254" t="str">
        <f t="shared" si="205"/>
        <v>indst fuel type shifting</v>
      </c>
      <c r="L1013" s="253">
        <f t="shared" si="205"/>
        <v>0</v>
      </c>
      <c r="M1013" s="253">
        <f t="shared" si="205"/>
        <v>1</v>
      </c>
      <c r="N1013" s="253">
        <f t="shared" si="205"/>
        <v>0.01</v>
      </c>
      <c r="O1013" s="254" t="str">
        <f t="shared" si="205"/>
        <v>% of fuel shifted</v>
      </c>
      <c r="P1013" s="250"/>
      <c r="Q1013" s="254" t="str">
        <f t="shared" si="204"/>
        <v>industry-ag-main.html#fuel-switching</v>
      </c>
      <c r="R1013" s="254" t="str">
        <f t="shared" si="204"/>
        <v>industry-elec-and-hydrogen.html</v>
      </c>
      <c r="S1013" s="256"/>
      <c r="T1013" s="250"/>
    </row>
    <row r="1014" spans="1:20">
      <c r="A1014" s="254" t="str">
        <f t="shared" si="202"/>
        <v>Industry</v>
      </c>
      <c r="B1014" s="254" t="str">
        <f t="shared" si="202"/>
        <v>Electrification + Hydrogen</v>
      </c>
      <c r="C1014" s="254" t="str">
        <f t="shared" si="202"/>
        <v>Fraction of Industrial Fuel Use Shifted to Other Fuels</v>
      </c>
      <c r="D1014" s="255" t="s">
        <v>2117</v>
      </c>
      <c r="E1014" s="250" t="s">
        <v>813</v>
      </c>
      <c r="F1014" s="180" t="s">
        <v>2172</v>
      </c>
      <c r="G1014" s="250" t="s">
        <v>2160</v>
      </c>
      <c r="H1014" s="43">
        <v>1362</v>
      </c>
      <c r="I1014" s="250" t="s">
        <v>333</v>
      </c>
      <c r="J1014" s="254" t="str">
        <f t="shared" si="205"/>
        <v>Electrification + Hydrogen</v>
      </c>
      <c r="K1014" s="254" t="str">
        <f t="shared" si="205"/>
        <v>indst fuel type shifting</v>
      </c>
      <c r="L1014" s="253">
        <f t="shared" si="205"/>
        <v>0</v>
      </c>
      <c r="M1014" s="253">
        <f t="shared" si="205"/>
        <v>1</v>
      </c>
      <c r="N1014" s="253">
        <f t="shared" si="205"/>
        <v>0.01</v>
      </c>
      <c r="O1014" s="254" t="str">
        <f t="shared" si="205"/>
        <v>% of fuel shifted</v>
      </c>
      <c r="P1014" s="250"/>
      <c r="Q1014" s="254" t="str">
        <f t="shared" si="204"/>
        <v>industry-ag-main.html#fuel-switching</v>
      </c>
      <c r="R1014" s="254" t="str">
        <f t="shared" si="204"/>
        <v>industry-elec-and-hydrogen.html</v>
      </c>
      <c r="S1014" s="256"/>
      <c r="T1014" s="250"/>
    </row>
    <row r="1015" spans="1:20">
      <c r="A1015" s="254" t="str">
        <f t="shared" si="202"/>
        <v>Industry</v>
      </c>
      <c r="B1015" s="254" t="str">
        <f t="shared" si="202"/>
        <v>Electrification + Hydrogen</v>
      </c>
      <c r="C1015" s="254" t="str">
        <f t="shared" si="202"/>
        <v>Fraction of Industrial Fuel Use Shifted to Other Fuels</v>
      </c>
      <c r="D1015" s="255" t="s">
        <v>2117</v>
      </c>
      <c r="E1015" s="250" t="s">
        <v>815</v>
      </c>
      <c r="F1015" s="180" t="s">
        <v>2172</v>
      </c>
      <c r="G1015" s="250" t="s">
        <v>2159</v>
      </c>
      <c r="H1015" s="43">
        <v>1363</v>
      </c>
      <c r="I1015" s="250" t="s">
        <v>333</v>
      </c>
      <c r="J1015" s="254" t="str">
        <f t="shared" si="205"/>
        <v>Electrification + Hydrogen</v>
      </c>
      <c r="K1015" s="254" t="str">
        <f t="shared" si="205"/>
        <v>indst fuel type shifting</v>
      </c>
      <c r="L1015" s="253">
        <f t="shared" si="205"/>
        <v>0</v>
      </c>
      <c r="M1015" s="253">
        <f t="shared" si="205"/>
        <v>1</v>
      </c>
      <c r="N1015" s="253">
        <f t="shared" si="205"/>
        <v>0.01</v>
      </c>
      <c r="O1015" s="254" t="str">
        <f t="shared" si="205"/>
        <v>% of fuel shifted</v>
      </c>
      <c r="P1015" s="250"/>
      <c r="Q1015" s="254" t="str">
        <f t="shared" si="204"/>
        <v>industry-ag-main.html#fuel-switching</v>
      </c>
      <c r="R1015" s="254" t="str">
        <f t="shared" si="204"/>
        <v>industry-elec-and-hydrogen.html</v>
      </c>
      <c r="S1015" s="256"/>
      <c r="T1015" s="250"/>
    </row>
    <row r="1016" spans="1:20">
      <c r="A1016" s="254" t="str">
        <f t="shared" si="202"/>
        <v>Industry</v>
      </c>
      <c r="B1016" s="254" t="str">
        <f t="shared" si="202"/>
        <v>Electrification + Hydrogen</v>
      </c>
      <c r="C1016" s="254" t="str">
        <f t="shared" si="202"/>
        <v>Fraction of Industrial Fuel Use Shifted to Other Fuels</v>
      </c>
      <c r="D1016" s="255" t="s">
        <v>2117</v>
      </c>
      <c r="E1016" s="250" t="s">
        <v>817</v>
      </c>
      <c r="F1016" s="180" t="s">
        <v>2172</v>
      </c>
      <c r="G1016" s="250" t="s">
        <v>2158</v>
      </c>
      <c r="H1016" s="43">
        <v>1364</v>
      </c>
      <c r="I1016" s="250" t="s">
        <v>333</v>
      </c>
      <c r="J1016" s="254" t="str">
        <f t="shared" si="205"/>
        <v>Electrification + Hydrogen</v>
      </c>
      <c r="K1016" s="254" t="str">
        <f t="shared" si="205"/>
        <v>indst fuel type shifting</v>
      </c>
      <c r="L1016" s="253">
        <f t="shared" si="205"/>
        <v>0</v>
      </c>
      <c r="M1016" s="253">
        <f t="shared" si="205"/>
        <v>1</v>
      </c>
      <c r="N1016" s="253">
        <f t="shared" si="205"/>
        <v>0.01</v>
      </c>
      <c r="O1016" s="254" t="str">
        <f t="shared" si="205"/>
        <v>% of fuel shifted</v>
      </c>
      <c r="P1016" s="250"/>
      <c r="Q1016" s="254" t="str">
        <f t="shared" si="204"/>
        <v>industry-ag-main.html#fuel-switching</v>
      </c>
      <c r="R1016" s="254" t="str">
        <f t="shared" si="204"/>
        <v>industry-elec-and-hydrogen.html</v>
      </c>
      <c r="S1016" s="256"/>
      <c r="T1016" s="250"/>
    </row>
    <row r="1017" spans="1:20">
      <c r="A1017" s="254" t="str">
        <f t="shared" si="202"/>
        <v>Industry</v>
      </c>
      <c r="B1017" s="254" t="str">
        <f t="shared" si="202"/>
        <v>Electrification + Hydrogen</v>
      </c>
      <c r="C1017" s="254" t="str">
        <f t="shared" si="202"/>
        <v>Fraction of Industrial Fuel Use Shifted to Other Fuels</v>
      </c>
      <c r="D1017" s="255" t="s">
        <v>2117</v>
      </c>
      <c r="E1017" s="250" t="s">
        <v>819</v>
      </c>
      <c r="F1017" s="180" t="s">
        <v>2172</v>
      </c>
      <c r="G1017" s="250" t="s">
        <v>2157</v>
      </c>
      <c r="H1017" s="43">
        <v>1365</v>
      </c>
      <c r="I1017" s="250" t="s">
        <v>333</v>
      </c>
      <c r="J1017" s="254" t="str">
        <f t="shared" si="205"/>
        <v>Electrification + Hydrogen</v>
      </c>
      <c r="K1017" s="254" t="str">
        <f t="shared" si="205"/>
        <v>indst fuel type shifting</v>
      </c>
      <c r="L1017" s="253">
        <f t="shared" si="205"/>
        <v>0</v>
      </c>
      <c r="M1017" s="253">
        <f t="shared" si="205"/>
        <v>1</v>
      </c>
      <c r="N1017" s="253">
        <f t="shared" si="205"/>
        <v>0.01</v>
      </c>
      <c r="O1017" s="254" t="str">
        <f t="shared" si="205"/>
        <v>% of fuel shifted</v>
      </c>
      <c r="P1017" s="250"/>
      <c r="Q1017" s="254" t="str">
        <f t="shared" si="204"/>
        <v>industry-ag-main.html#fuel-switching</v>
      </c>
      <c r="R1017" s="254" t="str">
        <f t="shared" si="204"/>
        <v>industry-elec-and-hydrogen.html</v>
      </c>
      <c r="S1017" s="256"/>
      <c r="T1017" s="250"/>
    </row>
    <row r="1018" spans="1:20">
      <c r="A1018" s="254" t="str">
        <f t="shared" si="202"/>
        <v>Industry</v>
      </c>
      <c r="B1018" s="254" t="str">
        <f t="shared" si="202"/>
        <v>Electrification + Hydrogen</v>
      </c>
      <c r="C1018" s="254" t="str">
        <f t="shared" si="202"/>
        <v>Fraction of Industrial Fuel Use Shifted to Other Fuels</v>
      </c>
      <c r="D1018" s="255" t="s">
        <v>2117</v>
      </c>
      <c r="E1018" s="250" t="s">
        <v>821</v>
      </c>
      <c r="F1018" s="180" t="s">
        <v>2172</v>
      </c>
      <c r="G1018" s="250" t="s">
        <v>2156</v>
      </c>
      <c r="H1018" s="43">
        <v>1366</v>
      </c>
      <c r="I1018" s="250" t="s">
        <v>333</v>
      </c>
      <c r="J1018" s="254" t="str">
        <f t="shared" si="205"/>
        <v>Electrification + Hydrogen</v>
      </c>
      <c r="K1018" s="254" t="str">
        <f t="shared" si="205"/>
        <v>indst fuel type shifting</v>
      </c>
      <c r="L1018" s="253">
        <f t="shared" si="205"/>
        <v>0</v>
      </c>
      <c r="M1018" s="253">
        <f t="shared" si="205"/>
        <v>1</v>
      </c>
      <c r="N1018" s="253">
        <f t="shared" si="205"/>
        <v>0.01</v>
      </c>
      <c r="O1018" s="254" t="str">
        <f t="shared" si="205"/>
        <v>% of fuel shifted</v>
      </c>
      <c r="P1018" s="250"/>
      <c r="Q1018" s="254" t="str">
        <f t="shared" si="204"/>
        <v>industry-ag-main.html#fuel-switching</v>
      </c>
      <c r="R1018" s="254" t="str">
        <f t="shared" si="204"/>
        <v>industry-elec-and-hydrogen.html</v>
      </c>
      <c r="S1018" s="256"/>
      <c r="T1018" s="250"/>
    </row>
    <row r="1019" spans="1:20">
      <c r="A1019" s="254" t="str">
        <f t="shared" si="202"/>
        <v>Industry</v>
      </c>
      <c r="B1019" s="254" t="str">
        <f t="shared" si="202"/>
        <v>Electrification + Hydrogen</v>
      </c>
      <c r="C1019" s="254" t="str">
        <f t="shared" si="202"/>
        <v>Fraction of Industrial Fuel Use Shifted to Other Fuels</v>
      </c>
      <c r="D1019" s="255" t="s">
        <v>2117</v>
      </c>
      <c r="E1019" s="250" t="s">
        <v>823</v>
      </c>
      <c r="F1019" s="180" t="s">
        <v>2172</v>
      </c>
      <c r="G1019" s="250" t="s">
        <v>2154</v>
      </c>
      <c r="H1019" s="43">
        <v>1367</v>
      </c>
      <c r="I1019" s="250" t="s">
        <v>311</v>
      </c>
      <c r="J1019" s="254" t="str">
        <f t="shared" si="205"/>
        <v>Electrification + Hydrogen</v>
      </c>
      <c r="K1019" s="254" t="str">
        <f t="shared" si="205"/>
        <v>indst fuel type shifting</v>
      </c>
      <c r="L1019" s="253">
        <f t="shared" si="205"/>
        <v>0</v>
      </c>
      <c r="M1019" s="253">
        <f t="shared" si="205"/>
        <v>1</v>
      </c>
      <c r="N1019" s="253">
        <f t="shared" si="205"/>
        <v>0.01</v>
      </c>
      <c r="O1019" s="254" t="str">
        <f t="shared" si="205"/>
        <v>% of fuel shifted</v>
      </c>
      <c r="P1019" s="254"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19" s="254" t="str">
        <f t="shared" si="204"/>
        <v>industry-ag-main.html#fuel-switching</v>
      </c>
      <c r="R1019" s="254" t="str">
        <f t="shared" si="204"/>
        <v>industry-elec-and-hydrogen.html</v>
      </c>
      <c r="S1019" s="256"/>
      <c r="T1019" s="250"/>
    </row>
    <row r="1020" spans="1:20">
      <c r="A1020" s="254" t="str">
        <f t="shared" si="202"/>
        <v>Industry</v>
      </c>
      <c r="B1020" s="254" t="str">
        <f t="shared" si="202"/>
        <v>Electrification + Hydrogen</v>
      </c>
      <c r="C1020" s="254" t="str">
        <f t="shared" si="202"/>
        <v>Fraction of Industrial Fuel Use Shifted to Other Fuels</v>
      </c>
      <c r="D1020" s="255" t="s">
        <v>2115</v>
      </c>
      <c r="E1020" s="250" t="s">
        <v>800</v>
      </c>
      <c r="F1020" s="180" t="s">
        <v>2171</v>
      </c>
      <c r="G1020" s="250" t="s">
        <v>2164</v>
      </c>
      <c r="H1020" s="43">
        <v>1368</v>
      </c>
      <c r="I1020" s="250" t="s">
        <v>311</v>
      </c>
      <c r="J1020" s="254" t="str">
        <f t="shared" si="205"/>
        <v>Electrification + Hydrogen</v>
      </c>
      <c r="K1020" s="254" t="str">
        <f t="shared" si="205"/>
        <v>indst fuel type shifting</v>
      </c>
      <c r="L1020" s="253">
        <f t="shared" si="205"/>
        <v>0</v>
      </c>
      <c r="M1020" s="253">
        <f t="shared" si="205"/>
        <v>1</v>
      </c>
      <c r="N1020" s="253">
        <f t="shared" si="205"/>
        <v>0.01</v>
      </c>
      <c r="O1020" s="254" t="str">
        <f t="shared" si="205"/>
        <v>% of fuel shifted</v>
      </c>
      <c r="P1020" s="254"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20" s="254" t="str">
        <f t="shared" si="204"/>
        <v>industry-ag-main.html#fuel-switching</v>
      </c>
      <c r="R1020" s="254" t="str">
        <f t="shared" si="204"/>
        <v>industry-elec-and-hydrogen.html</v>
      </c>
      <c r="S1020" s="256"/>
      <c r="T1020" s="250"/>
    </row>
    <row r="1021" spans="1:20">
      <c r="A1021" s="254" t="str">
        <f t="shared" ref="A1021:C1040" si="206">A$860</f>
        <v>Industry</v>
      </c>
      <c r="B1021" s="254" t="str">
        <f t="shared" si="206"/>
        <v>Electrification + Hydrogen</v>
      </c>
      <c r="C1021" s="254" t="str">
        <f t="shared" si="206"/>
        <v>Fraction of Industrial Fuel Use Shifted to Other Fuels</v>
      </c>
      <c r="D1021" s="255" t="s">
        <v>2115</v>
      </c>
      <c r="E1021" s="250" t="s">
        <v>807</v>
      </c>
      <c r="F1021" s="180" t="s">
        <v>2171</v>
      </c>
      <c r="G1021" s="250" t="s">
        <v>2163</v>
      </c>
      <c r="H1021" s="43">
        <v>1369</v>
      </c>
      <c r="I1021" s="250" t="s">
        <v>333</v>
      </c>
      <c r="J1021" s="254" t="str">
        <f t="shared" ref="J1021:O1030" si="207">J$860</f>
        <v>Electrification + Hydrogen</v>
      </c>
      <c r="K1021" s="254" t="str">
        <f t="shared" si="207"/>
        <v>indst fuel type shifting</v>
      </c>
      <c r="L1021" s="253">
        <f t="shared" si="207"/>
        <v>0</v>
      </c>
      <c r="M1021" s="253">
        <f t="shared" si="207"/>
        <v>1</v>
      </c>
      <c r="N1021" s="253">
        <f t="shared" si="207"/>
        <v>0.01</v>
      </c>
      <c r="O1021" s="254" t="str">
        <f t="shared" si="207"/>
        <v>% of fuel shifted</v>
      </c>
      <c r="P1021" s="250"/>
      <c r="Q1021" s="254" t="str">
        <f t="shared" ref="Q1021:R1040" si="208">Q$860</f>
        <v>industry-ag-main.html#fuel-switching</v>
      </c>
      <c r="R1021" s="254" t="str">
        <f t="shared" si="208"/>
        <v>industry-elec-and-hydrogen.html</v>
      </c>
      <c r="S1021" s="256"/>
      <c r="T1021" s="250"/>
    </row>
    <row r="1022" spans="1:20">
      <c r="A1022" s="254" t="str">
        <f t="shared" si="206"/>
        <v>Industry</v>
      </c>
      <c r="B1022" s="254" t="str">
        <f t="shared" si="206"/>
        <v>Electrification + Hydrogen</v>
      </c>
      <c r="C1022" s="254" t="str">
        <f t="shared" si="206"/>
        <v>Fraction of Industrial Fuel Use Shifted to Other Fuels</v>
      </c>
      <c r="D1022" s="255" t="s">
        <v>2115</v>
      </c>
      <c r="E1022" s="250" t="s">
        <v>809</v>
      </c>
      <c r="F1022" s="180" t="s">
        <v>2171</v>
      </c>
      <c r="G1022" s="250" t="s">
        <v>2162</v>
      </c>
      <c r="H1022" s="43">
        <v>1370</v>
      </c>
      <c r="I1022" s="250" t="s">
        <v>333</v>
      </c>
      <c r="J1022" s="254" t="str">
        <f t="shared" si="207"/>
        <v>Electrification + Hydrogen</v>
      </c>
      <c r="K1022" s="254" t="str">
        <f t="shared" si="207"/>
        <v>indst fuel type shifting</v>
      </c>
      <c r="L1022" s="253">
        <f t="shared" si="207"/>
        <v>0</v>
      </c>
      <c r="M1022" s="253">
        <f t="shared" si="207"/>
        <v>1</v>
      </c>
      <c r="N1022" s="253">
        <f t="shared" si="207"/>
        <v>0.01</v>
      </c>
      <c r="O1022" s="254" t="str">
        <f t="shared" si="207"/>
        <v>% of fuel shifted</v>
      </c>
      <c r="P1022" s="250"/>
      <c r="Q1022" s="254" t="str">
        <f t="shared" si="208"/>
        <v>industry-ag-main.html#fuel-switching</v>
      </c>
      <c r="R1022" s="254" t="str">
        <f t="shared" si="208"/>
        <v>industry-elec-and-hydrogen.html</v>
      </c>
      <c r="S1022" s="256"/>
      <c r="T1022" s="250"/>
    </row>
    <row r="1023" spans="1:20">
      <c r="A1023" s="254" t="str">
        <f t="shared" si="206"/>
        <v>Industry</v>
      </c>
      <c r="B1023" s="254" t="str">
        <f t="shared" si="206"/>
        <v>Electrification + Hydrogen</v>
      </c>
      <c r="C1023" s="254" t="str">
        <f t="shared" si="206"/>
        <v>Fraction of Industrial Fuel Use Shifted to Other Fuels</v>
      </c>
      <c r="D1023" s="255" t="s">
        <v>2115</v>
      </c>
      <c r="E1023" s="250" t="s">
        <v>811</v>
      </c>
      <c r="F1023" s="180" t="s">
        <v>2171</v>
      </c>
      <c r="G1023" s="250" t="s">
        <v>2161</v>
      </c>
      <c r="H1023" s="43">
        <v>1371</v>
      </c>
      <c r="I1023" s="250" t="s">
        <v>333</v>
      </c>
      <c r="J1023" s="254" t="str">
        <f t="shared" si="207"/>
        <v>Electrification + Hydrogen</v>
      </c>
      <c r="K1023" s="254" t="str">
        <f t="shared" si="207"/>
        <v>indst fuel type shifting</v>
      </c>
      <c r="L1023" s="253">
        <f t="shared" si="207"/>
        <v>0</v>
      </c>
      <c r="M1023" s="253">
        <f t="shared" si="207"/>
        <v>1</v>
      </c>
      <c r="N1023" s="253">
        <f t="shared" si="207"/>
        <v>0.01</v>
      </c>
      <c r="O1023" s="254" t="str">
        <f t="shared" si="207"/>
        <v>% of fuel shifted</v>
      </c>
      <c r="P1023" s="250"/>
      <c r="Q1023" s="254" t="str">
        <f t="shared" si="208"/>
        <v>industry-ag-main.html#fuel-switching</v>
      </c>
      <c r="R1023" s="254" t="str">
        <f t="shared" si="208"/>
        <v>industry-elec-and-hydrogen.html</v>
      </c>
      <c r="S1023" s="256"/>
      <c r="T1023" s="250"/>
    </row>
    <row r="1024" spans="1:20">
      <c r="A1024" s="254" t="str">
        <f t="shared" si="206"/>
        <v>Industry</v>
      </c>
      <c r="B1024" s="254" t="str">
        <f t="shared" si="206"/>
        <v>Electrification + Hydrogen</v>
      </c>
      <c r="C1024" s="254" t="str">
        <f t="shared" si="206"/>
        <v>Fraction of Industrial Fuel Use Shifted to Other Fuels</v>
      </c>
      <c r="D1024" s="255" t="s">
        <v>2115</v>
      </c>
      <c r="E1024" s="250" t="s">
        <v>813</v>
      </c>
      <c r="F1024" s="180" t="s">
        <v>2171</v>
      </c>
      <c r="G1024" s="250" t="s">
        <v>2160</v>
      </c>
      <c r="H1024" s="43">
        <v>1372</v>
      </c>
      <c r="I1024" s="250" t="s">
        <v>333</v>
      </c>
      <c r="J1024" s="254" t="str">
        <f t="shared" si="207"/>
        <v>Electrification + Hydrogen</v>
      </c>
      <c r="K1024" s="254" t="str">
        <f t="shared" si="207"/>
        <v>indst fuel type shifting</v>
      </c>
      <c r="L1024" s="253">
        <f t="shared" si="207"/>
        <v>0</v>
      </c>
      <c r="M1024" s="253">
        <f t="shared" si="207"/>
        <v>1</v>
      </c>
      <c r="N1024" s="253">
        <f t="shared" si="207"/>
        <v>0.01</v>
      </c>
      <c r="O1024" s="254" t="str">
        <f t="shared" si="207"/>
        <v>% of fuel shifted</v>
      </c>
      <c r="P1024" s="250"/>
      <c r="Q1024" s="254" t="str">
        <f t="shared" si="208"/>
        <v>industry-ag-main.html#fuel-switching</v>
      </c>
      <c r="R1024" s="254" t="str">
        <f t="shared" si="208"/>
        <v>industry-elec-and-hydrogen.html</v>
      </c>
      <c r="S1024" s="256"/>
      <c r="T1024" s="250"/>
    </row>
    <row r="1025" spans="1:20">
      <c r="A1025" s="254" t="str">
        <f t="shared" si="206"/>
        <v>Industry</v>
      </c>
      <c r="B1025" s="254" t="str">
        <f t="shared" si="206"/>
        <v>Electrification + Hydrogen</v>
      </c>
      <c r="C1025" s="254" t="str">
        <f t="shared" si="206"/>
        <v>Fraction of Industrial Fuel Use Shifted to Other Fuels</v>
      </c>
      <c r="D1025" s="255" t="s">
        <v>2115</v>
      </c>
      <c r="E1025" s="250" t="s">
        <v>815</v>
      </c>
      <c r="F1025" s="180" t="s">
        <v>2171</v>
      </c>
      <c r="G1025" s="250" t="s">
        <v>2159</v>
      </c>
      <c r="H1025" s="43">
        <v>1373</v>
      </c>
      <c r="I1025" s="250" t="s">
        <v>333</v>
      </c>
      <c r="J1025" s="254" t="str">
        <f t="shared" si="207"/>
        <v>Electrification + Hydrogen</v>
      </c>
      <c r="K1025" s="254" t="str">
        <f t="shared" si="207"/>
        <v>indst fuel type shifting</v>
      </c>
      <c r="L1025" s="253">
        <f t="shared" si="207"/>
        <v>0</v>
      </c>
      <c r="M1025" s="253">
        <f t="shared" si="207"/>
        <v>1</v>
      </c>
      <c r="N1025" s="253">
        <f t="shared" si="207"/>
        <v>0.01</v>
      </c>
      <c r="O1025" s="254" t="str">
        <f t="shared" si="207"/>
        <v>% of fuel shifted</v>
      </c>
      <c r="P1025" s="250"/>
      <c r="Q1025" s="254" t="str">
        <f t="shared" si="208"/>
        <v>industry-ag-main.html#fuel-switching</v>
      </c>
      <c r="R1025" s="254" t="str">
        <f t="shared" si="208"/>
        <v>industry-elec-and-hydrogen.html</v>
      </c>
      <c r="S1025" s="256"/>
      <c r="T1025" s="250"/>
    </row>
    <row r="1026" spans="1:20">
      <c r="A1026" s="254" t="str">
        <f t="shared" si="206"/>
        <v>Industry</v>
      </c>
      <c r="B1026" s="254" t="str">
        <f t="shared" si="206"/>
        <v>Electrification + Hydrogen</v>
      </c>
      <c r="C1026" s="254" t="str">
        <f t="shared" si="206"/>
        <v>Fraction of Industrial Fuel Use Shifted to Other Fuels</v>
      </c>
      <c r="D1026" s="255" t="s">
        <v>2115</v>
      </c>
      <c r="E1026" s="250" t="s">
        <v>817</v>
      </c>
      <c r="F1026" s="180" t="s">
        <v>2171</v>
      </c>
      <c r="G1026" s="250" t="s">
        <v>2158</v>
      </c>
      <c r="H1026" s="43">
        <v>1374</v>
      </c>
      <c r="I1026" s="250" t="s">
        <v>333</v>
      </c>
      <c r="J1026" s="254" t="str">
        <f t="shared" si="207"/>
        <v>Electrification + Hydrogen</v>
      </c>
      <c r="K1026" s="254" t="str">
        <f t="shared" si="207"/>
        <v>indst fuel type shifting</v>
      </c>
      <c r="L1026" s="253">
        <f t="shared" si="207"/>
        <v>0</v>
      </c>
      <c r="M1026" s="253">
        <f t="shared" si="207"/>
        <v>1</v>
      </c>
      <c r="N1026" s="253">
        <f t="shared" si="207"/>
        <v>0.01</v>
      </c>
      <c r="O1026" s="254" t="str">
        <f t="shared" si="207"/>
        <v>% of fuel shifted</v>
      </c>
      <c r="P1026" s="250"/>
      <c r="Q1026" s="254" t="str">
        <f t="shared" si="208"/>
        <v>industry-ag-main.html#fuel-switching</v>
      </c>
      <c r="R1026" s="254" t="str">
        <f t="shared" si="208"/>
        <v>industry-elec-and-hydrogen.html</v>
      </c>
      <c r="S1026" s="256"/>
      <c r="T1026" s="250"/>
    </row>
    <row r="1027" spans="1:20">
      <c r="A1027" s="254" t="str">
        <f t="shared" si="206"/>
        <v>Industry</v>
      </c>
      <c r="B1027" s="254" t="str">
        <f t="shared" si="206"/>
        <v>Electrification + Hydrogen</v>
      </c>
      <c r="C1027" s="254" t="str">
        <f t="shared" si="206"/>
        <v>Fraction of Industrial Fuel Use Shifted to Other Fuels</v>
      </c>
      <c r="D1027" s="255" t="s">
        <v>2115</v>
      </c>
      <c r="E1027" s="250" t="s">
        <v>819</v>
      </c>
      <c r="F1027" s="180" t="s">
        <v>2171</v>
      </c>
      <c r="G1027" s="250" t="s">
        <v>2157</v>
      </c>
      <c r="H1027" s="43">
        <v>1375</v>
      </c>
      <c r="I1027" s="250" t="s">
        <v>333</v>
      </c>
      <c r="J1027" s="254" t="str">
        <f t="shared" si="207"/>
        <v>Electrification + Hydrogen</v>
      </c>
      <c r="K1027" s="254" t="str">
        <f t="shared" si="207"/>
        <v>indst fuel type shifting</v>
      </c>
      <c r="L1027" s="253">
        <f t="shared" si="207"/>
        <v>0</v>
      </c>
      <c r="M1027" s="253">
        <f t="shared" si="207"/>
        <v>1</v>
      </c>
      <c r="N1027" s="253">
        <f t="shared" si="207"/>
        <v>0.01</v>
      </c>
      <c r="O1027" s="254" t="str">
        <f t="shared" si="207"/>
        <v>% of fuel shifted</v>
      </c>
      <c r="P1027" s="250"/>
      <c r="Q1027" s="254" t="str">
        <f t="shared" si="208"/>
        <v>industry-ag-main.html#fuel-switching</v>
      </c>
      <c r="R1027" s="254" t="str">
        <f t="shared" si="208"/>
        <v>industry-elec-and-hydrogen.html</v>
      </c>
      <c r="S1027" s="256"/>
      <c r="T1027" s="250"/>
    </row>
    <row r="1028" spans="1:20">
      <c r="A1028" s="254" t="str">
        <f t="shared" si="206"/>
        <v>Industry</v>
      </c>
      <c r="B1028" s="254" t="str">
        <f t="shared" si="206"/>
        <v>Electrification + Hydrogen</v>
      </c>
      <c r="C1028" s="254" t="str">
        <f t="shared" si="206"/>
        <v>Fraction of Industrial Fuel Use Shifted to Other Fuels</v>
      </c>
      <c r="D1028" s="255" t="s">
        <v>2115</v>
      </c>
      <c r="E1028" s="250" t="s">
        <v>821</v>
      </c>
      <c r="F1028" s="180" t="s">
        <v>2171</v>
      </c>
      <c r="G1028" s="250" t="s">
        <v>2156</v>
      </c>
      <c r="H1028" s="43">
        <v>1376</v>
      </c>
      <c r="I1028" s="250" t="s">
        <v>333</v>
      </c>
      <c r="J1028" s="254" t="str">
        <f t="shared" si="207"/>
        <v>Electrification + Hydrogen</v>
      </c>
      <c r="K1028" s="254" t="str">
        <f t="shared" si="207"/>
        <v>indst fuel type shifting</v>
      </c>
      <c r="L1028" s="253">
        <f t="shared" si="207"/>
        <v>0</v>
      </c>
      <c r="M1028" s="253">
        <f t="shared" si="207"/>
        <v>1</v>
      </c>
      <c r="N1028" s="253">
        <f t="shared" si="207"/>
        <v>0.01</v>
      </c>
      <c r="O1028" s="254" t="str">
        <f t="shared" si="207"/>
        <v>% of fuel shifted</v>
      </c>
      <c r="P1028" s="250"/>
      <c r="Q1028" s="254" t="str">
        <f t="shared" si="208"/>
        <v>industry-ag-main.html#fuel-switching</v>
      </c>
      <c r="R1028" s="254" t="str">
        <f t="shared" si="208"/>
        <v>industry-elec-and-hydrogen.html</v>
      </c>
      <c r="S1028" s="256"/>
      <c r="T1028" s="250"/>
    </row>
    <row r="1029" spans="1:20">
      <c r="A1029" s="254" t="str">
        <f t="shared" si="206"/>
        <v>Industry</v>
      </c>
      <c r="B1029" s="254" t="str">
        <f t="shared" si="206"/>
        <v>Electrification + Hydrogen</v>
      </c>
      <c r="C1029" s="254" t="str">
        <f t="shared" si="206"/>
        <v>Fraction of Industrial Fuel Use Shifted to Other Fuels</v>
      </c>
      <c r="D1029" s="255" t="s">
        <v>2115</v>
      </c>
      <c r="E1029" s="250" t="s">
        <v>823</v>
      </c>
      <c r="F1029" s="180" t="s">
        <v>2171</v>
      </c>
      <c r="G1029" s="250" t="s">
        <v>2154</v>
      </c>
      <c r="H1029" s="43">
        <v>1377</v>
      </c>
      <c r="I1029" s="250" t="s">
        <v>311</v>
      </c>
      <c r="J1029" s="254" t="str">
        <f t="shared" si="207"/>
        <v>Electrification + Hydrogen</v>
      </c>
      <c r="K1029" s="254" t="str">
        <f t="shared" si="207"/>
        <v>indst fuel type shifting</v>
      </c>
      <c r="L1029" s="253">
        <f t="shared" si="207"/>
        <v>0</v>
      </c>
      <c r="M1029" s="253">
        <f t="shared" si="207"/>
        <v>1</v>
      </c>
      <c r="N1029" s="253">
        <f t="shared" si="207"/>
        <v>0.01</v>
      </c>
      <c r="O1029" s="254" t="str">
        <f t="shared" si="207"/>
        <v>% of fuel shifted</v>
      </c>
      <c r="P1029" s="254"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29" s="254" t="str">
        <f t="shared" si="208"/>
        <v>industry-ag-main.html#fuel-switching</v>
      </c>
      <c r="R1029" s="254" t="str">
        <f t="shared" si="208"/>
        <v>industry-elec-and-hydrogen.html</v>
      </c>
      <c r="S1029" s="256"/>
      <c r="T1029" s="250"/>
    </row>
    <row r="1030" spans="1:20">
      <c r="A1030" s="254" t="str">
        <f t="shared" si="206"/>
        <v>Industry</v>
      </c>
      <c r="B1030" s="254" t="str">
        <f t="shared" si="206"/>
        <v>Electrification + Hydrogen</v>
      </c>
      <c r="C1030" s="254" t="str">
        <f t="shared" si="206"/>
        <v>Fraction of Industrial Fuel Use Shifted to Other Fuels</v>
      </c>
      <c r="D1030" s="255" t="s">
        <v>2113</v>
      </c>
      <c r="E1030" s="250" t="s">
        <v>800</v>
      </c>
      <c r="F1030" s="180" t="s">
        <v>2170</v>
      </c>
      <c r="G1030" s="250" t="s">
        <v>2164</v>
      </c>
      <c r="H1030" s="43">
        <v>1378</v>
      </c>
      <c r="I1030" s="250" t="s">
        <v>311</v>
      </c>
      <c r="J1030" s="254" t="str">
        <f t="shared" si="207"/>
        <v>Electrification + Hydrogen</v>
      </c>
      <c r="K1030" s="254" t="str">
        <f t="shared" si="207"/>
        <v>indst fuel type shifting</v>
      </c>
      <c r="L1030" s="253">
        <f t="shared" si="207"/>
        <v>0</v>
      </c>
      <c r="M1030" s="253">
        <f t="shared" si="207"/>
        <v>1</v>
      </c>
      <c r="N1030" s="253">
        <f t="shared" si="207"/>
        <v>0.01</v>
      </c>
      <c r="O1030" s="254" t="str">
        <f t="shared" si="207"/>
        <v>% of fuel shifted</v>
      </c>
      <c r="P1030" s="254"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30" s="254" t="str">
        <f t="shared" si="208"/>
        <v>industry-ag-main.html#fuel-switching</v>
      </c>
      <c r="R1030" s="254" t="str">
        <f t="shared" si="208"/>
        <v>industry-elec-and-hydrogen.html</v>
      </c>
      <c r="S1030" s="256"/>
      <c r="T1030" s="250"/>
    </row>
    <row r="1031" spans="1:20">
      <c r="A1031" s="254" t="str">
        <f t="shared" si="206"/>
        <v>Industry</v>
      </c>
      <c r="B1031" s="254" t="str">
        <f t="shared" si="206"/>
        <v>Electrification + Hydrogen</v>
      </c>
      <c r="C1031" s="254" t="str">
        <f t="shared" si="206"/>
        <v>Fraction of Industrial Fuel Use Shifted to Other Fuels</v>
      </c>
      <c r="D1031" s="255" t="s">
        <v>2113</v>
      </c>
      <c r="E1031" s="250" t="s">
        <v>807</v>
      </c>
      <c r="F1031" s="180" t="s">
        <v>2170</v>
      </c>
      <c r="G1031" s="250" t="s">
        <v>2163</v>
      </c>
      <c r="H1031" s="43">
        <v>1379</v>
      </c>
      <c r="I1031" s="250" t="s">
        <v>333</v>
      </c>
      <c r="J1031" s="254" t="str">
        <f t="shared" ref="J1031:O1040" si="209">J$860</f>
        <v>Electrification + Hydrogen</v>
      </c>
      <c r="K1031" s="254" t="str">
        <f t="shared" si="209"/>
        <v>indst fuel type shifting</v>
      </c>
      <c r="L1031" s="253">
        <f t="shared" si="209"/>
        <v>0</v>
      </c>
      <c r="M1031" s="253">
        <f t="shared" si="209"/>
        <v>1</v>
      </c>
      <c r="N1031" s="253">
        <f t="shared" si="209"/>
        <v>0.01</v>
      </c>
      <c r="O1031" s="254" t="str">
        <f t="shared" si="209"/>
        <v>% of fuel shifted</v>
      </c>
      <c r="P1031" s="250"/>
      <c r="Q1031" s="254" t="str">
        <f t="shared" si="208"/>
        <v>industry-ag-main.html#fuel-switching</v>
      </c>
      <c r="R1031" s="254" t="str">
        <f t="shared" si="208"/>
        <v>industry-elec-and-hydrogen.html</v>
      </c>
      <c r="S1031" s="256"/>
      <c r="T1031" s="250"/>
    </row>
    <row r="1032" spans="1:20">
      <c r="A1032" s="254" t="str">
        <f t="shared" si="206"/>
        <v>Industry</v>
      </c>
      <c r="B1032" s="254" t="str">
        <f t="shared" si="206"/>
        <v>Electrification + Hydrogen</v>
      </c>
      <c r="C1032" s="254" t="str">
        <f t="shared" si="206"/>
        <v>Fraction of Industrial Fuel Use Shifted to Other Fuels</v>
      </c>
      <c r="D1032" s="255" t="s">
        <v>2113</v>
      </c>
      <c r="E1032" s="250" t="s">
        <v>809</v>
      </c>
      <c r="F1032" s="180" t="s">
        <v>2170</v>
      </c>
      <c r="G1032" s="250" t="s">
        <v>2162</v>
      </c>
      <c r="H1032" s="43">
        <v>1380</v>
      </c>
      <c r="I1032" s="250" t="s">
        <v>333</v>
      </c>
      <c r="J1032" s="254" t="str">
        <f t="shared" si="209"/>
        <v>Electrification + Hydrogen</v>
      </c>
      <c r="K1032" s="254" t="str">
        <f t="shared" si="209"/>
        <v>indst fuel type shifting</v>
      </c>
      <c r="L1032" s="253">
        <f t="shared" si="209"/>
        <v>0</v>
      </c>
      <c r="M1032" s="253">
        <f t="shared" si="209"/>
        <v>1</v>
      </c>
      <c r="N1032" s="253">
        <f t="shared" si="209"/>
        <v>0.01</v>
      </c>
      <c r="O1032" s="254" t="str">
        <f t="shared" si="209"/>
        <v>% of fuel shifted</v>
      </c>
      <c r="P1032" s="250"/>
      <c r="Q1032" s="254" t="str">
        <f t="shared" si="208"/>
        <v>industry-ag-main.html#fuel-switching</v>
      </c>
      <c r="R1032" s="254" t="str">
        <f t="shared" si="208"/>
        <v>industry-elec-and-hydrogen.html</v>
      </c>
      <c r="S1032" s="256"/>
      <c r="T1032" s="250"/>
    </row>
    <row r="1033" spans="1:20">
      <c r="A1033" s="254" t="str">
        <f t="shared" si="206"/>
        <v>Industry</v>
      </c>
      <c r="B1033" s="254" t="str">
        <f t="shared" si="206"/>
        <v>Electrification + Hydrogen</v>
      </c>
      <c r="C1033" s="254" t="str">
        <f t="shared" si="206"/>
        <v>Fraction of Industrial Fuel Use Shifted to Other Fuels</v>
      </c>
      <c r="D1033" s="255" t="s">
        <v>2113</v>
      </c>
      <c r="E1033" s="250" t="s">
        <v>811</v>
      </c>
      <c r="F1033" s="180" t="s">
        <v>2170</v>
      </c>
      <c r="G1033" s="250" t="s">
        <v>2161</v>
      </c>
      <c r="H1033" s="43">
        <v>1381</v>
      </c>
      <c r="I1033" s="250" t="s">
        <v>333</v>
      </c>
      <c r="J1033" s="254" t="str">
        <f t="shared" si="209"/>
        <v>Electrification + Hydrogen</v>
      </c>
      <c r="K1033" s="254" t="str">
        <f t="shared" si="209"/>
        <v>indst fuel type shifting</v>
      </c>
      <c r="L1033" s="253">
        <f t="shared" si="209"/>
        <v>0</v>
      </c>
      <c r="M1033" s="253">
        <f t="shared" si="209"/>
        <v>1</v>
      </c>
      <c r="N1033" s="253">
        <f t="shared" si="209"/>
        <v>0.01</v>
      </c>
      <c r="O1033" s="254" t="str">
        <f t="shared" si="209"/>
        <v>% of fuel shifted</v>
      </c>
      <c r="P1033" s="250"/>
      <c r="Q1033" s="254" t="str">
        <f t="shared" si="208"/>
        <v>industry-ag-main.html#fuel-switching</v>
      </c>
      <c r="R1033" s="254" t="str">
        <f t="shared" si="208"/>
        <v>industry-elec-and-hydrogen.html</v>
      </c>
      <c r="S1033" s="256"/>
      <c r="T1033" s="250"/>
    </row>
    <row r="1034" spans="1:20">
      <c r="A1034" s="254" t="str">
        <f t="shared" si="206"/>
        <v>Industry</v>
      </c>
      <c r="B1034" s="254" t="str">
        <f t="shared" si="206"/>
        <v>Electrification + Hydrogen</v>
      </c>
      <c r="C1034" s="254" t="str">
        <f t="shared" si="206"/>
        <v>Fraction of Industrial Fuel Use Shifted to Other Fuels</v>
      </c>
      <c r="D1034" s="255" t="s">
        <v>2113</v>
      </c>
      <c r="E1034" s="250" t="s">
        <v>813</v>
      </c>
      <c r="F1034" s="180" t="s">
        <v>2170</v>
      </c>
      <c r="G1034" s="250" t="s">
        <v>2160</v>
      </c>
      <c r="H1034" s="43">
        <v>1382</v>
      </c>
      <c r="I1034" s="250" t="s">
        <v>333</v>
      </c>
      <c r="J1034" s="254" t="str">
        <f t="shared" si="209"/>
        <v>Electrification + Hydrogen</v>
      </c>
      <c r="K1034" s="254" t="str">
        <f t="shared" si="209"/>
        <v>indst fuel type shifting</v>
      </c>
      <c r="L1034" s="253">
        <f t="shared" si="209"/>
        <v>0</v>
      </c>
      <c r="M1034" s="253">
        <f t="shared" si="209"/>
        <v>1</v>
      </c>
      <c r="N1034" s="253">
        <f t="shared" si="209"/>
        <v>0.01</v>
      </c>
      <c r="O1034" s="254" t="str">
        <f t="shared" si="209"/>
        <v>% of fuel shifted</v>
      </c>
      <c r="P1034" s="250"/>
      <c r="Q1034" s="254" t="str">
        <f t="shared" si="208"/>
        <v>industry-ag-main.html#fuel-switching</v>
      </c>
      <c r="R1034" s="254" t="str">
        <f t="shared" si="208"/>
        <v>industry-elec-and-hydrogen.html</v>
      </c>
      <c r="S1034" s="256"/>
      <c r="T1034" s="250"/>
    </row>
    <row r="1035" spans="1:20">
      <c r="A1035" s="254" t="str">
        <f t="shared" si="206"/>
        <v>Industry</v>
      </c>
      <c r="B1035" s="254" t="str">
        <f t="shared" si="206"/>
        <v>Electrification + Hydrogen</v>
      </c>
      <c r="C1035" s="254" t="str">
        <f t="shared" si="206"/>
        <v>Fraction of Industrial Fuel Use Shifted to Other Fuels</v>
      </c>
      <c r="D1035" s="255" t="s">
        <v>2113</v>
      </c>
      <c r="E1035" s="250" t="s">
        <v>815</v>
      </c>
      <c r="F1035" s="180" t="s">
        <v>2170</v>
      </c>
      <c r="G1035" s="250" t="s">
        <v>2159</v>
      </c>
      <c r="H1035" s="43">
        <v>1383</v>
      </c>
      <c r="I1035" s="250" t="s">
        <v>333</v>
      </c>
      <c r="J1035" s="254" t="str">
        <f t="shared" si="209"/>
        <v>Electrification + Hydrogen</v>
      </c>
      <c r="K1035" s="254" t="str">
        <f t="shared" si="209"/>
        <v>indst fuel type shifting</v>
      </c>
      <c r="L1035" s="253">
        <f t="shared" si="209"/>
        <v>0</v>
      </c>
      <c r="M1035" s="253">
        <f t="shared" si="209"/>
        <v>1</v>
      </c>
      <c r="N1035" s="253">
        <f t="shared" si="209"/>
        <v>0.01</v>
      </c>
      <c r="O1035" s="254" t="str">
        <f t="shared" si="209"/>
        <v>% of fuel shifted</v>
      </c>
      <c r="P1035" s="250"/>
      <c r="Q1035" s="254" t="str">
        <f t="shared" si="208"/>
        <v>industry-ag-main.html#fuel-switching</v>
      </c>
      <c r="R1035" s="254" t="str">
        <f t="shared" si="208"/>
        <v>industry-elec-and-hydrogen.html</v>
      </c>
      <c r="S1035" s="256"/>
      <c r="T1035" s="250"/>
    </row>
    <row r="1036" spans="1:20">
      <c r="A1036" s="254" t="str">
        <f t="shared" si="206"/>
        <v>Industry</v>
      </c>
      <c r="B1036" s="254" t="str">
        <f t="shared" si="206"/>
        <v>Electrification + Hydrogen</v>
      </c>
      <c r="C1036" s="254" t="str">
        <f t="shared" si="206"/>
        <v>Fraction of Industrial Fuel Use Shifted to Other Fuels</v>
      </c>
      <c r="D1036" s="255" t="s">
        <v>2113</v>
      </c>
      <c r="E1036" s="250" t="s">
        <v>817</v>
      </c>
      <c r="F1036" s="180" t="s">
        <v>2170</v>
      </c>
      <c r="G1036" s="250" t="s">
        <v>2158</v>
      </c>
      <c r="H1036" s="43">
        <v>1384</v>
      </c>
      <c r="I1036" s="250" t="s">
        <v>333</v>
      </c>
      <c r="J1036" s="254" t="str">
        <f t="shared" si="209"/>
        <v>Electrification + Hydrogen</v>
      </c>
      <c r="K1036" s="254" t="str">
        <f t="shared" si="209"/>
        <v>indst fuel type shifting</v>
      </c>
      <c r="L1036" s="253">
        <f t="shared" si="209"/>
        <v>0</v>
      </c>
      <c r="M1036" s="253">
        <f t="shared" si="209"/>
        <v>1</v>
      </c>
      <c r="N1036" s="253">
        <f t="shared" si="209"/>
        <v>0.01</v>
      </c>
      <c r="O1036" s="254" t="str">
        <f t="shared" si="209"/>
        <v>% of fuel shifted</v>
      </c>
      <c r="P1036" s="250"/>
      <c r="Q1036" s="254" t="str">
        <f t="shared" si="208"/>
        <v>industry-ag-main.html#fuel-switching</v>
      </c>
      <c r="R1036" s="254" t="str">
        <f t="shared" si="208"/>
        <v>industry-elec-and-hydrogen.html</v>
      </c>
      <c r="S1036" s="256"/>
      <c r="T1036" s="250"/>
    </row>
    <row r="1037" spans="1:20">
      <c r="A1037" s="254" t="str">
        <f t="shared" si="206"/>
        <v>Industry</v>
      </c>
      <c r="B1037" s="254" t="str">
        <f t="shared" si="206"/>
        <v>Electrification + Hydrogen</v>
      </c>
      <c r="C1037" s="254" t="str">
        <f t="shared" si="206"/>
        <v>Fraction of Industrial Fuel Use Shifted to Other Fuels</v>
      </c>
      <c r="D1037" s="255" t="s">
        <v>2113</v>
      </c>
      <c r="E1037" s="250" t="s">
        <v>819</v>
      </c>
      <c r="F1037" s="180" t="s">
        <v>2170</v>
      </c>
      <c r="G1037" s="250" t="s">
        <v>2157</v>
      </c>
      <c r="H1037" s="43">
        <v>1385</v>
      </c>
      <c r="I1037" s="250" t="s">
        <v>333</v>
      </c>
      <c r="J1037" s="254" t="str">
        <f t="shared" si="209"/>
        <v>Electrification + Hydrogen</v>
      </c>
      <c r="K1037" s="254" t="str">
        <f t="shared" si="209"/>
        <v>indst fuel type shifting</v>
      </c>
      <c r="L1037" s="253">
        <f t="shared" si="209"/>
        <v>0</v>
      </c>
      <c r="M1037" s="253">
        <f t="shared" si="209"/>
        <v>1</v>
      </c>
      <c r="N1037" s="253">
        <f t="shared" si="209"/>
        <v>0.01</v>
      </c>
      <c r="O1037" s="254" t="str">
        <f t="shared" si="209"/>
        <v>% of fuel shifted</v>
      </c>
      <c r="P1037" s="250"/>
      <c r="Q1037" s="254" t="str">
        <f t="shared" si="208"/>
        <v>industry-ag-main.html#fuel-switching</v>
      </c>
      <c r="R1037" s="254" t="str">
        <f t="shared" si="208"/>
        <v>industry-elec-and-hydrogen.html</v>
      </c>
      <c r="S1037" s="256"/>
      <c r="T1037" s="250"/>
    </row>
    <row r="1038" spans="1:20">
      <c r="A1038" s="254" t="str">
        <f t="shared" si="206"/>
        <v>Industry</v>
      </c>
      <c r="B1038" s="254" t="str">
        <f t="shared" si="206"/>
        <v>Electrification + Hydrogen</v>
      </c>
      <c r="C1038" s="254" t="str">
        <f t="shared" si="206"/>
        <v>Fraction of Industrial Fuel Use Shifted to Other Fuels</v>
      </c>
      <c r="D1038" s="255" t="s">
        <v>2113</v>
      </c>
      <c r="E1038" s="250" t="s">
        <v>821</v>
      </c>
      <c r="F1038" s="180" t="s">
        <v>2170</v>
      </c>
      <c r="G1038" s="250" t="s">
        <v>2156</v>
      </c>
      <c r="H1038" s="43">
        <v>1386</v>
      </c>
      <c r="I1038" s="250" t="s">
        <v>333</v>
      </c>
      <c r="J1038" s="254" t="str">
        <f t="shared" si="209"/>
        <v>Electrification + Hydrogen</v>
      </c>
      <c r="K1038" s="254" t="str">
        <f t="shared" si="209"/>
        <v>indst fuel type shifting</v>
      </c>
      <c r="L1038" s="253">
        <f t="shared" si="209"/>
        <v>0</v>
      </c>
      <c r="M1038" s="253">
        <f t="shared" si="209"/>
        <v>1</v>
      </c>
      <c r="N1038" s="253">
        <f t="shared" si="209"/>
        <v>0.01</v>
      </c>
      <c r="O1038" s="254" t="str">
        <f t="shared" si="209"/>
        <v>% of fuel shifted</v>
      </c>
      <c r="P1038" s="250"/>
      <c r="Q1038" s="254" t="str">
        <f t="shared" si="208"/>
        <v>industry-ag-main.html#fuel-switching</v>
      </c>
      <c r="R1038" s="254" t="str">
        <f t="shared" si="208"/>
        <v>industry-elec-and-hydrogen.html</v>
      </c>
      <c r="S1038" s="256"/>
      <c r="T1038" s="250"/>
    </row>
    <row r="1039" spans="1:20">
      <c r="A1039" s="254" t="str">
        <f t="shared" si="206"/>
        <v>Industry</v>
      </c>
      <c r="B1039" s="254" t="str">
        <f t="shared" si="206"/>
        <v>Electrification + Hydrogen</v>
      </c>
      <c r="C1039" s="254" t="str">
        <f t="shared" si="206"/>
        <v>Fraction of Industrial Fuel Use Shifted to Other Fuels</v>
      </c>
      <c r="D1039" s="255" t="s">
        <v>2113</v>
      </c>
      <c r="E1039" s="250" t="s">
        <v>823</v>
      </c>
      <c r="F1039" s="180" t="s">
        <v>2170</v>
      </c>
      <c r="G1039" s="250" t="s">
        <v>2154</v>
      </c>
      <c r="H1039" s="43">
        <v>1387</v>
      </c>
      <c r="I1039" s="250" t="s">
        <v>311</v>
      </c>
      <c r="J1039" s="254" t="str">
        <f t="shared" si="209"/>
        <v>Electrification + Hydrogen</v>
      </c>
      <c r="K1039" s="254" t="str">
        <f t="shared" si="209"/>
        <v>indst fuel type shifting</v>
      </c>
      <c r="L1039" s="253">
        <f t="shared" si="209"/>
        <v>0</v>
      </c>
      <c r="M1039" s="253">
        <f t="shared" si="209"/>
        <v>1</v>
      </c>
      <c r="N1039" s="253">
        <f t="shared" si="209"/>
        <v>0.01</v>
      </c>
      <c r="O1039" s="254" t="str">
        <f t="shared" si="209"/>
        <v>% of fuel shifted</v>
      </c>
      <c r="P1039" s="254"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39" s="254" t="str">
        <f t="shared" si="208"/>
        <v>industry-ag-main.html#fuel-switching</v>
      </c>
      <c r="R1039" s="254" t="str">
        <f t="shared" si="208"/>
        <v>industry-elec-and-hydrogen.html</v>
      </c>
      <c r="S1039" s="256"/>
      <c r="T1039" s="250"/>
    </row>
    <row r="1040" spans="1:20">
      <c r="A1040" s="254" t="str">
        <f t="shared" si="206"/>
        <v>Industry</v>
      </c>
      <c r="B1040" s="254" t="str">
        <f t="shared" si="206"/>
        <v>Electrification + Hydrogen</v>
      </c>
      <c r="C1040" s="254" t="str">
        <f t="shared" si="206"/>
        <v>Fraction of Industrial Fuel Use Shifted to Other Fuels</v>
      </c>
      <c r="D1040" s="255" t="s">
        <v>2111</v>
      </c>
      <c r="E1040" s="250" t="s">
        <v>800</v>
      </c>
      <c r="F1040" s="180" t="s">
        <v>2169</v>
      </c>
      <c r="G1040" s="250" t="s">
        <v>2164</v>
      </c>
      <c r="H1040" s="43">
        <v>1388</v>
      </c>
      <c r="I1040" s="250" t="s">
        <v>311</v>
      </c>
      <c r="J1040" s="254" t="str">
        <f t="shared" si="209"/>
        <v>Electrification + Hydrogen</v>
      </c>
      <c r="K1040" s="254" t="str">
        <f t="shared" si="209"/>
        <v>indst fuel type shifting</v>
      </c>
      <c r="L1040" s="253">
        <f t="shared" si="209"/>
        <v>0</v>
      </c>
      <c r="M1040" s="253">
        <f t="shared" si="209"/>
        <v>1</v>
      </c>
      <c r="N1040" s="253">
        <f t="shared" si="209"/>
        <v>0.01</v>
      </c>
      <c r="O1040" s="254" t="str">
        <f t="shared" si="209"/>
        <v>% of fuel shifted</v>
      </c>
      <c r="P1040" s="254"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40" s="254" t="str">
        <f t="shared" si="208"/>
        <v>industry-ag-main.html#fuel-switching</v>
      </c>
      <c r="R1040" s="254" t="str">
        <f t="shared" si="208"/>
        <v>industry-elec-and-hydrogen.html</v>
      </c>
      <c r="S1040" s="256"/>
      <c r="T1040" s="250"/>
    </row>
    <row r="1041" spans="1:20">
      <c r="A1041" s="254" t="str">
        <f t="shared" ref="A1041:C1060" si="210">A$860</f>
        <v>Industry</v>
      </c>
      <c r="B1041" s="254" t="str">
        <f t="shared" si="210"/>
        <v>Electrification + Hydrogen</v>
      </c>
      <c r="C1041" s="254" t="str">
        <f t="shared" si="210"/>
        <v>Fraction of Industrial Fuel Use Shifted to Other Fuels</v>
      </c>
      <c r="D1041" s="255" t="s">
        <v>2111</v>
      </c>
      <c r="E1041" s="250" t="s">
        <v>807</v>
      </c>
      <c r="F1041" s="180" t="s">
        <v>2169</v>
      </c>
      <c r="G1041" s="250" t="s">
        <v>2163</v>
      </c>
      <c r="H1041" s="43">
        <v>1389</v>
      </c>
      <c r="I1041" s="250" t="s">
        <v>333</v>
      </c>
      <c r="J1041" s="254" t="str">
        <f t="shared" ref="J1041:O1050" si="211">J$860</f>
        <v>Electrification + Hydrogen</v>
      </c>
      <c r="K1041" s="254" t="str">
        <f t="shared" si="211"/>
        <v>indst fuel type shifting</v>
      </c>
      <c r="L1041" s="253">
        <f t="shared" si="211"/>
        <v>0</v>
      </c>
      <c r="M1041" s="253">
        <f t="shared" si="211"/>
        <v>1</v>
      </c>
      <c r="N1041" s="253">
        <f t="shared" si="211"/>
        <v>0.01</v>
      </c>
      <c r="O1041" s="254" t="str">
        <f t="shared" si="211"/>
        <v>% of fuel shifted</v>
      </c>
      <c r="P1041" s="250"/>
      <c r="Q1041" s="254" t="str">
        <f t="shared" ref="Q1041:R1060" si="212">Q$860</f>
        <v>industry-ag-main.html#fuel-switching</v>
      </c>
      <c r="R1041" s="254" t="str">
        <f t="shared" si="212"/>
        <v>industry-elec-and-hydrogen.html</v>
      </c>
      <c r="S1041" s="256"/>
      <c r="T1041" s="250"/>
    </row>
    <row r="1042" spans="1:20">
      <c r="A1042" s="254" t="str">
        <f t="shared" si="210"/>
        <v>Industry</v>
      </c>
      <c r="B1042" s="254" t="str">
        <f t="shared" si="210"/>
        <v>Electrification + Hydrogen</v>
      </c>
      <c r="C1042" s="254" t="str">
        <f t="shared" si="210"/>
        <v>Fraction of Industrial Fuel Use Shifted to Other Fuels</v>
      </c>
      <c r="D1042" s="255" t="s">
        <v>2111</v>
      </c>
      <c r="E1042" s="250" t="s">
        <v>809</v>
      </c>
      <c r="F1042" s="180" t="s">
        <v>2169</v>
      </c>
      <c r="G1042" s="250" t="s">
        <v>2162</v>
      </c>
      <c r="H1042" s="43">
        <v>1390</v>
      </c>
      <c r="I1042" s="250" t="s">
        <v>333</v>
      </c>
      <c r="J1042" s="254" t="str">
        <f t="shared" si="211"/>
        <v>Electrification + Hydrogen</v>
      </c>
      <c r="K1042" s="254" t="str">
        <f t="shared" si="211"/>
        <v>indst fuel type shifting</v>
      </c>
      <c r="L1042" s="253">
        <f t="shared" si="211"/>
        <v>0</v>
      </c>
      <c r="M1042" s="253">
        <f t="shared" si="211"/>
        <v>1</v>
      </c>
      <c r="N1042" s="253">
        <f t="shared" si="211"/>
        <v>0.01</v>
      </c>
      <c r="O1042" s="254" t="str">
        <f t="shared" si="211"/>
        <v>% of fuel shifted</v>
      </c>
      <c r="P1042" s="250"/>
      <c r="Q1042" s="254" t="str">
        <f t="shared" si="212"/>
        <v>industry-ag-main.html#fuel-switching</v>
      </c>
      <c r="R1042" s="254" t="str">
        <f t="shared" si="212"/>
        <v>industry-elec-and-hydrogen.html</v>
      </c>
      <c r="S1042" s="256"/>
      <c r="T1042" s="250"/>
    </row>
    <row r="1043" spans="1:20">
      <c r="A1043" s="254" t="str">
        <f t="shared" si="210"/>
        <v>Industry</v>
      </c>
      <c r="B1043" s="254" t="str">
        <f t="shared" si="210"/>
        <v>Electrification + Hydrogen</v>
      </c>
      <c r="C1043" s="254" t="str">
        <f t="shared" si="210"/>
        <v>Fraction of Industrial Fuel Use Shifted to Other Fuels</v>
      </c>
      <c r="D1043" s="255" t="s">
        <v>2111</v>
      </c>
      <c r="E1043" s="250" t="s">
        <v>811</v>
      </c>
      <c r="F1043" s="180" t="s">
        <v>2169</v>
      </c>
      <c r="G1043" s="250" t="s">
        <v>2161</v>
      </c>
      <c r="H1043" s="43">
        <v>1391</v>
      </c>
      <c r="I1043" s="250" t="s">
        <v>333</v>
      </c>
      <c r="J1043" s="254" t="str">
        <f t="shared" si="211"/>
        <v>Electrification + Hydrogen</v>
      </c>
      <c r="K1043" s="254" t="str">
        <f t="shared" si="211"/>
        <v>indst fuel type shifting</v>
      </c>
      <c r="L1043" s="253">
        <f t="shared" si="211"/>
        <v>0</v>
      </c>
      <c r="M1043" s="253">
        <f t="shared" si="211"/>
        <v>1</v>
      </c>
      <c r="N1043" s="253">
        <f t="shared" si="211"/>
        <v>0.01</v>
      </c>
      <c r="O1043" s="254" t="str">
        <f t="shared" si="211"/>
        <v>% of fuel shifted</v>
      </c>
      <c r="P1043" s="250"/>
      <c r="Q1043" s="254" t="str">
        <f t="shared" si="212"/>
        <v>industry-ag-main.html#fuel-switching</v>
      </c>
      <c r="R1043" s="254" t="str">
        <f t="shared" si="212"/>
        <v>industry-elec-and-hydrogen.html</v>
      </c>
      <c r="S1043" s="256"/>
      <c r="T1043" s="250"/>
    </row>
    <row r="1044" spans="1:20">
      <c r="A1044" s="254" t="str">
        <f t="shared" si="210"/>
        <v>Industry</v>
      </c>
      <c r="B1044" s="254" t="str">
        <f t="shared" si="210"/>
        <v>Electrification + Hydrogen</v>
      </c>
      <c r="C1044" s="254" t="str">
        <f t="shared" si="210"/>
        <v>Fraction of Industrial Fuel Use Shifted to Other Fuels</v>
      </c>
      <c r="D1044" s="255" t="s">
        <v>2111</v>
      </c>
      <c r="E1044" s="250" t="s">
        <v>813</v>
      </c>
      <c r="F1044" s="180" t="s">
        <v>2169</v>
      </c>
      <c r="G1044" s="250" t="s">
        <v>2160</v>
      </c>
      <c r="H1044" s="43">
        <v>1392</v>
      </c>
      <c r="I1044" s="250" t="s">
        <v>333</v>
      </c>
      <c r="J1044" s="254" t="str">
        <f t="shared" si="211"/>
        <v>Electrification + Hydrogen</v>
      </c>
      <c r="K1044" s="254" t="str">
        <f t="shared" si="211"/>
        <v>indst fuel type shifting</v>
      </c>
      <c r="L1044" s="253">
        <f t="shared" si="211"/>
        <v>0</v>
      </c>
      <c r="M1044" s="253">
        <f t="shared" si="211"/>
        <v>1</v>
      </c>
      <c r="N1044" s="253">
        <f t="shared" si="211"/>
        <v>0.01</v>
      </c>
      <c r="O1044" s="254" t="str">
        <f t="shared" si="211"/>
        <v>% of fuel shifted</v>
      </c>
      <c r="P1044" s="250"/>
      <c r="Q1044" s="254" t="str">
        <f t="shared" si="212"/>
        <v>industry-ag-main.html#fuel-switching</v>
      </c>
      <c r="R1044" s="254" t="str">
        <f t="shared" si="212"/>
        <v>industry-elec-and-hydrogen.html</v>
      </c>
      <c r="S1044" s="256"/>
      <c r="T1044" s="250"/>
    </row>
    <row r="1045" spans="1:20">
      <c r="A1045" s="254" t="str">
        <f t="shared" si="210"/>
        <v>Industry</v>
      </c>
      <c r="B1045" s="254" t="str">
        <f t="shared" si="210"/>
        <v>Electrification + Hydrogen</v>
      </c>
      <c r="C1045" s="254" t="str">
        <f t="shared" si="210"/>
        <v>Fraction of Industrial Fuel Use Shifted to Other Fuels</v>
      </c>
      <c r="D1045" s="255" t="s">
        <v>2111</v>
      </c>
      <c r="E1045" s="250" t="s">
        <v>815</v>
      </c>
      <c r="F1045" s="180" t="s">
        <v>2169</v>
      </c>
      <c r="G1045" s="250" t="s">
        <v>2159</v>
      </c>
      <c r="H1045" s="43">
        <v>1393</v>
      </c>
      <c r="I1045" s="250" t="s">
        <v>333</v>
      </c>
      <c r="J1045" s="254" t="str">
        <f t="shared" si="211"/>
        <v>Electrification + Hydrogen</v>
      </c>
      <c r="K1045" s="254" t="str">
        <f t="shared" si="211"/>
        <v>indst fuel type shifting</v>
      </c>
      <c r="L1045" s="253">
        <f t="shared" si="211"/>
        <v>0</v>
      </c>
      <c r="M1045" s="253">
        <f t="shared" si="211"/>
        <v>1</v>
      </c>
      <c r="N1045" s="253">
        <f t="shared" si="211"/>
        <v>0.01</v>
      </c>
      <c r="O1045" s="254" t="str">
        <f t="shared" si="211"/>
        <v>% of fuel shifted</v>
      </c>
      <c r="P1045" s="250"/>
      <c r="Q1045" s="254" t="str">
        <f t="shared" si="212"/>
        <v>industry-ag-main.html#fuel-switching</v>
      </c>
      <c r="R1045" s="254" t="str">
        <f t="shared" si="212"/>
        <v>industry-elec-and-hydrogen.html</v>
      </c>
      <c r="S1045" s="256"/>
      <c r="T1045" s="250"/>
    </row>
    <row r="1046" spans="1:20">
      <c r="A1046" s="254" t="str">
        <f t="shared" si="210"/>
        <v>Industry</v>
      </c>
      <c r="B1046" s="254" t="str">
        <f t="shared" si="210"/>
        <v>Electrification + Hydrogen</v>
      </c>
      <c r="C1046" s="254" t="str">
        <f t="shared" si="210"/>
        <v>Fraction of Industrial Fuel Use Shifted to Other Fuels</v>
      </c>
      <c r="D1046" s="255" t="s">
        <v>2111</v>
      </c>
      <c r="E1046" s="250" t="s">
        <v>817</v>
      </c>
      <c r="F1046" s="180" t="s">
        <v>2169</v>
      </c>
      <c r="G1046" s="250" t="s">
        <v>2158</v>
      </c>
      <c r="H1046" s="43">
        <v>1394</v>
      </c>
      <c r="I1046" s="250" t="s">
        <v>333</v>
      </c>
      <c r="J1046" s="254" t="str">
        <f t="shared" si="211"/>
        <v>Electrification + Hydrogen</v>
      </c>
      <c r="K1046" s="254" t="str">
        <f t="shared" si="211"/>
        <v>indst fuel type shifting</v>
      </c>
      <c r="L1046" s="253">
        <f t="shared" si="211"/>
        <v>0</v>
      </c>
      <c r="M1046" s="253">
        <f t="shared" si="211"/>
        <v>1</v>
      </c>
      <c r="N1046" s="253">
        <f t="shared" si="211"/>
        <v>0.01</v>
      </c>
      <c r="O1046" s="254" t="str">
        <f t="shared" si="211"/>
        <v>% of fuel shifted</v>
      </c>
      <c r="P1046" s="250"/>
      <c r="Q1046" s="254" t="str">
        <f t="shared" si="212"/>
        <v>industry-ag-main.html#fuel-switching</v>
      </c>
      <c r="R1046" s="254" t="str">
        <f t="shared" si="212"/>
        <v>industry-elec-and-hydrogen.html</v>
      </c>
      <c r="S1046" s="256"/>
      <c r="T1046" s="250"/>
    </row>
    <row r="1047" spans="1:20">
      <c r="A1047" s="254" t="str">
        <f t="shared" si="210"/>
        <v>Industry</v>
      </c>
      <c r="B1047" s="254" t="str">
        <f t="shared" si="210"/>
        <v>Electrification + Hydrogen</v>
      </c>
      <c r="C1047" s="254" t="str">
        <f t="shared" si="210"/>
        <v>Fraction of Industrial Fuel Use Shifted to Other Fuels</v>
      </c>
      <c r="D1047" s="255" t="s">
        <v>2111</v>
      </c>
      <c r="E1047" s="250" t="s">
        <v>819</v>
      </c>
      <c r="F1047" s="180" t="s">
        <v>2169</v>
      </c>
      <c r="G1047" s="250" t="s">
        <v>2157</v>
      </c>
      <c r="H1047" s="43">
        <v>1395</v>
      </c>
      <c r="I1047" s="250" t="s">
        <v>333</v>
      </c>
      <c r="J1047" s="254" t="str">
        <f t="shared" si="211"/>
        <v>Electrification + Hydrogen</v>
      </c>
      <c r="K1047" s="254" t="str">
        <f t="shared" si="211"/>
        <v>indst fuel type shifting</v>
      </c>
      <c r="L1047" s="253">
        <f t="shared" si="211"/>
        <v>0</v>
      </c>
      <c r="M1047" s="253">
        <f t="shared" si="211"/>
        <v>1</v>
      </c>
      <c r="N1047" s="253">
        <f t="shared" si="211"/>
        <v>0.01</v>
      </c>
      <c r="O1047" s="254" t="str">
        <f t="shared" si="211"/>
        <v>% of fuel shifted</v>
      </c>
      <c r="P1047" s="250"/>
      <c r="Q1047" s="254" t="str">
        <f t="shared" si="212"/>
        <v>industry-ag-main.html#fuel-switching</v>
      </c>
      <c r="R1047" s="254" t="str">
        <f t="shared" si="212"/>
        <v>industry-elec-and-hydrogen.html</v>
      </c>
      <c r="S1047" s="256"/>
      <c r="T1047" s="250"/>
    </row>
    <row r="1048" spans="1:20">
      <c r="A1048" s="254" t="str">
        <f t="shared" si="210"/>
        <v>Industry</v>
      </c>
      <c r="B1048" s="254" t="str">
        <f t="shared" si="210"/>
        <v>Electrification + Hydrogen</v>
      </c>
      <c r="C1048" s="254" t="str">
        <f t="shared" si="210"/>
        <v>Fraction of Industrial Fuel Use Shifted to Other Fuels</v>
      </c>
      <c r="D1048" s="255" t="s">
        <v>2111</v>
      </c>
      <c r="E1048" s="250" t="s">
        <v>821</v>
      </c>
      <c r="F1048" s="180" t="s">
        <v>2169</v>
      </c>
      <c r="G1048" s="250" t="s">
        <v>2156</v>
      </c>
      <c r="H1048" s="43">
        <v>1396</v>
      </c>
      <c r="I1048" s="250" t="s">
        <v>333</v>
      </c>
      <c r="J1048" s="254" t="str">
        <f t="shared" si="211"/>
        <v>Electrification + Hydrogen</v>
      </c>
      <c r="K1048" s="254" t="str">
        <f t="shared" si="211"/>
        <v>indst fuel type shifting</v>
      </c>
      <c r="L1048" s="253">
        <f t="shared" si="211"/>
        <v>0</v>
      </c>
      <c r="M1048" s="253">
        <f t="shared" si="211"/>
        <v>1</v>
      </c>
      <c r="N1048" s="253">
        <f t="shared" si="211"/>
        <v>0.01</v>
      </c>
      <c r="O1048" s="254" t="str">
        <f t="shared" si="211"/>
        <v>% of fuel shifted</v>
      </c>
      <c r="P1048" s="250"/>
      <c r="Q1048" s="254" t="str">
        <f t="shared" si="212"/>
        <v>industry-ag-main.html#fuel-switching</v>
      </c>
      <c r="R1048" s="254" t="str">
        <f t="shared" si="212"/>
        <v>industry-elec-and-hydrogen.html</v>
      </c>
      <c r="S1048" s="256"/>
      <c r="T1048" s="250"/>
    </row>
    <row r="1049" spans="1:20">
      <c r="A1049" s="254" t="str">
        <f t="shared" si="210"/>
        <v>Industry</v>
      </c>
      <c r="B1049" s="254" t="str">
        <f t="shared" si="210"/>
        <v>Electrification + Hydrogen</v>
      </c>
      <c r="C1049" s="254" t="str">
        <f t="shared" si="210"/>
        <v>Fraction of Industrial Fuel Use Shifted to Other Fuels</v>
      </c>
      <c r="D1049" s="255" t="s">
        <v>2111</v>
      </c>
      <c r="E1049" s="250" t="s">
        <v>823</v>
      </c>
      <c r="F1049" s="180" t="s">
        <v>2169</v>
      </c>
      <c r="G1049" s="250" t="s">
        <v>2154</v>
      </c>
      <c r="H1049" s="43">
        <v>1397</v>
      </c>
      <c r="I1049" s="250" t="s">
        <v>311</v>
      </c>
      <c r="J1049" s="254" t="str">
        <f t="shared" si="211"/>
        <v>Electrification + Hydrogen</v>
      </c>
      <c r="K1049" s="254" t="str">
        <f t="shared" si="211"/>
        <v>indst fuel type shifting</v>
      </c>
      <c r="L1049" s="253">
        <f t="shared" si="211"/>
        <v>0</v>
      </c>
      <c r="M1049" s="253">
        <f t="shared" si="211"/>
        <v>1</v>
      </c>
      <c r="N1049" s="253">
        <f t="shared" si="211"/>
        <v>0.01</v>
      </c>
      <c r="O1049" s="254" t="str">
        <f t="shared" si="211"/>
        <v>% of fuel shifted</v>
      </c>
      <c r="P1049" s="254"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49" s="254" t="str">
        <f t="shared" si="212"/>
        <v>industry-ag-main.html#fuel-switching</v>
      </c>
      <c r="R1049" s="254" t="str">
        <f t="shared" si="212"/>
        <v>industry-elec-and-hydrogen.html</v>
      </c>
      <c r="S1049" s="256"/>
      <c r="T1049" s="250"/>
    </row>
    <row r="1050" spans="1:20">
      <c r="A1050" s="254" t="str">
        <f t="shared" si="210"/>
        <v>Industry</v>
      </c>
      <c r="B1050" s="254" t="str">
        <f t="shared" si="210"/>
        <v>Electrification + Hydrogen</v>
      </c>
      <c r="C1050" s="254" t="str">
        <f t="shared" si="210"/>
        <v>Fraction of Industrial Fuel Use Shifted to Other Fuels</v>
      </c>
      <c r="D1050" s="255" t="s">
        <v>2109</v>
      </c>
      <c r="E1050" s="250" t="s">
        <v>800</v>
      </c>
      <c r="F1050" s="180" t="s">
        <v>2168</v>
      </c>
      <c r="G1050" s="250" t="s">
        <v>2164</v>
      </c>
      <c r="H1050" s="43">
        <v>1398</v>
      </c>
      <c r="I1050" s="250" t="s">
        <v>311</v>
      </c>
      <c r="J1050" s="254" t="str">
        <f t="shared" si="211"/>
        <v>Electrification + Hydrogen</v>
      </c>
      <c r="K1050" s="254" t="str">
        <f t="shared" si="211"/>
        <v>indst fuel type shifting</v>
      </c>
      <c r="L1050" s="253">
        <f t="shared" si="211"/>
        <v>0</v>
      </c>
      <c r="M1050" s="253">
        <f t="shared" si="211"/>
        <v>1</v>
      </c>
      <c r="N1050" s="253">
        <f t="shared" si="211"/>
        <v>0.01</v>
      </c>
      <c r="O1050" s="254" t="str">
        <f t="shared" si="211"/>
        <v>% of fuel shifted</v>
      </c>
      <c r="P1050" s="254"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50" s="254" t="str">
        <f t="shared" si="212"/>
        <v>industry-ag-main.html#fuel-switching</v>
      </c>
      <c r="R1050" s="254" t="str">
        <f t="shared" si="212"/>
        <v>industry-elec-and-hydrogen.html</v>
      </c>
      <c r="S1050" s="256"/>
      <c r="T1050" s="250"/>
    </row>
    <row r="1051" spans="1:20">
      <c r="A1051" s="254" t="str">
        <f t="shared" si="210"/>
        <v>Industry</v>
      </c>
      <c r="B1051" s="254" t="str">
        <f t="shared" si="210"/>
        <v>Electrification + Hydrogen</v>
      </c>
      <c r="C1051" s="254" t="str">
        <f t="shared" si="210"/>
        <v>Fraction of Industrial Fuel Use Shifted to Other Fuels</v>
      </c>
      <c r="D1051" s="255" t="s">
        <v>2109</v>
      </c>
      <c r="E1051" s="250" t="s">
        <v>807</v>
      </c>
      <c r="F1051" s="180" t="s">
        <v>2168</v>
      </c>
      <c r="G1051" s="250" t="s">
        <v>2163</v>
      </c>
      <c r="H1051" s="43">
        <v>1399</v>
      </c>
      <c r="I1051" s="250" t="s">
        <v>333</v>
      </c>
      <c r="J1051" s="254" t="str">
        <f t="shared" ref="J1051:O1060" si="213">J$860</f>
        <v>Electrification + Hydrogen</v>
      </c>
      <c r="K1051" s="254" t="str">
        <f t="shared" si="213"/>
        <v>indst fuel type shifting</v>
      </c>
      <c r="L1051" s="253">
        <f t="shared" si="213"/>
        <v>0</v>
      </c>
      <c r="M1051" s="253">
        <f t="shared" si="213"/>
        <v>1</v>
      </c>
      <c r="N1051" s="253">
        <f t="shared" si="213"/>
        <v>0.01</v>
      </c>
      <c r="O1051" s="254" t="str">
        <f t="shared" si="213"/>
        <v>% of fuel shifted</v>
      </c>
      <c r="P1051" s="250"/>
      <c r="Q1051" s="254" t="str">
        <f t="shared" si="212"/>
        <v>industry-ag-main.html#fuel-switching</v>
      </c>
      <c r="R1051" s="254" t="str">
        <f t="shared" si="212"/>
        <v>industry-elec-and-hydrogen.html</v>
      </c>
      <c r="S1051" s="256"/>
      <c r="T1051" s="250"/>
    </row>
    <row r="1052" spans="1:20">
      <c r="A1052" s="254" t="str">
        <f t="shared" si="210"/>
        <v>Industry</v>
      </c>
      <c r="B1052" s="254" t="str">
        <f t="shared" si="210"/>
        <v>Electrification + Hydrogen</v>
      </c>
      <c r="C1052" s="254" t="str">
        <f t="shared" si="210"/>
        <v>Fraction of Industrial Fuel Use Shifted to Other Fuels</v>
      </c>
      <c r="D1052" s="255" t="s">
        <v>2109</v>
      </c>
      <c r="E1052" s="250" t="s">
        <v>809</v>
      </c>
      <c r="F1052" s="180" t="s">
        <v>2168</v>
      </c>
      <c r="G1052" s="250" t="s">
        <v>2162</v>
      </c>
      <c r="H1052" s="43">
        <v>1400</v>
      </c>
      <c r="I1052" s="250" t="s">
        <v>333</v>
      </c>
      <c r="J1052" s="254" t="str">
        <f t="shared" si="213"/>
        <v>Electrification + Hydrogen</v>
      </c>
      <c r="K1052" s="254" t="str">
        <f t="shared" si="213"/>
        <v>indst fuel type shifting</v>
      </c>
      <c r="L1052" s="253">
        <f t="shared" si="213"/>
        <v>0</v>
      </c>
      <c r="M1052" s="253">
        <f t="shared" si="213"/>
        <v>1</v>
      </c>
      <c r="N1052" s="253">
        <f t="shared" si="213"/>
        <v>0.01</v>
      </c>
      <c r="O1052" s="254" t="str">
        <f t="shared" si="213"/>
        <v>% of fuel shifted</v>
      </c>
      <c r="P1052" s="250"/>
      <c r="Q1052" s="254" t="str">
        <f t="shared" si="212"/>
        <v>industry-ag-main.html#fuel-switching</v>
      </c>
      <c r="R1052" s="254" t="str">
        <f t="shared" si="212"/>
        <v>industry-elec-and-hydrogen.html</v>
      </c>
      <c r="S1052" s="256"/>
      <c r="T1052" s="250"/>
    </row>
    <row r="1053" spans="1:20">
      <c r="A1053" s="254" t="str">
        <f t="shared" si="210"/>
        <v>Industry</v>
      </c>
      <c r="B1053" s="254" t="str">
        <f t="shared" si="210"/>
        <v>Electrification + Hydrogen</v>
      </c>
      <c r="C1053" s="254" t="str">
        <f t="shared" si="210"/>
        <v>Fraction of Industrial Fuel Use Shifted to Other Fuels</v>
      </c>
      <c r="D1053" s="255" t="s">
        <v>2109</v>
      </c>
      <c r="E1053" s="250" t="s">
        <v>811</v>
      </c>
      <c r="F1053" s="180" t="s">
        <v>2168</v>
      </c>
      <c r="G1053" s="250" t="s">
        <v>2161</v>
      </c>
      <c r="H1053" s="43">
        <v>1401</v>
      </c>
      <c r="I1053" s="250" t="s">
        <v>333</v>
      </c>
      <c r="J1053" s="254" t="str">
        <f t="shared" si="213"/>
        <v>Electrification + Hydrogen</v>
      </c>
      <c r="K1053" s="254" t="str">
        <f t="shared" si="213"/>
        <v>indst fuel type shifting</v>
      </c>
      <c r="L1053" s="253">
        <f t="shared" si="213"/>
        <v>0</v>
      </c>
      <c r="M1053" s="253">
        <f t="shared" si="213"/>
        <v>1</v>
      </c>
      <c r="N1053" s="253">
        <f t="shared" si="213"/>
        <v>0.01</v>
      </c>
      <c r="O1053" s="254" t="str">
        <f t="shared" si="213"/>
        <v>% of fuel shifted</v>
      </c>
      <c r="P1053" s="250"/>
      <c r="Q1053" s="254" t="str">
        <f t="shared" si="212"/>
        <v>industry-ag-main.html#fuel-switching</v>
      </c>
      <c r="R1053" s="254" t="str">
        <f t="shared" si="212"/>
        <v>industry-elec-and-hydrogen.html</v>
      </c>
      <c r="S1053" s="256"/>
      <c r="T1053" s="250"/>
    </row>
    <row r="1054" spans="1:20">
      <c r="A1054" s="254" t="str">
        <f t="shared" si="210"/>
        <v>Industry</v>
      </c>
      <c r="B1054" s="254" t="str">
        <f t="shared" si="210"/>
        <v>Electrification + Hydrogen</v>
      </c>
      <c r="C1054" s="254" t="str">
        <f t="shared" si="210"/>
        <v>Fraction of Industrial Fuel Use Shifted to Other Fuels</v>
      </c>
      <c r="D1054" s="255" t="s">
        <v>2109</v>
      </c>
      <c r="E1054" s="250" t="s">
        <v>813</v>
      </c>
      <c r="F1054" s="180" t="s">
        <v>2168</v>
      </c>
      <c r="G1054" s="250" t="s">
        <v>2160</v>
      </c>
      <c r="H1054" s="43">
        <v>1402</v>
      </c>
      <c r="I1054" s="250" t="s">
        <v>333</v>
      </c>
      <c r="J1054" s="254" t="str">
        <f t="shared" si="213"/>
        <v>Electrification + Hydrogen</v>
      </c>
      <c r="K1054" s="254" t="str">
        <f t="shared" si="213"/>
        <v>indst fuel type shifting</v>
      </c>
      <c r="L1054" s="253">
        <f t="shared" si="213"/>
        <v>0</v>
      </c>
      <c r="M1054" s="253">
        <f t="shared" si="213"/>
        <v>1</v>
      </c>
      <c r="N1054" s="253">
        <f t="shared" si="213"/>
        <v>0.01</v>
      </c>
      <c r="O1054" s="254" t="str">
        <f t="shared" si="213"/>
        <v>% of fuel shifted</v>
      </c>
      <c r="P1054" s="250"/>
      <c r="Q1054" s="254" t="str">
        <f t="shared" si="212"/>
        <v>industry-ag-main.html#fuel-switching</v>
      </c>
      <c r="R1054" s="254" t="str">
        <f t="shared" si="212"/>
        <v>industry-elec-and-hydrogen.html</v>
      </c>
      <c r="S1054" s="256"/>
      <c r="T1054" s="250"/>
    </row>
    <row r="1055" spans="1:20">
      <c r="A1055" s="254" t="str">
        <f t="shared" si="210"/>
        <v>Industry</v>
      </c>
      <c r="B1055" s="254" t="str">
        <f t="shared" si="210"/>
        <v>Electrification + Hydrogen</v>
      </c>
      <c r="C1055" s="254" t="str">
        <f t="shared" si="210"/>
        <v>Fraction of Industrial Fuel Use Shifted to Other Fuels</v>
      </c>
      <c r="D1055" s="255" t="s">
        <v>2109</v>
      </c>
      <c r="E1055" s="250" t="s">
        <v>815</v>
      </c>
      <c r="F1055" s="180" t="s">
        <v>2168</v>
      </c>
      <c r="G1055" s="250" t="s">
        <v>2159</v>
      </c>
      <c r="H1055" s="43">
        <v>1403</v>
      </c>
      <c r="I1055" s="250" t="s">
        <v>333</v>
      </c>
      <c r="J1055" s="254" t="str">
        <f t="shared" si="213"/>
        <v>Electrification + Hydrogen</v>
      </c>
      <c r="K1055" s="254" t="str">
        <f t="shared" si="213"/>
        <v>indst fuel type shifting</v>
      </c>
      <c r="L1055" s="253">
        <f t="shared" si="213"/>
        <v>0</v>
      </c>
      <c r="M1055" s="253">
        <f t="shared" si="213"/>
        <v>1</v>
      </c>
      <c r="N1055" s="253">
        <f t="shared" si="213"/>
        <v>0.01</v>
      </c>
      <c r="O1055" s="254" t="str">
        <f t="shared" si="213"/>
        <v>% of fuel shifted</v>
      </c>
      <c r="P1055" s="250"/>
      <c r="Q1055" s="254" t="str">
        <f t="shared" si="212"/>
        <v>industry-ag-main.html#fuel-switching</v>
      </c>
      <c r="R1055" s="254" t="str">
        <f t="shared" si="212"/>
        <v>industry-elec-and-hydrogen.html</v>
      </c>
      <c r="S1055" s="256"/>
      <c r="T1055" s="250"/>
    </row>
    <row r="1056" spans="1:20">
      <c r="A1056" s="254" t="str">
        <f t="shared" si="210"/>
        <v>Industry</v>
      </c>
      <c r="B1056" s="254" t="str">
        <f t="shared" si="210"/>
        <v>Electrification + Hydrogen</v>
      </c>
      <c r="C1056" s="254" t="str">
        <f t="shared" si="210"/>
        <v>Fraction of Industrial Fuel Use Shifted to Other Fuels</v>
      </c>
      <c r="D1056" s="255" t="s">
        <v>2109</v>
      </c>
      <c r="E1056" s="250" t="s">
        <v>817</v>
      </c>
      <c r="F1056" s="180" t="s">
        <v>2168</v>
      </c>
      <c r="G1056" s="250" t="s">
        <v>2158</v>
      </c>
      <c r="H1056" s="43">
        <v>1404</v>
      </c>
      <c r="I1056" s="250" t="s">
        <v>333</v>
      </c>
      <c r="J1056" s="254" t="str">
        <f t="shared" si="213"/>
        <v>Electrification + Hydrogen</v>
      </c>
      <c r="K1056" s="254" t="str">
        <f t="shared" si="213"/>
        <v>indst fuel type shifting</v>
      </c>
      <c r="L1056" s="253">
        <f t="shared" si="213"/>
        <v>0</v>
      </c>
      <c r="M1056" s="253">
        <f t="shared" si="213"/>
        <v>1</v>
      </c>
      <c r="N1056" s="253">
        <f t="shared" si="213"/>
        <v>0.01</v>
      </c>
      <c r="O1056" s="254" t="str">
        <f t="shared" si="213"/>
        <v>% of fuel shifted</v>
      </c>
      <c r="P1056" s="250"/>
      <c r="Q1056" s="254" t="str">
        <f t="shared" si="212"/>
        <v>industry-ag-main.html#fuel-switching</v>
      </c>
      <c r="R1056" s="254" t="str">
        <f t="shared" si="212"/>
        <v>industry-elec-and-hydrogen.html</v>
      </c>
      <c r="S1056" s="256"/>
      <c r="T1056" s="250"/>
    </row>
    <row r="1057" spans="1:20">
      <c r="A1057" s="254" t="str">
        <f t="shared" si="210"/>
        <v>Industry</v>
      </c>
      <c r="B1057" s="254" t="str">
        <f t="shared" si="210"/>
        <v>Electrification + Hydrogen</v>
      </c>
      <c r="C1057" s="254" t="str">
        <f t="shared" si="210"/>
        <v>Fraction of Industrial Fuel Use Shifted to Other Fuels</v>
      </c>
      <c r="D1057" s="255" t="s">
        <v>2109</v>
      </c>
      <c r="E1057" s="250" t="s">
        <v>819</v>
      </c>
      <c r="F1057" s="180" t="s">
        <v>2168</v>
      </c>
      <c r="G1057" s="250" t="s">
        <v>2157</v>
      </c>
      <c r="H1057" s="43">
        <v>1405</v>
      </c>
      <c r="I1057" s="250" t="s">
        <v>333</v>
      </c>
      <c r="J1057" s="254" t="str">
        <f t="shared" si="213"/>
        <v>Electrification + Hydrogen</v>
      </c>
      <c r="K1057" s="254" t="str">
        <f t="shared" si="213"/>
        <v>indst fuel type shifting</v>
      </c>
      <c r="L1057" s="253">
        <f t="shared" si="213"/>
        <v>0</v>
      </c>
      <c r="M1057" s="253">
        <f t="shared" si="213"/>
        <v>1</v>
      </c>
      <c r="N1057" s="253">
        <f t="shared" si="213"/>
        <v>0.01</v>
      </c>
      <c r="O1057" s="254" t="str">
        <f t="shared" si="213"/>
        <v>% of fuel shifted</v>
      </c>
      <c r="P1057" s="250"/>
      <c r="Q1057" s="254" t="str">
        <f t="shared" si="212"/>
        <v>industry-ag-main.html#fuel-switching</v>
      </c>
      <c r="R1057" s="254" t="str">
        <f t="shared" si="212"/>
        <v>industry-elec-and-hydrogen.html</v>
      </c>
      <c r="S1057" s="256"/>
      <c r="T1057" s="250"/>
    </row>
    <row r="1058" spans="1:20">
      <c r="A1058" s="254" t="str">
        <f t="shared" si="210"/>
        <v>Industry</v>
      </c>
      <c r="B1058" s="254" t="str">
        <f t="shared" si="210"/>
        <v>Electrification + Hydrogen</v>
      </c>
      <c r="C1058" s="254" t="str">
        <f t="shared" si="210"/>
        <v>Fraction of Industrial Fuel Use Shifted to Other Fuels</v>
      </c>
      <c r="D1058" s="255" t="s">
        <v>2109</v>
      </c>
      <c r="E1058" s="250" t="s">
        <v>821</v>
      </c>
      <c r="F1058" s="180" t="s">
        <v>2168</v>
      </c>
      <c r="G1058" s="250" t="s">
        <v>2156</v>
      </c>
      <c r="H1058" s="43">
        <v>1406</v>
      </c>
      <c r="I1058" s="250" t="s">
        <v>333</v>
      </c>
      <c r="J1058" s="254" t="str">
        <f t="shared" si="213"/>
        <v>Electrification + Hydrogen</v>
      </c>
      <c r="K1058" s="254" t="str">
        <f t="shared" si="213"/>
        <v>indst fuel type shifting</v>
      </c>
      <c r="L1058" s="253">
        <f t="shared" si="213"/>
        <v>0</v>
      </c>
      <c r="M1058" s="253">
        <f t="shared" si="213"/>
        <v>1</v>
      </c>
      <c r="N1058" s="253">
        <f t="shared" si="213"/>
        <v>0.01</v>
      </c>
      <c r="O1058" s="254" t="str">
        <f t="shared" si="213"/>
        <v>% of fuel shifted</v>
      </c>
      <c r="P1058" s="250"/>
      <c r="Q1058" s="254" t="str">
        <f t="shared" si="212"/>
        <v>industry-ag-main.html#fuel-switching</v>
      </c>
      <c r="R1058" s="254" t="str">
        <f t="shared" si="212"/>
        <v>industry-elec-and-hydrogen.html</v>
      </c>
      <c r="S1058" s="256"/>
      <c r="T1058" s="250"/>
    </row>
    <row r="1059" spans="1:20">
      <c r="A1059" s="254" t="str">
        <f t="shared" si="210"/>
        <v>Industry</v>
      </c>
      <c r="B1059" s="254" t="str">
        <f t="shared" si="210"/>
        <v>Electrification + Hydrogen</v>
      </c>
      <c r="C1059" s="254" t="str">
        <f t="shared" si="210"/>
        <v>Fraction of Industrial Fuel Use Shifted to Other Fuels</v>
      </c>
      <c r="D1059" s="255" t="s">
        <v>2109</v>
      </c>
      <c r="E1059" s="250" t="s">
        <v>823</v>
      </c>
      <c r="F1059" s="180" t="s">
        <v>2168</v>
      </c>
      <c r="G1059" s="250" t="s">
        <v>2154</v>
      </c>
      <c r="H1059" s="43">
        <v>1407</v>
      </c>
      <c r="I1059" s="250" t="s">
        <v>311</v>
      </c>
      <c r="J1059" s="254" t="str">
        <f t="shared" si="213"/>
        <v>Electrification + Hydrogen</v>
      </c>
      <c r="K1059" s="254" t="str">
        <f t="shared" si="213"/>
        <v>indst fuel type shifting</v>
      </c>
      <c r="L1059" s="253">
        <f t="shared" si="213"/>
        <v>0</v>
      </c>
      <c r="M1059" s="253">
        <f t="shared" si="213"/>
        <v>1</v>
      </c>
      <c r="N1059" s="253">
        <f t="shared" si="213"/>
        <v>0.01</v>
      </c>
      <c r="O1059" s="254" t="str">
        <f t="shared" si="213"/>
        <v>% of fuel shifted</v>
      </c>
      <c r="P1059" s="254"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59" s="254" t="str">
        <f t="shared" si="212"/>
        <v>industry-ag-main.html#fuel-switching</v>
      </c>
      <c r="R1059" s="254" t="str">
        <f t="shared" si="212"/>
        <v>industry-elec-and-hydrogen.html</v>
      </c>
      <c r="S1059" s="256"/>
      <c r="T1059" s="250"/>
    </row>
    <row r="1060" spans="1:20">
      <c r="A1060" s="254" t="str">
        <f t="shared" si="210"/>
        <v>Industry</v>
      </c>
      <c r="B1060" s="254" t="str">
        <f t="shared" si="210"/>
        <v>Electrification + Hydrogen</v>
      </c>
      <c r="C1060" s="254" t="str">
        <f t="shared" si="210"/>
        <v>Fraction of Industrial Fuel Use Shifted to Other Fuels</v>
      </c>
      <c r="D1060" s="255" t="s">
        <v>2107</v>
      </c>
      <c r="E1060" s="250" t="s">
        <v>800</v>
      </c>
      <c r="F1060" s="180" t="s">
        <v>2167</v>
      </c>
      <c r="G1060" s="250" t="s">
        <v>2164</v>
      </c>
      <c r="H1060" s="43">
        <v>1408</v>
      </c>
      <c r="I1060" s="250" t="s">
        <v>311</v>
      </c>
      <c r="J1060" s="254" t="str">
        <f t="shared" si="213"/>
        <v>Electrification + Hydrogen</v>
      </c>
      <c r="K1060" s="254" t="str">
        <f t="shared" si="213"/>
        <v>indst fuel type shifting</v>
      </c>
      <c r="L1060" s="253">
        <f t="shared" si="213"/>
        <v>0</v>
      </c>
      <c r="M1060" s="253">
        <f t="shared" si="213"/>
        <v>1</v>
      </c>
      <c r="N1060" s="253">
        <f t="shared" si="213"/>
        <v>0.01</v>
      </c>
      <c r="O1060" s="254" t="str">
        <f t="shared" si="213"/>
        <v>% of fuel shifted</v>
      </c>
      <c r="P1060" s="254"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60" s="254" t="str">
        <f t="shared" si="212"/>
        <v>industry-ag-main.html#fuel-switching</v>
      </c>
      <c r="R1060" s="254" t="str">
        <f t="shared" si="212"/>
        <v>industry-elec-and-hydrogen.html</v>
      </c>
      <c r="S1060" s="256"/>
      <c r="T1060" s="250"/>
    </row>
    <row r="1061" spans="1:20">
      <c r="A1061" s="254" t="str">
        <f t="shared" ref="A1061:C1080" si="214">A$860</f>
        <v>Industry</v>
      </c>
      <c r="B1061" s="254" t="str">
        <f t="shared" si="214"/>
        <v>Electrification + Hydrogen</v>
      </c>
      <c r="C1061" s="254" t="str">
        <f t="shared" si="214"/>
        <v>Fraction of Industrial Fuel Use Shifted to Other Fuels</v>
      </c>
      <c r="D1061" s="255" t="s">
        <v>2107</v>
      </c>
      <c r="E1061" s="250" t="s">
        <v>807</v>
      </c>
      <c r="F1061" s="180" t="s">
        <v>2167</v>
      </c>
      <c r="G1061" s="250" t="s">
        <v>2163</v>
      </c>
      <c r="H1061" s="43">
        <v>1409</v>
      </c>
      <c r="I1061" s="250" t="s">
        <v>333</v>
      </c>
      <c r="J1061" s="254" t="str">
        <f t="shared" ref="J1061:O1070" si="215">J$860</f>
        <v>Electrification + Hydrogen</v>
      </c>
      <c r="K1061" s="254" t="str">
        <f t="shared" si="215"/>
        <v>indst fuel type shifting</v>
      </c>
      <c r="L1061" s="253">
        <f t="shared" si="215"/>
        <v>0</v>
      </c>
      <c r="M1061" s="253">
        <f t="shared" si="215"/>
        <v>1</v>
      </c>
      <c r="N1061" s="253">
        <f t="shared" si="215"/>
        <v>0.01</v>
      </c>
      <c r="O1061" s="254" t="str">
        <f t="shared" si="215"/>
        <v>% of fuel shifted</v>
      </c>
      <c r="P1061" s="250"/>
      <c r="Q1061" s="254" t="str">
        <f t="shared" ref="Q1061:R1080" si="216">Q$860</f>
        <v>industry-ag-main.html#fuel-switching</v>
      </c>
      <c r="R1061" s="254" t="str">
        <f t="shared" si="216"/>
        <v>industry-elec-and-hydrogen.html</v>
      </c>
      <c r="S1061" s="256"/>
      <c r="T1061" s="250"/>
    </row>
    <row r="1062" spans="1:20">
      <c r="A1062" s="254" t="str">
        <f t="shared" si="214"/>
        <v>Industry</v>
      </c>
      <c r="B1062" s="254" t="str">
        <f t="shared" si="214"/>
        <v>Electrification + Hydrogen</v>
      </c>
      <c r="C1062" s="254" t="str">
        <f t="shared" si="214"/>
        <v>Fraction of Industrial Fuel Use Shifted to Other Fuels</v>
      </c>
      <c r="D1062" s="255" t="s">
        <v>2107</v>
      </c>
      <c r="E1062" s="250" t="s">
        <v>809</v>
      </c>
      <c r="F1062" s="180" t="s">
        <v>2167</v>
      </c>
      <c r="G1062" s="250" t="s">
        <v>2162</v>
      </c>
      <c r="H1062" s="43">
        <v>1410</v>
      </c>
      <c r="I1062" s="250" t="s">
        <v>333</v>
      </c>
      <c r="J1062" s="254" t="str">
        <f t="shared" si="215"/>
        <v>Electrification + Hydrogen</v>
      </c>
      <c r="K1062" s="254" t="str">
        <f t="shared" si="215"/>
        <v>indst fuel type shifting</v>
      </c>
      <c r="L1062" s="253">
        <f t="shared" si="215"/>
        <v>0</v>
      </c>
      <c r="M1062" s="253">
        <f t="shared" si="215"/>
        <v>1</v>
      </c>
      <c r="N1062" s="253">
        <f t="shared" si="215"/>
        <v>0.01</v>
      </c>
      <c r="O1062" s="254" t="str">
        <f t="shared" si="215"/>
        <v>% of fuel shifted</v>
      </c>
      <c r="P1062" s="250"/>
      <c r="Q1062" s="254" t="str">
        <f t="shared" si="216"/>
        <v>industry-ag-main.html#fuel-switching</v>
      </c>
      <c r="R1062" s="254" t="str">
        <f t="shared" si="216"/>
        <v>industry-elec-and-hydrogen.html</v>
      </c>
      <c r="S1062" s="256"/>
      <c r="T1062" s="250"/>
    </row>
    <row r="1063" spans="1:20">
      <c r="A1063" s="254" t="str">
        <f t="shared" si="214"/>
        <v>Industry</v>
      </c>
      <c r="B1063" s="254" t="str">
        <f t="shared" si="214"/>
        <v>Electrification + Hydrogen</v>
      </c>
      <c r="C1063" s="254" t="str">
        <f t="shared" si="214"/>
        <v>Fraction of Industrial Fuel Use Shifted to Other Fuels</v>
      </c>
      <c r="D1063" s="255" t="s">
        <v>2107</v>
      </c>
      <c r="E1063" s="250" t="s">
        <v>811</v>
      </c>
      <c r="F1063" s="180" t="s">
        <v>2167</v>
      </c>
      <c r="G1063" s="250" t="s">
        <v>2161</v>
      </c>
      <c r="H1063" s="43">
        <v>1411</v>
      </c>
      <c r="I1063" s="250" t="s">
        <v>333</v>
      </c>
      <c r="J1063" s="254" t="str">
        <f t="shared" si="215"/>
        <v>Electrification + Hydrogen</v>
      </c>
      <c r="K1063" s="254" t="str">
        <f t="shared" si="215"/>
        <v>indst fuel type shifting</v>
      </c>
      <c r="L1063" s="253">
        <f t="shared" si="215"/>
        <v>0</v>
      </c>
      <c r="M1063" s="253">
        <f t="shared" si="215"/>
        <v>1</v>
      </c>
      <c r="N1063" s="253">
        <f t="shared" si="215"/>
        <v>0.01</v>
      </c>
      <c r="O1063" s="254" t="str">
        <f t="shared" si="215"/>
        <v>% of fuel shifted</v>
      </c>
      <c r="P1063" s="250"/>
      <c r="Q1063" s="254" t="str">
        <f t="shared" si="216"/>
        <v>industry-ag-main.html#fuel-switching</v>
      </c>
      <c r="R1063" s="254" t="str">
        <f t="shared" si="216"/>
        <v>industry-elec-and-hydrogen.html</v>
      </c>
      <c r="S1063" s="256"/>
      <c r="T1063" s="250"/>
    </row>
    <row r="1064" spans="1:20">
      <c r="A1064" s="254" t="str">
        <f t="shared" si="214"/>
        <v>Industry</v>
      </c>
      <c r="B1064" s="254" t="str">
        <f t="shared" si="214"/>
        <v>Electrification + Hydrogen</v>
      </c>
      <c r="C1064" s="254" t="str">
        <f t="shared" si="214"/>
        <v>Fraction of Industrial Fuel Use Shifted to Other Fuels</v>
      </c>
      <c r="D1064" s="255" t="s">
        <v>2107</v>
      </c>
      <c r="E1064" s="250" t="s">
        <v>813</v>
      </c>
      <c r="F1064" s="180" t="s">
        <v>2167</v>
      </c>
      <c r="G1064" s="250" t="s">
        <v>2160</v>
      </c>
      <c r="H1064" s="43">
        <v>1412</v>
      </c>
      <c r="I1064" s="250" t="s">
        <v>333</v>
      </c>
      <c r="J1064" s="254" t="str">
        <f t="shared" si="215"/>
        <v>Electrification + Hydrogen</v>
      </c>
      <c r="K1064" s="254" t="str">
        <f t="shared" si="215"/>
        <v>indst fuel type shifting</v>
      </c>
      <c r="L1064" s="253">
        <f t="shared" si="215"/>
        <v>0</v>
      </c>
      <c r="M1064" s="253">
        <f t="shared" si="215"/>
        <v>1</v>
      </c>
      <c r="N1064" s="253">
        <f t="shared" si="215"/>
        <v>0.01</v>
      </c>
      <c r="O1064" s="254" t="str">
        <f t="shared" si="215"/>
        <v>% of fuel shifted</v>
      </c>
      <c r="P1064" s="250"/>
      <c r="Q1064" s="254" t="str">
        <f t="shared" si="216"/>
        <v>industry-ag-main.html#fuel-switching</v>
      </c>
      <c r="R1064" s="254" t="str">
        <f t="shared" si="216"/>
        <v>industry-elec-and-hydrogen.html</v>
      </c>
      <c r="S1064" s="256"/>
      <c r="T1064" s="250"/>
    </row>
    <row r="1065" spans="1:20">
      <c r="A1065" s="254" t="str">
        <f t="shared" si="214"/>
        <v>Industry</v>
      </c>
      <c r="B1065" s="254" t="str">
        <f t="shared" si="214"/>
        <v>Electrification + Hydrogen</v>
      </c>
      <c r="C1065" s="254" t="str">
        <f t="shared" si="214"/>
        <v>Fraction of Industrial Fuel Use Shifted to Other Fuels</v>
      </c>
      <c r="D1065" s="255" t="s">
        <v>2107</v>
      </c>
      <c r="E1065" s="250" t="s">
        <v>815</v>
      </c>
      <c r="F1065" s="180" t="s">
        <v>2167</v>
      </c>
      <c r="G1065" s="250" t="s">
        <v>2159</v>
      </c>
      <c r="H1065" s="43">
        <v>1413</v>
      </c>
      <c r="I1065" s="250" t="s">
        <v>333</v>
      </c>
      <c r="J1065" s="254" t="str">
        <f t="shared" si="215"/>
        <v>Electrification + Hydrogen</v>
      </c>
      <c r="K1065" s="254" t="str">
        <f t="shared" si="215"/>
        <v>indst fuel type shifting</v>
      </c>
      <c r="L1065" s="253">
        <f t="shared" si="215"/>
        <v>0</v>
      </c>
      <c r="M1065" s="253">
        <f t="shared" si="215"/>
        <v>1</v>
      </c>
      <c r="N1065" s="253">
        <f t="shared" si="215"/>
        <v>0.01</v>
      </c>
      <c r="O1065" s="254" t="str">
        <f t="shared" si="215"/>
        <v>% of fuel shifted</v>
      </c>
      <c r="P1065" s="250"/>
      <c r="Q1065" s="254" t="str">
        <f t="shared" si="216"/>
        <v>industry-ag-main.html#fuel-switching</v>
      </c>
      <c r="R1065" s="254" t="str">
        <f t="shared" si="216"/>
        <v>industry-elec-and-hydrogen.html</v>
      </c>
      <c r="S1065" s="256"/>
      <c r="T1065" s="250"/>
    </row>
    <row r="1066" spans="1:20">
      <c r="A1066" s="254" t="str">
        <f t="shared" si="214"/>
        <v>Industry</v>
      </c>
      <c r="B1066" s="254" t="str">
        <f t="shared" si="214"/>
        <v>Electrification + Hydrogen</v>
      </c>
      <c r="C1066" s="254" t="str">
        <f t="shared" si="214"/>
        <v>Fraction of Industrial Fuel Use Shifted to Other Fuels</v>
      </c>
      <c r="D1066" s="255" t="s">
        <v>2107</v>
      </c>
      <c r="E1066" s="250" t="s">
        <v>817</v>
      </c>
      <c r="F1066" s="180" t="s">
        <v>2167</v>
      </c>
      <c r="G1066" s="250" t="s">
        <v>2158</v>
      </c>
      <c r="H1066" s="43">
        <v>1414</v>
      </c>
      <c r="I1066" s="250" t="s">
        <v>333</v>
      </c>
      <c r="J1066" s="254" t="str">
        <f t="shared" si="215"/>
        <v>Electrification + Hydrogen</v>
      </c>
      <c r="K1066" s="254" t="str">
        <f t="shared" si="215"/>
        <v>indst fuel type shifting</v>
      </c>
      <c r="L1066" s="253">
        <f t="shared" si="215"/>
        <v>0</v>
      </c>
      <c r="M1066" s="253">
        <f t="shared" si="215"/>
        <v>1</v>
      </c>
      <c r="N1066" s="253">
        <f t="shared" si="215"/>
        <v>0.01</v>
      </c>
      <c r="O1066" s="254" t="str">
        <f t="shared" si="215"/>
        <v>% of fuel shifted</v>
      </c>
      <c r="P1066" s="250"/>
      <c r="Q1066" s="254" t="str">
        <f t="shared" si="216"/>
        <v>industry-ag-main.html#fuel-switching</v>
      </c>
      <c r="R1066" s="254" t="str">
        <f t="shared" si="216"/>
        <v>industry-elec-and-hydrogen.html</v>
      </c>
      <c r="S1066" s="256"/>
      <c r="T1066" s="250"/>
    </row>
    <row r="1067" spans="1:20">
      <c r="A1067" s="254" t="str">
        <f t="shared" si="214"/>
        <v>Industry</v>
      </c>
      <c r="B1067" s="254" t="str">
        <f t="shared" si="214"/>
        <v>Electrification + Hydrogen</v>
      </c>
      <c r="C1067" s="254" t="str">
        <f t="shared" si="214"/>
        <v>Fraction of Industrial Fuel Use Shifted to Other Fuels</v>
      </c>
      <c r="D1067" s="255" t="s">
        <v>2107</v>
      </c>
      <c r="E1067" s="250" t="s">
        <v>819</v>
      </c>
      <c r="F1067" s="180" t="s">
        <v>2167</v>
      </c>
      <c r="G1067" s="250" t="s">
        <v>2157</v>
      </c>
      <c r="H1067" s="43">
        <v>1415</v>
      </c>
      <c r="I1067" s="250" t="s">
        <v>333</v>
      </c>
      <c r="J1067" s="254" t="str">
        <f t="shared" si="215"/>
        <v>Electrification + Hydrogen</v>
      </c>
      <c r="K1067" s="254" t="str">
        <f t="shared" si="215"/>
        <v>indst fuel type shifting</v>
      </c>
      <c r="L1067" s="253">
        <f t="shared" si="215"/>
        <v>0</v>
      </c>
      <c r="M1067" s="253">
        <f t="shared" si="215"/>
        <v>1</v>
      </c>
      <c r="N1067" s="253">
        <f t="shared" si="215"/>
        <v>0.01</v>
      </c>
      <c r="O1067" s="254" t="str">
        <f t="shared" si="215"/>
        <v>% of fuel shifted</v>
      </c>
      <c r="P1067" s="250"/>
      <c r="Q1067" s="254" t="str">
        <f t="shared" si="216"/>
        <v>industry-ag-main.html#fuel-switching</v>
      </c>
      <c r="R1067" s="254" t="str">
        <f t="shared" si="216"/>
        <v>industry-elec-and-hydrogen.html</v>
      </c>
      <c r="S1067" s="256"/>
      <c r="T1067" s="250"/>
    </row>
    <row r="1068" spans="1:20">
      <c r="A1068" s="254" t="str">
        <f t="shared" si="214"/>
        <v>Industry</v>
      </c>
      <c r="B1068" s="254" t="str">
        <f t="shared" si="214"/>
        <v>Electrification + Hydrogen</v>
      </c>
      <c r="C1068" s="254" t="str">
        <f t="shared" si="214"/>
        <v>Fraction of Industrial Fuel Use Shifted to Other Fuels</v>
      </c>
      <c r="D1068" s="255" t="s">
        <v>2107</v>
      </c>
      <c r="E1068" s="250" t="s">
        <v>821</v>
      </c>
      <c r="F1068" s="180" t="s">
        <v>2167</v>
      </c>
      <c r="G1068" s="250" t="s">
        <v>2156</v>
      </c>
      <c r="H1068" s="43">
        <v>1416</v>
      </c>
      <c r="I1068" s="250" t="s">
        <v>333</v>
      </c>
      <c r="J1068" s="254" t="str">
        <f t="shared" si="215"/>
        <v>Electrification + Hydrogen</v>
      </c>
      <c r="K1068" s="254" t="str">
        <f t="shared" si="215"/>
        <v>indst fuel type shifting</v>
      </c>
      <c r="L1068" s="253">
        <f t="shared" si="215"/>
        <v>0</v>
      </c>
      <c r="M1068" s="253">
        <f t="shared" si="215"/>
        <v>1</v>
      </c>
      <c r="N1068" s="253">
        <f t="shared" si="215"/>
        <v>0.01</v>
      </c>
      <c r="O1068" s="254" t="str">
        <f t="shared" si="215"/>
        <v>% of fuel shifted</v>
      </c>
      <c r="P1068" s="250"/>
      <c r="Q1068" s="254" t="str">
        <f t="shared" si="216"/>
        <v>industry-ag-main.html#fuel-switching</v>
      </c>
      <c r="R1068" s="254" t="str">
        <f t="shared" si="216"/>
        <v>industry-elec-and-hydrogen.html</v>
      </c>
      <c r="S1068" s="256"/>
      <c r="T1068" s="250"/>
    </row>
    <row r="1069" spans="1:20">
      <c r="A1069" s="254" t="str">
        <f t="shared" si="214"/>
        <v>Industry</v>
      </c>
      <c r="B1069" s="254" t="str">
        <f t="shared" si="214"/>
        <v>Electrification + Hydrogen</v>
      </c>
      <c r="C1069" s="254" t="str">
        <f t="shared" si="214"/>
        <v>Fraction of Industrial Fuel Use Shifted to Other Fuels</v>
      </c>
      <c r="D1069" s="255" t="s">
        <v>2107</v>
      </c>
      <c r="E1069" s="250" t="s">
        <v>823</v>
      </c>
      <c r="F1069" s="180" t="s">
        <v>2167</v>
      </c>
      <c r="G1069" s="250" t="s">
        <v>2154</v>
      </c>
      <c r="H1069" s="43">
        <v>1417</v>
      </c>
      <c r="I1069" s="250" t="s">
        <v>311</v>
      </c>
      <c r="J1069" s="254" t="str">
        <f t="shared" si="215"/>
        <v>Electrification + Hydrogen</v>
      </c>
      <c r="K1069" s="254" t="str">
        <f t="shared" si="215"/>
        <v>indst fuel type shifting</v>
      </c>
      <c r="L1069" s="253">
        <f t="shared" si="215"/>
        <v>0</v>
      </c>
      <c r="M1069" s="253">
        <f t="shared" si="215"/>
        <v>1</v>
      </c>
      <c r="N1069" s="253">
        <f t="shared" si="215"/>
        <v>0.01</v>
      </c>
      <c r="O1069" s="254" t="str">
        <f t="shared" si="215"/>
        <v>% of fuel shifted</v>
      </c>
      <c r="P1069" s="254"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69" s="254" t="str">
        <f t="shared" si="216"/>
        <v>industry-ag-main.html#fuel-switching</v>
      </c>
      <c r="R1069" s="254" t="str">
        <f t="shared" si="216"/>
        <v>industry-elec-and-hydrogen.html</v>
      </c>
      <c r="S1069" s="256"/>
      <c r="T1069" s="250"/>
    </row>
    <row r="1070" spans="1:20">
      <c r="A1070" s="254" t="str">
        <f t="shared" si="214"/>
        <v>Industry</v>
      </c>
      <c r="B1070" s="254" t="str">
        <f t="shared" si="214"/>
        <v>Electrification + Hydrogen</v>
      </c>
      <c r="C1070" s="254" t="str">
        <f t="shared" si="214"/>
        <v>Fraction of Industrial Fuel Use Shifted to Other Fuels</v>
      </c>
      <c r="D1070" s="255" t="s">
        <v>2105</v>
      </c>
      <c r="E1070" s="250" t="s">
        <v>800</v>
      </c>
      <c r="F1070" s="180" t="s">
        <v>2166</v>
      </c>
      <c r="G1070" s="250" t="s">
        <v>2164</v>
      </c>
      <c r="H1070" s="43">
        <v>1418</v>
      </c>
      <c r="I1070" s="250" t="s">
        <v>311</v>
      </c>
      <c r="J1070" s="254" t="str">
        <f t="shared" si="215"/>
        <v>Electrification + Hydrogen</v>
      </c>
      <c r="K1070" s="254" t="str">
        <f t="shared" si="215"/>
        <v>indst fuel type shifting</v>
      </c>
      <c r="L1070" s="253">
        <f t="shared" si="215"/>
        <v>0</v>
      </c>
      <c r="M1070" s="253">
        <f t="shared" si="215"/>
        <v>1</v>
      </c>
      <c r="N1070" s="253">
        <f t="shared" si="215"/>
        <v>0.01</v>
      </c>
      <c r="O1070" s="254" t="str">
        <f t="shared" si="215"/>
        <v>% of fuel shifted</v>
      </c>
      <c r="P1070" s="254"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70" s="254" t="str">
        <f t="shared" si="216"/>
        <v>industry-ag-main.html#fuel-switching</v>
      </c>
      <c r="R1070" s="254" t="str">
        <f t="shared" si="216"/>
        <v>industry-elec-and-hydrogen.html</v>
      </c>
      <c r="S1070" s="256"/>
      <c r="T1070" s="250"/>
    </row>
    <row r="1071" spans="1:20">
      <c r="A1071" s="254" t="str">
        <f t="shared" si="214"/>
        <v>Industry</v>
      </c>
      <c r="B1071" s="254" t="str">
        <f t="shared" si="214"/>
        <v>Electrification + Hydrogen</v>
      </c>
      <c r="C1071" s="254" t="str">
        <f t="shared" si="214"/>
        <v>Fraction of Industrial Fuel Use Shifted to Other Fuels</v>
      </c>
      <c r="D1071" s="255" t="s">
        <v>2105</v>
      </c>
      <c r="E1071" s="250" t="s">
        <v>807</v>
      </c>
      <c r="F1071" s="180" t="s">
        <v>2166</v>
      </c>
      <c r="G1071" s="250" t="s">
        <v>2163</v>
      </c>
      <c r="H1071" s="43">
        <v>1419</v>
      </c>
      <c r="I1071" s="250" t="s">
        <v>333</v>
      </c>
      <c r="J1071" s="254" t="str">
        <f t="shared" ref="J1071:O1080" si="217">J$860</f>
        <v>Electrification + Hydrogen</v>
      </c>
      <c r="K1071" s="254" t="str">
        <f t="shared" si="217"/>
        <v>indst fuel type shifting</v>
      </c>
      <c r="L1071" s="253">
        <f t="shared" si="217"/>
        <v>0</v>
      </c>
      <c r="M1071" s="253">
        <f t="shared" si="217"/>
        <v>1</v>
      </c>
      <c r="N1071" s="253">
        <f t="shared" si="217"/>
        <v>0.01</v>
      </c>
      <c r="O1071" s="254" t="str">
        <f t="shared" si="217"/>
        <v>% of fuel shifted</v>
      </c>
      <c r="P1071" s="250"/>
      <c r="Q1071" s="254" t="str">
        <f t="shared" si="216"/>
        <v>industry-ag-main.html#fuel-switching</v>
      </c>
      <c r="R1071" s="254" t="str">
        <f t="shared" si="216"/>
        <v>industry-elec-and-hydrogen.html</v>
      </c>
      <c r="S1071" s="256"/>
      <c r="T1071" s="250"/>
    </row>
    <row r="1072" spans="1:20">
      <c r="A1072" s="254" t="str">
        <f t="shared" si="214"/>
        <v>Industry</v>
      </c>
      <c r="B1072" s="254" t="str">
        <f t="shared" si="214"/>
        <v>Electrification + Hydrogen</v>
      </c>
      <c r="C1072" s="254" t="str">
        <f t="shared" si="214"/>
        <v>Fraction of Industrial Fuel Use Shifted to Other Fuels</v>
      </c>
      <c r="D1072" s="255" t="s">
        <v>2105</v>
      </c>
      <c r="E1072" s="250" t="s">
        <v>809</v>
      </c>
      <c r="F1072" s="180" t="s">
        <v>2166</v>
      </c>
      <c r="G1072" s="250" t="s">
        <v>2162</v>
      </c>
      <c r="H1072" s="43">
        <v>1420</v>
      </c>
      <c r="I1072" s="250" t="s">
        <v>333</v>
      </c>
      <c r="J1072" s="254" t="str">
        <f t="shared" si="217"/>
        <v>Electrification + Hydrogen</v>
      </c>
      <c r="K1072" s="254" t="str">
        <f t="shared" si="217"/>
        <v>indst fuel type shifting</v>
      </c>
      <c r="L1072" s="253">
        <f t="shared" si="217"/>
        <v>0</v>
      </c>
      <c r="M1072" s="253">
        <f t="shared" si="217"/>
        <v>1</v>
      </c>
      <c r="N1072" s="253">
        <f t="shared" si="217"/>
        <v>0.01</v>
      </c>
      <c r="O1072" s="254" t="str">
        <f t="shared" si="217"/>
        <v>% of fuel shifted</v>
      </c>
      <c r="P1072" s="250"/>
      <c r="Q1072" s="254" t="str">
        <f t="shared" si="216"/>
        <v>industry-ag-main.html#fuel-switching</v>
      </c>
      <c r="R1072" s="254" t="str">
        <f t="shared" si="216"/>
        <v>industry-elec-and-hydrogen.html</v>
      </c>
      <c r="S1072" s="256"/>
      <c r="T1072" s="250"/>
    </row>
    <row r="1073" spans="1:20">
      <c r="A1073" s="254" t="str">
        <f t="shared" si="214"/>
        <v>Industry</v>
      </c>
      <c r="B1073" s="254" t="str">
        <f t="shared" si="214"/>
        <v>Electrification + Hydrogen</v>
      </c>
      <c r="C1073" s="254" t="str">
        <f t="shared" si="214"/>
        <v>Fraction of Industrial Fuel Use Shifted to Other Fuels</v>
      </c>
      <c r="D1073" s="255" t="s">
        <v>2105</v>
      </c>
      <c r="E1073" s="250" t="s">
        <v>811</v>
      </c>
      <c r="F1073" s="180" t="s">
        <v>2166</v>
      </c>
      <c r="G1073" s="250" t="s">
        <v>2161</v>
      </c>
      <c r="H1073" s="43">
        <v>1421</v>
      </c>
      <c r="I1073" s="250" t="s">
        <v>333</v>
      </c>
      <c r="J1073" s="254" t="str">
        <f t="shared" si="217"/>
        <v>Electrification + Hydrogen</v>
      </c>
      <c r="K1073" s="254" t="str">
        <f t="shared" si="217"/>
        <v>indst fuel type shifting</v>
      </c>
      <c r="L1073" s="253">
        <f t="shared" si="217"/>
        <v>0</v>
      </c>
      <c r="M1073" s="253">
        <f t="shared" si="217"/>
        <v>1</v>
      </c>
      <c r="N1073" s="253">
        <f t="shared" si="217"/>
        <v>0.01</v>
      </c>
      <c r="O1073" s="254" t="str">
        <f t="shared" si="217"/>
        <v>% of fuel shifted</v>
      </c>
      <c r="P1073" s="250"/>
      <c r="Q1073" s="254" t="str">
        <f t="shared" si="216"/>
        <v>industry-ag-main.html#fuel-switching</v>
      </c>
      <c r="R1073" s="254" t="str">
        <f t="shared" si="216"/>
        <v>industry-elec-and-hydrogen.html</v>
      </c>
      <c r="S1073" s="256"/>
      <c r="T1073" s="250"/>
    </row>
    <row r="1074" spans="1:20">
      <c r="A1074" s="254" t="str">
        <f t="shared" si="214"/>
        <v>Industry</v>
      </c>
      <c r="B1074" s="254" t="str">
        <f t="shared" si="214"/>
        <v>Electrification + Hydrogen</v>
      </c>
      <c r="C1074" s="254" t="str">
        <f t="shared" si="214"/>
        <v>Fraction of Industrial Fuel Use Shifted to Other Fuels</v>
      </c>
      <c r="D1074" s="255" t="s">
        <v>2105</v>
      </c>
      <c r="E1074" s="250" t="s">
        <v>813</v>
      </c>
      <c r="F1074" s="180" t="s">
        <v>2166</v>
      </c>
      <c r="G1074" s="250" t="s">
        <v>2160</v>
      </c>
      <c r="H1074" s="43">
        <v>1422</v>
      </c>
      <c r="I1074" s="250" t="s">
        <v>333</v>
      </c>
      <c r="J1074" s="254" t="str">
        <f t="shared" si="217"/>
        <v>Electrification + Hydrogen</v>
      </c>
      <c r="K1074" s="254" t="str">
        <f t="shared" si="217"/>
        <v>indst fuel type shifting</v>
      </c>
      <c r="L1074" s="253">
        <f t="shared" si="217"/>
        <v>0</v>
      </c>
      <c r="M1074" s="253">
        <f t="shared" si="217"/>
        <v>1</v>
      </c>
      <c r="N1074" s="253">
        <f t="shared" si="217"/>
        <v>0.01</v>
      </c>
      <c r="O1074" s="254" t="str">
        <f t="shared" si="217"/>
        <v>% of fuel shifted</v>
      </c>
      <c r="P1074" s="250"/>
      <c r="Q1074" s="254" t="str">
        <f t="shared" si="216"/>
        <v>industry-ag-main.html#fuel-switching</v>
      </c>
      <c r="R1074" s="254" t="str">
        <f t="shared" si="216"/>
        <v>industry-elec-and-hydrogen.html</v>
      </c>
      <c r="S1074" s="256"/>
      <c r="T1074" s="250"/>
    </row>
    <row r="1075" spans="1:20">
      <c r="A1075" s="254" t="str">
        <f t="shared" si="214"/>
        <v>Industry</v>
      </c>
      <c r="B1075" s="254" t="str">
        <f t="shared" si="214"/>
        <v>Electrification + Hydrogen</v>
      </c>
      <c r="C1075" s="254" t="str">
        <f t="shared" si="214"/>
        <v>Fraction of Industrial Fuel Use Shifted to Other Fuels</v>
      </c>
      <c r="D1075" s="255" t="s">
        <v>2105</v>
      </c>
      <c r="E1075" s="250" t="s">
        <v>815</v>
      </c>
      <c r="F1075" s="180" t="s">
        <v>2166</v>
      </c>
      <c r="G1075" s="250" t="s">
        <v>2159</v>
      </c>
      <c r="H1075" s="43">
        <v>1423</v>
      </c>
      <c r="I1075" s="250" t="s">
        <v>333</v>
      </c>
      <c r="J1075" s="254" t="str">
        <f t="shared" si="217"/>
        <v>Electrification + Hydrogen</v>
      </c>
      <c r="K1075" s="254" t="str">
        <f t="shared" si="217"/>
        <v>indst fuel type shifting</v>
      </c>
      <c r="L1075" s="253">
        <f t="shared" si="217"/>
        <v>0</v>
      </c>
      <c r="M1075" s="253">
        <f t="shared" si="217"/>
        <v>1</v>
      </c>
      <c r="N1075" s="253">
        <f t="shared" si="217"/>
        <v>0.01</v>
      </c>
      <c r="O1075" s="254" t="str">
        <f t="shared" si="217"/>
        <v>% of fuel shifted</v>
      </c>
      <c r="P1075" s="250"/>
      <c r="Q1075" s="254" t="str">
        <f t="shared" si="216"/>
        <v>industry-ag-main.html#fuel-switching</v>
      </c>
      <c r="R1075" s="254" t="str">
        <f t="shared" si="216"/>
        <v>industry-elec-and-hydrogen.html</v>
      </c>
      <c r="S1075" s="256"/>
      <c r="T1075" s="250"/>
    </row>
    <row r="1076" spans="1:20">
      <c r="A1076" s="254" t="str">
        <f t="shared" si="214"/>
        <v>Industry</v>
      </c>
      <c r="B1076" s="254" t="str">
        <f t="shared" si="214"/>
        <v>Electrification + Hydrogen</v>
      </c>
      <c r="C1076" s="254" t="str">
        <f t="shared" si="214"/>
        <v>Fraction of Industrial Fuel Use Shifted to Other Fuels</v>
      </c>
      <c r="D1076" s="255" t="s">
        <v>2105</v>
      </c>
      <c r="E1076" s="250" t="s">
        <v>817</v>
      </c>
      <c r="F1076" s="180" t="s">
        <v>2166</v>
      </c>
      <c r="G1076" s="250" t="s">
        <v>2158</v>
      </c>
      <c r="H1076" s="43">
        <v>1424</v>
      </c>
      <c r="I1076" s="250" t="s">
        <v>333</v>
      </c>
      <c r="J1076" s="254" t="str">
        <f t="shared" si="217"/>
        <v>Electrification + Hydrogen</v>
      </c>
      <c r="K1076" s="254" t="str">
        <f t="shared" si="217"/>
        <v>indst fuel type shifting</v>
      </c>
      <c r="L1076" s="253">
        <f t="shared" si="217"/>
        <v>0</v>
      </c>
      <c r="M1076" s="253">
        <f t="shared" si="217"/>
        <v>1</v>
      </c>
      <c r="N1076" s="253">
        <f t="shared" si="217"/>
        <v>0.01</v>
      </c>
      <c r="O1076" s="254" t="str">
        <f t="shared" si="217"/>
        <v>% of fuel shifted</v>
      </c>
      <c r="P1076" s="250"/>
      <c r="Q1076" s="254" t="str">
        <f t="shared" si="216"/>
        <v>industry-ag-main.html#fuel-switching</v>
      </c>
      <c r="R1076" s="254" t="str">
        <f t="shared" si="216"/>
        <v>industry-elec-and-hydrogen.html</v>
      </c>
      <c r="S1076" s="256"/>
      <c r="T1076" s="250"/>
    </row>
    <row r="1077" spans="1:20">
      <c r="A1077" s="254" t="str">
        <f t="shared" si="214"/>
        <v>Industry</v>
      </c>
      <c r="B1077" s="254" t="str">
        <f t="shared" si="214"/>
        <v>Electrification + Hydrogen</v>
      </c>
      <c r="C1077" s="254" t="str">
        <f t="shared" si="214"/>
        <v>Fraction of Industrial Fuel Use Shifted to Other Fuels</v>
      </c>
      <c r="D1077" s="255" t="s">
        <v>2105</v>
      </c>
      <c r="E1077" s="250" t="s">
        <v>819</v>
      </c>
      <c r="F1077" s="180" t="s">
        <v>2166</v>
      </c>
      <c r="G1077" s="250" t="s">
        <v>2157</v>
      </c>
      <c r="H1077" s="43">
        <v>1425</v>
      </c>
      <c r="I1077" s="250" t="s">
        <v>333</v>
      </c>
      <c r="J1077" s="254" t="str">
        <f t="shared" si="217"/>
        <v>Electrification + Hydrogen</v>
      </c>
      <c r="K1077" s="254" t="str">
        <f t="shared" si="217"/>
        <v>indst fuel type shifting</v>
      </c>
      <c r="L1077" s="253">
        <f t="shared" si="217"/>
        <v>0</v>
      </c>
      <c r="M1077" s="253">
        <f t="shared" si="217"/>
        <v>1</v>
      </c>
      <c r="N1077" s="253">
        <f t="shared" si="217"/>
        <v>0.01</v>
      </c>
      <c r="O1077" s="254" t="str">
        <f t="shared" si="217"/>
        <v>% of fuel shifted</v>
      </c>
      <c r="P1077" s="250"/>
      <c r="Q1077" s="254" t="str">
        <f t="shared" si="216"/>
        <v>industry-ag-main.html#fuel-switching</v>
      </c>
      <c r="R1077" s="254" t="str">
        <f t="shared" si="216"/>
        <v>industry-elec-and-hydrogen.html</v>
      </c>
      <c r="S1077" s="256"/>
      <c r="T1077" s="250"/>
    </row>
    <row r="1078" spans="1:20">
      <c r="A1078" s="254" t="str">
        <f t="shared" si="214"/>
        <v>Industry</v>
      </c>
      <c r="B1078" s="254" t="str">
        <f t="shared" si="214"/>
        <v>Electrification + Hydrogen</v>
      </c>
      <c r="C1078" s="254" t="str">
        <f t="shared" si="214"/>
        <v>Fraction of Industrial Fuel Use Shifted to Other Fuels</v>
      </c>
      <c r="D1078" s="255" t="s">
        <v>2105</v>
      </c>
      <c r="E1078" s="250" t="s">
        <v>821</v>
      </c>
      <c r="F1078" s="180" t="s">
        <v>2166</v>
      </c>
      <c r="G1078" s="250" t="s">
        <v>2156</v>
      </c>
      <c r="H1078" s="43">
        <v>1426</v>
      </c>
      <c r="I1078" s="250" t="s">
        <v>333</v>
      </c>
      <c r="J1078" s="254" t="str">
        <f t="shared" si="217"/>
        <v>Electrification + Hydrogen</v>
      </c>
      <c r="K1078" s="254" t="str">
        <f t="shared" si="217"/>
        <v>indst fuel type shifting</v>
      </c>
      <c r="L1078" s="253">
        <f t="shared" si="217"/>
        <v>0</v>
      </c>
      <c r="M1078" s="253">
        <f t="shared" si="217"/>
        <v>1</v>
      </c>
      <c r="N1078" s="253">
        <f t="shared" si="217"/>
        <v>0.01</v>
      </c>
      <c r="O1078" s="254" t="str">
        <f t="shared" si="217"/>
        <v>% of fuel shifted</v>
      </c>
      <c r="P1078" s="250"/>
      <c r="Q1078" s="254" t="str">
        <f t="shared" si="216"/>
        <v>industry-ag-main.html#fuel-switching</v>
      </c>
      <c r="R1078" s="254" t="str">
        <f t="shared" si="216"/>
        <v>industry-elec-and-hydrogen.html</v>
      </c>
      <c r="S1078" s="256"/>
      <c r="T1078" s="250"/>
    </row>
    <row r="1079" spans="1:20">
      <c r="A1079" s="254" t="str">
        <f t="shared" si="214"/>
        <v>Industry</v>
      </c>
      <c r="B1079" s="254" t="str">
        <f t="shared" si="214"/>
        <v>Electrification + Hydrogen</v>
      </c>
      <c r="C1079" s="254" t="str">
        <f t="shared" si="214"/>
        <v>Fraction of Industrial Fuel Use Shifted to Other Fuels</v>
      </c>
      <c r="D1079" s="255" t="s">
        <v>2105</v>
      </c>
      <c r="E1079" s="250" t="s">
        <v>823</v>
      </c>
      <c r="F1079" s="180" t="s">
        <v>2166</v>
      </c>
      <c r="G1079" s="250" t="s">
        <v>2154</v>
      </c>
      <c r="H1079" s="43">
        <v>1427</v>
      </c>
      <c r="I1079" s="250" t="s">
        <v>311</v>
      </c>
      <c r="J1079" s="254" t="str">
        <f t="shared" si="217"/>
        <v>Electrification + Hydrogen</v>
      </c>
      <c r="K1079" s="254" t="str">
        <f t="shared" si="217"/>
        <v>indst fuel type shifting</v>
      </c>
      <c r="L1079" s="253">
        <f t="shared" si="217"/>
        <v>0</v>
      </c>
      <c r="M1079" s="253">
        <f t="shared" si="217"/>
        <v>1</v>
      </c>
      <c r="N1079" s="253">
        <f t="shared" si="217"/>
        <v>0.01</v>
      </c>
      <c r="O1079" s="254" t="str">
        <f t="shared" si="217"/>
        <v>% of fuel shifted</v>
      </c>
      <c r="P1079" s="254"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79" s="254" t="str">
        <f t="shared" si="216"/>
        <v>industry-ag-main.html#fuel-switching</v>
      </c>
      <c r="R1079" s="254" t="str">
        <f t="shared" si="216"/>
        <v>industry-elec-and-hydrogen.html</v>
      </c>
      <c r="S1079" s="256"/>
      <c r="T1079" s="250"/>
    </row>
    <row r="1080" spans="1:20">
      <c r="A1080" s="254" t="str">
        <f t="shared" si="214"/>
        <v>Industry</v>
      </c>
      <c r="B1080" s="254" t="str">
        <f t="shared" si="214"/>
        <v>Electrification + Hydrogen</v>
      </c>
      <c r="C1080" s="254" t="str">
        <f t="shared" si="214"/>
        <v>Fraction of Industrial Fuel Use Shifted to Other Fuels</v>
      </c>
      <c r="D1080" s="255" t="s">
        <v>2103</v>
      </c>
      <c r="E1080" s="250" t="s">
        <v>800</v>
      </c>
      <c r="F1080" s="180" t="s">
        <v>2149</v>
      </c>
      <c r="G1080" s="250" t="s">
        <v>2164</v>
      </c>
      <c r="H1080" s="43">
        <v>1428</v>
      </c>
      <c r="I1080" s="250" t="s">
        <v>311</v>
      </c>
      <c r="J1080" s="254" t="str">
        <f t="shared" si="217"/>
        <v>Electrification + Hydrogen</v>
      </c>
      <c r="K1080" s="254" t="str">
        <f t="shared" si="217"/>
        <v>indst fuel type shifting</v>
      </c>
      <c r="L1080" s="253">
        <f t="shared" si="217"/>
        <v>0</v>
      </c>
      <c r="M1080" s="253">
        <f t="shared" si="217"/>
        <v>1</v>
      </c>
      <c r="N1080" s="253">
        <f t="shared" si="217"/>
        <v>0.01</v>
      </c>
      <c r="O1080" s="254" t="str">
        <f t="shared" si="217"/>
        <v>% of fuel shifted</v>
      </c>
      <c r="P1080" s="254"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80" s="254" t="str">
        <f t="shared" si="216"/>
        <v>industry-ag-main.html#fuel-switching</v>
      </c>
      <c r="R1080" s="254" t="str">
        <f t="shared" si="216"/>
        <v>industry-elec-and-hydrogen.html</v>
      </c>
      <c r="S1080" s="256"/>
      <c r="T1080" s="250"/>
    </row>
    <row r="1081" spans="1:20">
      <c r="A1081" s="254" t="str">
        <f t="shared" ref="A1081:C1100" si="218">A$860</f>
        <v>Industry</v>
      </c>
      <c r="B1081" s="254" t="str">
        <f t="shared" si="218"/>
        <v>Electrification + Hydrogen</v>
      </c>
      <c r="C1081" s="254" t="str">
        <f t="shared" si="218"/>
        <v>Fraction of Industrial Fuel Use Shifted to Other Fuels</v>
      </c>
      <c r="D1081" s="255" t="s">
        <v>2103</v>
      </c>
      <c r="E1081" s="250" t="s">
        <v>807</v>
      </c>
      <c r="F1081" s="180" t="s">
        <v>2149</v>
      </c>
      <c r="G1081" s="250" t="s">
        <v>2163</v>
      </c>
      <c r="H1081" s="43">
        <v>1429</v>
      </c>
      <c r="I1081" s="250" t="s">
        <v>333</v>
      </c>
      <c r="J1081" s="254" t="str">
        <f t="shared" ref="J1081:O1090" si="219">J$860</f>
        <v>Electrification + Hydrogen</v>
      </c>
      <c r="K1081" s="254" t="str">
        <f t="shared" si="219"/>
        <v>indst fuel type shifting</v>
      </c>
      <c r="L1081" s="253">
        <f t="shared" si="219"/>
        <v>0</v>
      </c>
      <c r="M1081" s="253">
        <f t="shared" si="219"/>
        <v>1</v>
      </c>
      <c r="N1081" s="253">
        <f t="shared" si="219"/>
        <v>0.01</v>
      </c>
      <c r="O1081" s="254" t="str">
        <f t="shared" si="219"/>
        <v>% of fuel shifted</v>
      </c>
      <c r="P1081" s="250"/>
      <c r="Q1081" s="254" t="str">
        <f t="shared" ref="Q1081:R1100" si="220">Q$860</f>
        <v>industry-ag-main.html#fuel-switching</v>
      </c>
      <c r="R1081" s="254" t="str">
        <f t="shared" si="220"/>
        <v>industry-elec-and-hydrogen.html</v>
      </c>
      <c r="S1081" s="256"/>
      <c r="T1081" s="250"/>
    </row>
    <row r="1082" spans="1:20">
      <c r="A1082" s="254" t="str">
        <f t="shared" si="218"/>
        <v>Industry</v>
      </c>
      <c r="B1082" s="254" t="str">
        <f t="shared" si="218"/>
        <v>Electrification + Hydrogen</v>
      </c>
      <c r="C1082" s="254" t="str">
        <f t="shared" si="218"/>
        <v>Fraction of Industrial Fuel Use Shifted to Other Fuels</v>
      </c>
      <c r="D1082" s="255" t="s">
        <v>2103</v>
      </c>
      <c r="E1082" s="250" t="s">
        <v>809</v>
      </c>
      <c r="F1082" s="180" t="s">
        <v>2149</v>
      </c>
      <c r="G1082" s="250" t="s">
        <v>2162</v>
      </c>
      <c r="H1082" s="43">
        <v>1430</v>
      </c>
      <c r="I1082" s="250" t="s">
        <v>333</v>
      </c>
      <c r="J1082" s="254" t="str">
        <f t="shared" si="219"/>
        <v>Electrification + Hydrogen</v>
      </c>
      <c r="K1082" s="254" t="str">
        <f t="shared" si="219"/>
        <v>indst fuel type shifting</v>
      </c>
      <c r="L1082" s="253">
        <f t="shared" si="219"/>
        <v>0</v>
      </c>
      <c r="M1082" s="253">
        <f t="shared" si="219"/>
        <v>1</v>
      </c>
      <c r="N1082" s="253">
        <f t="shared" si="219"/>
        <v>0.01</v>
      </c>
      <c r="O1082" s="254" t="str">
        <f t="shared" si="219"/>
        <v>% of fuel shifted</v>
      </c>
      <c r="P1082" s="250"/>
      <c r="Q1082" s="254" t="str">
        <f t="shared" si="220"/>
        <v>industry-ag-main.html#fuel-switching</v>
      </c>
      <c r="R1082" s="254" t="str">
        <f t="shared" si="220"/>
        <v>industry-elec-and-hydrogen.html</v>
      </c>
      <c r="S1082" s="256"/>
      <c r="T1082" s="250"/>
    </row>
    <row r="1083" spans="1:20">
      <c r="A1083" s="254" t="str">
        <f t="shared" si="218"/>
        <v>Industry</v>
      </c>
      <c r="B1083" s="254" t="str">
        <f t="shared" si="218"/>
        <v>Electrification + Hydrogen</v>
      </c>
      <c r="C1083" s="254" t="str">
        <f t="shared" si="218"/>
        <v>Fraction of Industrial Fuel Use Shifted to Other Fuels</v>
      </c>
      <c r="D1083" s="255" t="s">
        <v>2103</v>
      </c>
      <c r="E1083" s="250" t="s">
        <v>811</v>
      </c>
      <c r="F1083" s="180" t="s">
        <v>2149</v>
      </c>
      <c r="G1083" s="250" t="s">
        <v>2161</v>
      </c>
      <c r="H1083" s="43">
        <v>1431</v>
      </c>
      <c r="I1083" s="250" t="s">
        <v>333</v>
      </c>
      <c r="J1083" s="254" t="str">
        <f t="shared" si="219"/>
        <v>Electrification + Hydrogen</v>
      </c>
      <c r="K1083" s="254" t="str">
        <f t="shared" si="219"/>
        <v>indst fuel type shifting</v>
      </c>
      <c r="L1083" s="253">
        <f t="shared" si="219"/>
        <v>0</v>
      </c>
      <c r="M1083" s="253">
        <f t="shared" si="219"/>
        <v>1</v>
      </c>
      <c r="N1083" s="253">
        <f t="shared" si="219"/>
        <v>0.01</v>
      </c>
      <c r="O1083" s="254" t="str">
        <f t="shared" si="219"/>
        <v>% of fuel shifted</v>
      </c>
      <c r="P1083" s="250"/>
      <c r="Q1083" s="254" t="str">
        <f t="shared" si="220"/>
        <v>industry-ag-main.html#fuel-switching</v>
      </c>
      <c r="R1083" s="254" t="str">
        <f t="shared" si="220"/>
        <v>industry-elec-and-hydrogen.html</v>
      </c>
      <c r="S1083" s="256"/>
      <c r="T1083" s="250"/>
    </row>
    <row r="1084" spans="1:20">
      <c r="A1084" s="254" t="str">
        <f t="shared" si="218"/>
        <v>Industry</v>
      </c>
      <c r="B1084" s="254" t="str">
        <f t="shared" si="218"/>
        <v>Electrification + Hydrogen</v>
      </c>
      <c r="C1084" s="254" t="str">
        <f t="shared" si="218"/>
        <v>Fraction of Industrial Fuel Use Shifted to Other Fuels</v>
      </c>
      <c r="D1084" s="255" t="s">
        <v>2103</v>
      </c>
      <c r="E1084" s="250" t="s">
        <v>813</v>
      </c>
      <c r="F1084" s="180" t="s">
        <v>2149</v>
      </c>
      <c r="G1084" s="250" t="s">
        <v>2160</v>
      </c>
      <c r="H1084" s="43">
        <v>1432</v>
      </c>
      <c r="I1084" s="250" t="s">
        <v>333</v>
      </c>
      <c r="J1084" s="254" t="str">
        <f t="shared" si="219"/>
        <v>Electrification + Hydrogen</v>
      </c>
      <c r="K1084" s="254" t="str">
        <f t="shared" si="219"/>
        <v>indst fuel type shifting</v>
      </c>
      <c r="L1084" s="253">
        <f t="shared" si="219"/>
        <v>0</v>
      </c>
      <c r="M1084" s="253">
        <f t="shared" si="219"/>
        <v>1</v>
      </c>
      <c r="N1084" s="253">
        <f t="shared" si="219"/>
        <v>0.01</v>
      </c>
      <c r="O1084" s="254" t="str">
        <f t="shared" si="219"/>
        <v>% of fuel shifted</v>
      </c>
      <c r="P1084" s="250"/>
      <c r="Q1084" s="254" t="str">
        <f t="shared" si="220"/>
        <v>industry-ag-main.html#fuel-switching</v>
      </c>
      <c r="R1084" s="254" t="str">
        <f t="shared" si="220"/>
        <v>industry-elec-and-hydrogen.html</v>
      </c>
      <c r="S1084" s="256"/>
      <c r="T1084" s="250"/>
    </row>
    <row r="1085" spans="1:20">
      <c r="A1085" s="254" t="str">
        <f t="shared" si="218"/>
        <v>Industry</v>
      </c>
      <c r="B1085" s="254" t="str">
        <f t="shared" si="218"/>
        <v>Electrification + Hydrogen</v>
      </c>
      <c r="C1085" s="254" t="str">
        <f t="shared" si="218"/>
        <v>Fraction of Industrial Fuel Use Shifted to Other Fuels</v>
      </c>
      <c r="D1085" s="255" t="s">
        <v>2103</v>
      </c>
      <c r="E1085" s="250" t="s">
        <v>815</v>
      </c>
      <c r="F1085" s="180" t="s">
        <v>2149</v>
      </c>
      <c r="G1085" s="250" t="s">
        <v>2159</v>
      </c>
      <c r="H1085" s="43">
        <v>1433</v>
      </c>
      <c r="I1085" s="250" t="s">
        <v>333</v>
      </c>
      <c r="J1085" s="254" t="str">
        <f t="shared" si="219"/>
        <v>Electrification + Hydrogen</v>
      </c>
      <c r="K1085" s="254" t="str">
        <f t="shared" si="219"/>
        <v>indst fuel type shifting</v>
      </c>
      <c r="L1085" s="253">
        <f t="shared" si="219"/>
        <v>0</v>
      </c>
      <c r="M1085" s="253">
        <f t="shared" si="219"/>
        <v>1</v>
      </c>
      <c r="N1085" s="253">
        <f t="shared" si="219"/>
        <v>0.01</v>
      </c>
      <c r="O1085" s="254" t="str">
        <f t="shared" si="219"/>
        <v>% of fuel shifted</v>
      </c>
      <c r="P1085" s="250"/>
      <c r="Q1085" s="254" t="str">
        <f t="shared" si="220"/>
        <v>industry-ag-main.html#fuel-switching</v>
      </c>
      <c r="R1085" s="254" t="str">
        <f t="shared" si="220"/>
        <v>industry-elec-and-hydrogen.html</v>
      </c>
      <c r="S1085" s="256"/>
      <c r="T1085" s="250"/>
    </row>
    <row r="1086" spans="1:20">
      <c r="A1086" s="254" t="str">
        <f t="shared" si="218"/>
        <v>Industry</v>
      </c>
      <c r="B1086" s="254" t="str">
        <f t="shared" si="218"/>
        <v>Electrification + Hydrogen</v>
      </c>
      <c r="C1086" s="254" t="str">
        <f t="shared" si="218"/>
        <v>Fraction of Industrial Fuel Use Shifted to Other Fuels</v>
      </c>
      <c r="D1086" s="255" t="s">
        <v>2103</v>
      </c>
      <c r="E1086" s="250" t="s">
        <v>817</v>
      </c>
      <c r="F1086" s="180" t="s">
        <v>2149</v>
      </c>
      <c r="G1086" s="250" t="s">
        <v>2158</v>
      </c>
      <c r="H1086" s="43">
        <v>1434</v>
      </c>
      <c r="I1086" s="250" t="s">
        <v>333</v>
      </c>
      <c r="J1086" s="254" t="str">
        <f t="shared" si="219"/>
        <v>Electrification + Hydrogen</v>
      </c>
      <c r="K1086" s="254" t="str">
        <f t="shared" si="219"/>
        <v>indst fuel type shifting</v>
      </c>
      <c r="L1086" s="253">
        <f t="shared" si="219"/>
        <v>0</v>
      </c>
      <c r="M1086" s="253">
        <f t="shared" si="219"/>
        <v>1</v>
      </c>
      <c r="N1086" s="253">
        <f t="shared" si="219"/>
        <v>0.01</v>
      </c>
      <c r="O1086" s="254" t="str">
        <f t="shared" si="219"/>
        <v>% of fuel shifted</v>
      </c>
      <c r="P1086" s="250"/>
      <c r="Q1086" s="254" t="str">
        <f t="shared" si="220"/>
        <v>industry-ag-main.html#fuel-switching</v>
      </c>
      <c r="R1086" s="254" t="str">
        <f t="shared" si="220"/>
        <v>industry-elec-and-hydrogen.html</v>
      </c>
      <c r="S1086" s="256"/>
      <c r="T1086" s="250"/>
    </row>
    <row r="1087" spans="1:20">
      <c r="A1087" s="254" t="str">
        <f t="shared" si="218"/>
        <v>Industry</v>
      </c>
      <c r="B1087" s="254" t="str">
        <f t="shared" si="218"/>
        <v>Electrification + Hydrogen</v>
      </c>
      <c r="C1087" s="254" t="str">
        <f t="shared" si="218"/>
        <v>Fraction of Industrial Fuel Use Shifted to Other Fuels</v>
      </c>
      <c r="D1087" s="255" t="s">
        <v>2103</v>
      </c>
      <c r="E1087" s="250" t="s">
        <v>819</v>
      </c>
      <c r="F1087" s="180" t="s">
        <v>2149</v>
      </c>
      <c r="G1087" s="250" t="s">
        <v>2157</v>
      </c>
      <c r="H1087" s="43">
        <v>1435</v>
      </c>
      <c r="I1087" s="250" t="s">
        <v>333</v>
      </c>
      <c r="J1087" s="254" t="str">
        <f t="shared" si="219"/>
        <v>Electrification + Hydrogen</v>
      </c>
      <c r="K1087" s="254" t="str">
        <f t="shared" si="219"/>
        <v>indst fuel type shifting</v>
      </c>
      <c r="L1087" s="253">
        <f t="shared" si="219"/>
        <v>0</v>
      </c>
      <c r="M1087" s="253">
        <f t="shared" si="219"/>
        <v>1</v>
      </c>
      <c r="N1087" s="253">
        <f t="shared" si="219"/>
        <v>0.01</v>
      </c>
      <c r="O1087" s="254" t="str">
        <f t="shared" si="219"/>
        <v>% of fuel shifted</v>
      </c>
      <c r="P1087" s="250"/>
      <c r="Q1087" s="254" t="str">
        <f t="shared" si="220"/>
        <v>industry-ag-main.html#fuel-switching</v>
      </c>
      <c r="R1087" s="254" t="str">
        <f t="shared" si="220"/>
        <v>industry-elec-and-hydrogen.html</v>
      </c>
      <c r="S1087" s="256"/>
      <c r="T1087" s="250"/>
    </row>
    <row r="1088" spans="1:20">
      <c r="A1088" s="254" t="str">
        <f t="shared" si="218"/>
        <v>Industry</v>
      </c>
      <c r="B1088" s="254" t="str">
        <f t="shared" si="218"/>
        <v>Electrification + Hydrogen</v>
      </c>
      <c r="C1088" s="254" t="str">
        <f t="shared" si="218"/>
        <v>Fraction of Industrial Fuel Use Shifted to Other Fuels</v>
      </c>
      <c r="D1088" s="255" t="s">
        <v>2103</v>
      </c>
      <c r="E1088" s="250" t="s">
        <v>821</v>
      </c>
      <c r="F1088" s="180" t="s">
        <v>2149</v>
      </c>
      <c r="G1088" s="250" t="s">
        <v>2156</v>
      </c>
      <c r="H1088" s="43">
        <v>1436</v>
      </c>
      <c r="I1088" s="250" t="s">
        <v>333</v>
      </c>
      <c r="J1088" s="254" t="str">
        <f t="shared" si="219"/>
        <v>Electrification + Hydrogen</v>
      </c>
      <c r="K1088" s="254" t="str">
        <f t="shared" si="219"/>
        <v>indst fuel type shifting</v>
      </c>
      <c r="L1088" s="253">
        <f t="shared" si="219"/>
        <v>0</v>
      </c>
      <c r="M1088" s="253">
        <f t="shared" si="219"/>
        <v>1</v>
      </c>
      <c r="N1088" s="253">
        <f t="shared" si="219"/>
        <v>0.01</v>
      </c>
      <c r="O1088" s="254" t="str">
        <f t="shared" si="219"/>
        <v>% of fuel shifted</v>
      </c>
      <c r="P1088" s="250"/>
      <c r="Q1088" s="254" t="str">
        <f t="shared" si="220"/>
        <v>industry-ag-main.html#fuel-switching</v>
      </c>
      <c r="R1088" s="254" t="str">
        <f t="shared" si="220"/>
        <v>industry-elec-and-hydrogen.html</v>
      </c>
      <c r="S1088" s="256"/>
      <c r="T1088" s="250"/>
    </row>
    <row r="1089" spans="1:20">
      <c r="A1089" s="254" t="str">
        <f t="shared" si="218"/>
        <v>Industry</v>
      </c>
      <c r="B1089" s="254" t="str">
        <f t="shared" si="218"/>
        <v>Electrification + Hydrogen</v>
      </c>
      <c r="C1089" s="254" t="str">
        <f t="shared" si="218"/>
        <v>Fraction of Industrial Fuel Use Shifted to Other Fuels</v>
      </c>
      <c r="D1089" s="255" t="s">
        <v>2103</v>
      </c>
      <c r="E1089" s="250" t="s">
        <v>823</v>
      </c>
      <c r="F1089" s="180" t="s">
        <v>2149</v>
      </c>
      <c r="G1089" s="250" t="s">
        <v>2154</v>
      </c>
      <c r="H1089" s="43">
        <v>1437</v>
      </c>
      <c r="I1089" s="250" t="s">
        <v>311</v>
      </c>
      <c r="J1089" s="254" t="str">
        <f t="shared" si="219"/>
        <v>Electrification + Hydrogen</v>
      </c>
      <c r="K1089" s="254" t="str">
        <f t="shared" si="219"/>
        <v>indst fuel type shifting</v>
      </c>
      <c r="L1089" s="253">
        <f t="shared" si="219"/>
        <v>0</v>
      </c>
      <c r="M1089" s="253">
        <f t="shared" si="219"/>
        <v>1</v>
      </c>
      <c r="N1089" s="253">
        <f t="shared" si="219"/>
        <v>0.01</v>
      </c>
      <c r="O1089" s="254" t="str">
        <f t="shared" si="219"/>
        <v>% of fuel shifted</v>
      </c>
      <c r="P1089" s="254"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89" s="254" t="str">
        <f t="shared" si="220"/>
        <v>industry-ag-main.html#fuel-switching</v>
      </c>
      <c r="R1089" s="254" t="str">
        <f t="shared" si="220"/>
        <v>industry-elec-and-hydrogen.html</v>
      </c>
      <c r="S1089" s="256"/>
      <c r="T1089" s="250"/>
    </row>
    <row r="1090" spans="1:20">
      <c r="A1090" s="254" t="str">
        <f t="shared" si="218"/>
        <v>Industry</v>
      </c>
      <c r="B1090" s="254" t="str">
        <f t="shared" si="218"/>
        <v>Electrification + Hydrogen</v>
      </c>
      <c r="C1090" s="254" t="str">
        <f t="shared" si="218"/>
        <v>Fraction of Industrial Fuel Use Shifted to Other Fuels</v>
      </c>
      <c r="D1090" s="255" t="s">
        <v>2101</v>
      </c>
      <c r="E1090" s="250" t="s">
        <v>800</v>
      </c>
      <c r="F1090" s="180" t="s">
        <v>2165</v>
      </c>
      <c r="G1090" s="250" t="s">
        <v>2164</v>
      </c>
      <c r="H1090" s="43">
        <v>1438</v>
      </c>
      <c r="I1090" s="250" t="s">
        <v>333</v>
      </c>
      <c r="J1090" s="254" t="str">
        <f t="shared" si="219"/>
        <v>Electrification + Hydrogen</v>
      </c>
      <c r="K1090" s="254" t="str">
        <f t="shared" si="219"/>
        <v>indst fuel type shifting</v>
      </c>
      <c r="L1090" s="253">
        <f t="shared" si="219"/>
        <v>0</v>
      </c>
      <c r="M1090" s="253">
        <f t="shared" si="219"/>
        <v>1</v>
      </c>
      <c r="N1090" s="253">
        <f t="shared" si="219"/>
        <v>0.01</v>
      </c>
      <c r="O1090" s="254" t="str">
        <f t="shared" si="219"/>
        <v>% of fuel shifted</v>
      </c>
      <c r="P1090" s="254"/>
      <c r="Q1090" s="254" t="str">
        <f t="shared" si="220"/>
        <v>industry-ag-main.html#fuel-switching</v>
      </c>
      <c r="R1090" s="254" t="str">
        <f t="shared" si="220"/>
        <v>industry-elec-and-hydrogen.html</v>
      </c>
      <c r="S1090" s="256"/>
      <c r="T1090" s="250"/>
    </row>
    <row r="1091" spans="1:20">
      <c r="A1091" s="254" t="str">
        <f t="shared" si="218"/>
        <v>Industry</v>
      </c>
      <c r="B1091" s="254" t="str">
        <f t="shared" si="218"/>
        <v>Electrification + Hydrogen</v>
      </c>
      <c r="C1091" s="254" t="str">
        <f t="shared" si="218"/>
        <v>Fraction of Industrial Fuel Use Shifted to Other Fuels</v>
      </c>
      <c r="D1091" s="255" t="s">
        <v>2101</v>
      </c>
      <c r="E1091" s="250" t="s">
        <v>807</v>
      </c>
      <c r="F1091" s="180" t="s">
        <v>2165</v>
      </c>
      <c r="G1091" s="250" t="s">
        <v>2163</v>
      </c>
      <c r="H1091" s="43">
        <v>1439</v>
      </c>
      <c r="I1091" s="250" t="s">
        <v>333</v>
      </c>
      <c r="J1091" s="254" t="str">
        <f t="shared" ref="J1091:O1100" si="221">J$860</f>
        <v>Electrification + Hydrogen</v>
      </c>
      <c r="K1091" s="254" t="str">
        <f t="shared" si="221"/>
        <v>indst fuel type shifting</v>
      </c>
      <c r="L1091" s="253">
        <f t="shared" si="221"/>
        <v>0</v>
      </c>
      <c r="M1091" s="253">
        <f t="shared" si="221"/>
        <v>1</v>
      </c>
      <c r="N1091" s="253">
        <f t="shared" si="221"/>
        <v>0.01</v>
      </c>
      <c r="O1091" s="254" t="str">
        <f t="shared" si="221"/>
        <v>% of fuel shifted</v>
      </c>
      <c r="P1091" s="250"/>
      <c r="Q1091" s="254" t="str">
        <f t="shared" si="220"/>
        <v>industry-ag-main.html#fuel-switching</v>
      </c>
      <c r="R1091" s="254" t="str">
        <f t="shared" si="220"/>
        <v>industry-elec-and-hydrogen.html</v>
      </c>
      <c r="S1091" s="256"/>
      <c r="T1091" s="250"/>
    </row>
    <row r="1092" spans="1:20">
      <c r="A1092" s="254" t="str">
        <f t="shared" si="218"/>
        <v>Industry</v>
      </c>
      <c r="B1092" s="254" t="str">
        <f t="shared" si="218"/>
        <v>Electrification + Hydrogen</v>
      </c>
      <c r="C1092" s="254" t="str">
        <f t="shared" si="218"/>
        <v>Fraction of Industrial Fuel Use Shifted to Other Fuels</v>
      </c>
      <c r="D1092" s="255" t="s">
        <v>2101</v>
      </c>
      <c r="E1092" s="250" t="s">
        <v>809</v>
      </c>
      <c r="F1092" s="180" t="s">
        <v>2165</v>
      </c>
      <c r="G1092" s="250" t="s">
        <v>2162</v>
      </c>
      <c r="H1092" s="43">
        <v>1440</v>
      </c>
      <c r="I1092" s="250" t="s">
        <v>333</v>
      </c>
      <c r="J1092" s="254" t="str">
        <f t="shared" si="221"/>
        <v>Electrification + Hydrogen</v>
      </c>
      <c r="K1092" s="254" t="str">
        <f t="shared" si="221"/>
        <v>indst fuel type shifting</v>
      </c>
      <c r="L1092" s="253">
        <f t="shared" si="221"/>
        <v>0</v>
      </c>
      <c r="M1092" s="253">
        <f t="shared" si="221"/>
        <v>1</v>
      </c>
      <c r="N1092" s="253">
        <f t="shared" si="221"/>
        <v>0.01</v>
      </c>
      <c r="O1092" s="254" t="str">
        <f t="shared" si="221"/>
        <v>% of fuel shifted</v>
      </c>
      <c r="P1092" s="250"/>
      <c r="Q1092" s="254" t="str">
        <f t="shared" si="220"/>
        <v>industry-ag-main.html#fuel-switching</v>
      </c>
      <c r="R1092" s="254" t="str">
        <f t="shared" si="220"/>
        <v>industry-elec-and-hydrogen.html</v>
      </c>
      <c r="S1092" s="256"/>
      <c r="T1092" s="250"/>
    </row>
    <row r="1093" spans="1:20">
      <c r="A1093" s="254" t="str">
        <f t="shared" si="218"/>
        <v>Industry</v>
      </c>
      <c r="B1093" s="254" t="str">
        <f t="shared" si="218"/>
        <v>Electrification + Hydrogen</v>
      </c>
      <c r="C1093" s="254" t="str">
        <f t="shared" si="218"/>
        <v>Fraction of Industrial Fuel Use Shifted to Other Fuels</v>
      </c>
      <c r="D1093" s="255" t="s">
        <v>2101</v>
      </c>
      <c r="E1093" s="250" t="s">
        <v>811</v>
      </c>
      <c r="F1093" s="180" t="s">
        <v>2165</v>
      </c>
      <c r="G1093" s="250" t="s">
        <v>2161</v>
      </c>
      <c r="H1093" s="43">
        <v>1441</v>
      </c>
      <c r="I1093" s="250" t="s">
        <v>333</v>
      </c>
      <c r="J1093" s="254" t="str">
        <f t="shared" si="221"/>
        <v>Electrification + Hydrogen</v>
      </c>
      <c r="K1093" s="254" t="str">
        <f t="shared" si="221"/>
        <v>indst fuel type shifting</v>
      </c>
      <c r="L1093" s="253">
        <f t="shared" si="221"/>
        <v>0</v>
      </c>
      <c r="M1093" s="253">
        <f t="shared" si="221"/>
        <v>1</v>
      </c>
      <c r="N1093" s="253">
        <f t="shared" si="221"/>
        <v>0.01</v>
      </c>
      <c r="O1093" s="254" t="str">
        <f t="shared" si="221"/>
        <v>% of fuel shifted</v>
      </c>
      <c r="P1093" s="250"/>
      <c r="Q1093" s="254" t="str">
        <f t="shared" si="220"/>
        <v>industry-ag-main.html#fuel-switching</v>
      </c>
      <c r="R1093" s="254" t="str">
        <f t="shared" si="220"/>
        <v>industry-elec-and-hydrogen.html</v>
      </c>
      <c r="S1093" s="256"/>
      <c r="T1093" s="250"/>
    </row>
    <row r="1094" spans="1:20">
      <c r="A1094" s="254" t="str">
        <f t="shared" si="218"/>
        <v>Industry</v>
      </c>
      <c r="B1094" s="254" t="str">
        <f t="shared" si="218"/>
        <v>Electrification + Hydrogen</v>
      </c>
      <c r="C1094" s="254" t="str">
        <f t="shared" si="218"/>
        <v>Fraction of Industrial Fuel Use Shifted to Other Fuels</v>
      </c>
      <c r="D1094" s="255" t="s">
        <v>2101</v>
      </c>
      <c r="E1094" s="250" t="s">
        <v>813</v>
      </c>
      <c r="F1094" s="180" t="s">
        <v>2165</v>
      </c>
      <c r="G1094" s="250" t="s">
        <v>2160</v>
      </c>
      <c r="H1094" s="43">
        <v>1442</v>
      </c>
      <c r="I1094" s="250" t="s">
        <v>333</v>
      </c>
      <c r="J1094" s="254" t="str">
        <f t="shared" si="221"/>
        <v>Electrification + Hydrogen</v>
      </c>
      <c r="K1094" s="254" t="str">
        <f t="shared" si="221"/>
        <v>indst fuel type shifting</v>
      </c>
      <c r="L1094" s="253">
        <f t="shared" si="221"/>
        <v>0</v>
      </c>
      <c r="M1094" s="253">
        <f t="shared" si="221"/>
        <v>1</v>
      </c>
      <c r="N1094" s="253">
        <f t="shared" si="221"/>
        <v>0.01</v>
      </c>
      <c r="O1094" s="254" t="str">
        <f t="shared" si="221"/>
        <v>% of fuel shifted</v>
      </c>
      <c r="P1094" s="250"/>
      <c r="Q1094" s="254" t="str">
        <f t="shared" si="220"/>
        <v>industry-ag-main.html#fuel-switching</v>
      </c>
      <c r="R1094" s="254" t="str">
        <f t="shared" si="220"/>
        <v>industry-elec-and-hydrogen.html</v>
      </c>
      <c r="S1094" s="256"/>
      <c r="T1094" s="250"/>
    </row>
    <row r="1095" spans="1:20">
      <c r="A1095" s="254" t="str">
        <f t="shared" si="218"/>
        <v>Industry</v>
      </c>
      <c r="B1095" s="254" t="str">
        <f t="shared" si="218"/>
        <v>Electrification + Hydrogen</v>
      </c>
      <c r="C1095" s="254" t="str">
        <f t="shared" si="218"/>
        <v>Fraction of Industrial Fuel Use Shifted to Other Fuels</v>
      </c>
      <c r="D1095" s="255" t="s">
        <v>2101</v>
      </c>
      <c r="E1095" s="250" t="s">
        <v>815</v>
      </c>
      <c r="F1095" s="180" t="s">
        <v>2165</v>
      </c>
      <c r="G1095" s="250" t="s">
        <v>2159</v>
      </c>
      <c r="H1095" s="43">
        <v>1443</v>
      </c>
      <c r="I1095" s="250" t="s">
        <v>333</v>
      </c>
      <c r="J1095" s="254" t="str">
        <f t="shared" si="221"/>
        <v>Electrification + Hydrogen</v>
      </c>
      <c r="K1095" s="254" t="str">
        <f t="shared" si="221"/>
        <v>indst fuel type shifting</v>
      </c>
      <c r="L1095" s="253">
        <f t="shared" si="221"/>
        <v>0</v>
      </c>
      <c r="M1095" s="253">
        <f t="shared" si="221"/>
        <v>1</v>
      </c>
      <c r="N1095" s="253">
        <f t="shared" si="221"/>
        <v>0.01</v>
      </c>
      <c r="O1095" s="254" t="str">
        <f t="shared" si="221"/>
        <v>% of fuel shifted</v>
      </c>
      <c r="P1095" s="250"/>
      <c r="Q1095" s="254" t="str">
        <f t="shared" si="220"/>
        <v>industry-ag-main.html#fuel-switching</v>
      </c>
      <c r="R1095" s="254" t="str">
        <f t="shared" si="220"/>
        <v>industry-elec-and-hydrogen.html</v>
      </c>
      <c r="S1095" s="256"/>
      <c r="T1095" s="250"/>
    </row>
    <row r="1096" spans="1:20">
      <c r="A1096" s="254" t="str">
        <f t="shared" si="218"/>
        <v>Industry</v>
      </c>
      <c r="B1096" s="254" t="str">
        <f t="shared" si="218"/>
        <v>Electrification + Hydrogen</v>
      </c>
      <c r="C1096" s="254" t="str">
        <f t="shared" si="218"/>
        <v>Fraction of Industrial Fuel Use Shifted to Other Fuels</v>
      </c>
      <c r="D1096" s="255" t="s">
        <v>2101</v>
      </c>
      <c r="E1096" s="250" t="s">
        <v>817</v>
      </c>
      <c r="F1096" s="180" t="s">
        <v>2165</v>
      </c>
      <c r="G1096" s="250" t="s">
        <v>2158</v>
      </c>
      <c r="H1096" s="43">
        <v>1444</v>
      </c>
      <c r="I1096" s="250" t="s">
        <v>333</v>
      </c>
      <c r="J1096" s="254" t="str">
        <f t="shared" si="221"/>
        <v>Electrification + Hydrogen</v>
      </c>
      <c r="K1096" s="254" t="str">
        <f t="shared" si="221"/>
        <v>indst fuel type shifting</v>
      </c>
      <c r="L1096" s="253">
        <f t="shared" si="221"/>
        <v>0</v>
      </c>
      <c r="M1096" s="253">
        <f t="shared" si="221"/>
        <v>1</v>
      </c>
      <c r="N1096" s="253">
        <f t="shared" si="221"/>
        <v>0.01</v>
      </c>
      <c r="O1096" s="254" t="str">
        <f t="shared" si="221"/>
        <v>% of fuel shifted</v>
      </c>
      <c r="P1096" s="250"/>
      <c r="Q1096" s="254" t="str">
        <f t="shared" si="220"/>
        <v>industry-ag-main.html#fuel-switching</v>
      </c>
      <c r="R1096" s="254" t="str">
        <f t="shared" si="220"/>
        <v>industry-elec-and-hydrogen.html</v>
      </c>
      <c r="S1096" s="256"/>
      <c r="T1096" s="250"/>
    </row>
    <row r="1097" spans="1:20">
      <c r="A1097" s="254" t="str">
        <f t="shared" si="218"/>
        <v>Industry</v>
      </c>
      <c r="B1097" s="254" t="str">
        <f t="shared" si="218"/>
        <v>Electrification + Hydrogen</v>
      </c>
      <c r="C1097" s="254" t="str">
        <f t="shared" si="218"/>
        <v>Fraction of Industrial Fuel Use Shifted to Other Fuels</v>
      </c>
      <c r="D1097" s="255" t="s">
        <v>2101</v>
      </c>
      <c r="E1097" s="250" t="s">
        <v>819</v>
      </c>
      <c r="F1097" s="180" t="s">
        <v>2165</v>
      </c>
      <c r="G1097" s="250" t="s">
        <v>2157</v>
      </c>
      <c r="H1097" s="43">
        <v>1445</v>
      </c>
      <c r="I1097" s="250" t="s">
        <v>333</v>
      </c>
      <c r="J1097" s="254" t="str">
        <f t="shared" si="221"/>
        <v>Electrification + Hydrogen</v>
      </c>
      <c r="K1097" s="254" t="str">
        <f t="shared" si="221"/>
        <v>indst fuel type shifting</v>
      </c>
      <c r="L1097" s="253">
        <f t="shared" si="221"/>
        <v>0</v>
      </c>
      <c r="M1097" s="253">
        <f t="shared" si="221"/>
        <v>1</v>
      </c>
      <c r="N1097" s="253">
        <f t="shared" si="221"/>
        <v>0.01</v>
      </c>
      <c r="O1097" s="254" t="str">
        <f t="shared" si="221"/>
        <v>% of fuel shifted</v>
      </c>
      <c r="P1097" s="250"/>
      <c r="Q1097" s="254" t="str">
        <f t="shared" si="220"/>
        <v>industry-ag-main.html#fuel-switching</v>
      </c>
      <c r="R1097" s="254" t="str">
        <f t="shared" si="220"/>
        <v>industry-elec-and-hydrogen.html</v>
      </c>
      <c r="S1097" s="256"/>
      <c r="T1097" s="250"/>
    </row>
    <row r="1098" spans="1:20">
      <c r="A1098" s="254" t="str">
        <f t="shared" si="218"/>
        <v>Industry</v>
      </c>
      <c r="B1098" s="254" t="str">
        <f t="shared" si="218"/>
        <v>Electrification + Hydrogen</v>
      </c>
      <c r="C1098" s="254" t="str">
        <f t="shared" si="218"/>
        <v>Fraction of Industrial Fuel Use Shifted to Other Fuels</v>
      </c>
      <c r="D1098" s="255" t="s">
        <v>2101</v>
      </c>
      <c r="E1098" s="250" t="s">
        <v>821</v>
      </c>
      <c r="F1098" s="180" t="s">
        <v>2165</v>
      </c>
      <c r="G1098" s="250" t="s">
        <v>2156</v>
      </c>
      <c r="H1098" s="43">
        <v>1446</v>
      </c>
      <c r="I1098" s="250" t="s">
        <v>333</v>
      </c>
      <c r="J1098" s="254" t="str">
        <f t="shared" si="221"/>
        <v>Electrification + Hydrogen</v>
      </c>
      <c r="K1098" s="254" t="str">
        <f t="shared" si="221"/>
        <v>indst fuel type shifting</v>
      </c>
      <c r="L1098" s="253">
        <f t="shared" si="221"/>
        <v>0</v>
      </c>
      <c r="M1098" s="253">
        <f t="shared" si="221"/>
        <v>1</v>
      </c>
      <c r="N1098" s="253">
        <f t="shared" si="221"/>
        <v>0.01</v>
      </c>
      <c r="O1098" s="254" t="str">
        <f t="shared" si="221"/>
        <v>% of fuel shifted</v>
      </c>
      <c r="P1098" s="250"/>
      <c r="Q1098" s="254" t="str">
        <f t="shared" si="220"/>
        <v>industry-ag-main.html#fuel-switching</v>
      </c>
      <c r="R1098" s="254" t="str">
        <f t="shared" si="220"/>
        <v>industry-elec-and-hydrogen.html</v>
      </c>
      <c r="S1098" s="256"/>
      <c r="T1098" s="250"/>
    </row>
    <row r="1099" spans="1:20">
      <c r="A1099" s="254" t="str">
        <f t="shared" si="218"/>
        <v>Industry</v>
      </c>
      <c r="B1099" s="254" t="str">
        <f t="shared" si="218"/>
        <v>Electrification + Hydrogen</v>
      </c>
      <c r="C1099" s="254" t="str">
        <f t="shared" si="218"/>
        <v>Fraction of Industrial Fuel Use Shifted to Other Fuels</v>
      </c>
      <c r="D1099" s="255" t="s">
        <v>2101</v>
      </c>
      <c r="E1099" s="250" t="s">
        <v>823</v>
      </c>
      <c r="F1099" s="180" t="s">
        <v>2165</v>
      </c>
      <c r="G1099" s="250" t="s">
        <v>2154</v>
      </c>
      <c r="H1099" s="43">
        <v>1447</v>
      </c>
      <c r="I1099" s="250" t="s">
        <v>333</v>
      </c>
      <c r="J1099" s="254" t="str">
        <f t="shared" si="221"/>
        <v>Electrification + Hydrogen</v>
      </c>
      <c r="K1099" s="254" t="str">
        <f t="shared" si="221"/>
        <v>indst fuel type shifting</v>
      </c>
      <c r="L1099" s="253">
        <f t="shared" si="221"/>
        <v>0</v>
      </c>
      <c r="M1099" s="253">
        <f t="shared" si="221"/>
        <v>1</v>
      </c>
      <c r="N1099" s="253">
        <f t="shared" si="221"/>
        <v>0.01</v>
      </c>
      <c r="O1099" s="254" t="str">
        <f t="shared" si="221"/>
        <v>% of fuel shifted</v>
      </c>
      <c r="P1099" s="254"/>
      <c r="Q1099" s="254" t="str">
        <f t="shared" si="220"/>
        <v>industry-ag-main.html#fuel-switching</v>
      </c>
      <c r="R1099" s="254" t="str">
        <f t="shared" si="220"/>
        <v>industry-elec-and-hydrogen.html</v>
      </c>
      <c r="S1099" s="256"/>
      <c r="T1099" s="250"/>
    </row>
    <row r="1100" spans="1:20">
      <c r="A1100" s="254" t="str">
        <f t="shared" si="218"/>
        <v>Industry</v>
      </c>
      <c r="B1100" s="254" t="str">
        <f t="shared" si="218"/>
        <v>Electrification + Hydrogen</v>
      </c>
      <c r="C1100" s="254" t="str">
        <f t="shared" si="218"/>
        <v>Fraction of Industrial Fuel Use Shifted to Other Fuels</v>
      </c>
      <c r="D1100" s="255" t="s">
        <v>2099</v>
      </c>
      <c r="E1100" s="250" t="s">
        <v>800</v>
      </c>
      <c r="F1100" s="180" t="s">
        <v>2155</v>
      </c>
      <c r="G1100" s="250" t="s">
        <v>2164</v>
      </c>
      <c r="H1100" s="43">
        <v>1448</v>
      </c>
      <c r="I1100" s="250" t="s">
        <v>311</v>
      </c>
      <c r="J1100" s="254" t="str">
        <f t="shared" si="221"/>
        <v>Electrification + Hydrogen</v>
      </c>
      <c r="K1100" s="254" t="str">
        <f t="shared" si="221"/>
        <v>indst fuel type shifting</v>
      </c>
      <c r="L1100" s="253">
        <f t="shared" si="221"/>
        <v>0</v>
      </c>
      <c r="M1100" s="253">
        <f t="shared" si="221"/>
        <v>1</v>
      </c>
      <c r="N1100" s="253">
        <f t="shared" si="221"/>
        <v>0.01</v>
      </c>
      <c r="O1100" s="254" t="str">
        <f t="shared" si="221"/>
        <v>% of fuel shifted</v>
      </c>
      <c r="P1100" s="254"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100" s="254" t="str">
        <f t="shared" si="220"/>
        <v>industry-ag-main.html#fuel-switching</v>
      </c>
      <c r="R1100" s="254" t="str">
        <f t="shared" si="220"/>
        <v>industry-elec-and-hydrogen.html</v>
      </c>
      <c r="S1100" s="256"/>
      <c r="T1100" s="250"/>
    </row>
    <row r="1101" spans="1:20">
      <c r="A1101" s="254" t="str">
        <f t="shared" ref="A1101:C1109" si="222">A$860</f>
        <v>Industry</v>
      </c>
      <c r="B1101" s="254" t="str">
        <f t="shared" si="222"/>
        <v>Electrification + Hydrogen</v>
      </c>
      <c r="C1101" s="254" t="str">
        <f t="shared" si="222"/>
        <v>Fraction of Industrial Fuel Use Shifted to Other Fuels</v>
      </c>
      <c r="D1101" s="255" t="s">
        <v>2099</v>
      </c>
      <c r="E1101" s="250" t="s">
        <v>807</v>
      </c>
      <c r="F1101" s="180" t="s">
        <v>2155</v>
      </c>
      <c r="G1101" s="250" t="s">
        <v>2163</v>
      </c>
      <c r="H1101" s="43">
        <v>1449</v>
      </c>
      <c r="I1101" s="250" t="s">
        <v>333</v>
      </c>
      <c r="J1101" s="254" t="str">
        <f t="shared" ref="J1101:O1109" si="223">J$860</f>
        <v>Electrification + Hydrogen</v>
      </c>
      <c r="K1101" s="254" t="str">
        <f t="shared" si="223"/>
        <v>indst fuel type shifting</v>
      </c>
      <c r="L1101" s="253">
        <f t="shared" si="223"/>
        <v>0</v>
      </c>
      <c r="M1101" s="253">
        <f t="shared" si="223"/>
        <v>1</v>
      </c>
      <c r="N1101" s="253">
        <f t="shared" si="223"/>
        <v>0.01</v>
      </c>
      <c r="O1101" s="254" t="str">
        <f t="shared" si="223"/>
        <v>% of fuel shifted</v>
      </c>
      <c r="P1101" s="250"/>
      <c r="Q1101" s="254" t="str">
        <f t="shared" ref="Q1101:R1109" si="224">Q$860</f>
        <v>industry-ag-main.html#fuel-switching</v>
      </c>
      <c r="R1101" s="254" t="str">
        <f t="shared" si="224"/>
        <v>industry-elec-and-hydrogen.html</v>
      </c>
      <c r="S1101" s="256"/>
      <c r="T1101" s="250"/>
    </row>
    <row r="1102" spans="1:20">
      <c r="A1102" s="254" t="str">
        <f t="shared" si="222"/>
        <v>Industry</v>
      </c>
      <c r="B1102" s="254" t="str">
        <f t="shared" si="222"/>
        <v>Electrification + Hydrogen</v>
      </c>
      <c r="C1102" s="254" t="str">
        <f t="shared" si="222"/>
        <v>Fraction of Industrial Fuel Use Shifted to Other Fuels</v>
      </c>
      <c r="D1102" s="255" t="s">
        <v>2099</v>
      </c>
      <c r="E1102" s="250" t="s">
        <v>809</v>
      </c>
      <c r="F1102" s="180" t="s">
        <v>2155</v>
      </c>
      <c r="G1102" s="250" t="s">
        <v>2162</v>
      </c>
      <c r="H1102" s="43">
        <v>1450</v>
      </c>
      <c r="I1102" s="250" t="s">
        <v>333</v>
      </c>
      <c r="J1102" s="254" t="str">
        <f t="shared" si="223"/>
        <v>Electrification + Hydrogen</v>
      </c>
      <c r="K1102" s="254" t="str">
        <f t="shared" si="223"/>
        <v>indst fuel type shifting</v>
      </c>
      <c r="L1102" s="253">
        <f t="shared" si="223"/>
        <v>0</v>
      </c>
      <c r="M1102" s="253">
        <f t="shared" si="223"/>
        <v>1</v>
      </c>
      <c r="N1102" s="253">
        <f t="shared" si="223"/>
        <v>0.01</v>
      </c>
      <c r="O1102" s="254" t="str">
        <f t="shared" si="223"/>
        <v>% of fuel shifted</v>
      </c>
      <c r="P1102" s="250"/>
      <c r="Q1102" s="254" t="str">
        <f t="shared" si="224"/>
        <v>industry-ag-main.html#fuel-switching</v>
      </c>
      <c r="R1102" s="254" t="str">
        <f t="shared" si="224"/>
        <v>industry-elec-and-hydrogen.html</v>
      </c>
      <c r="S1102" s="256"/>
      <c r="T1102" s="250"/>
    </row>
    <row r="1103" spans="1:20">
      <c r="A1103" s="254" t="str">
        <f t="shared" si="222"/>
        <v>Industry</v>
      </c>
      <c r="B1103" s="254" t="str">
        <f t="shared" si="222"/>
        <v>Electrification + Hydrogen</v>
      </c>
      <c r="C1103" s="254" t="str">
        <f t="shared" si="222"/>
        <v>Fraction of Industrial Fuel Use Shifted to Other Fuels</v>
      </c>
      <c r="D1103" s="255" t="s">
        <v>2099</v>
      </c>
      <c r="E1103" s="250" t="s">
        <v>811</v>
      </c>
      <c r="F1103" s="180" t="s">
        <v>2155</v>
      </c>
      <c r="G1103" s="250" t="s">
        <v>2161</v>
      </c>
      <c r="H1103" s="43">
        <v>1451</v>
      </c>
      <c r="I1103" s="250" t="s">
        <v>333</v>
      </c>
      <c r="J1103" s="254" t="str">
        <f t="shared" si="223"/>
        <v>Electrification + Hydrogen</v>
      </c>
      <c r="K1103" s="254" t="str">
        <f t="shared" si="223"/>
        <v>indst fuel type shifting</v>
      </c>
      <c r="L1103" s="253">
        <f t="shared" si="223"/>
        <v>0</v>
      </c>
      <c r="M1103" s="253">
        <f t="shared" si="223"/>
        <v>1</v>
      </c>
      <c r="N1103" s="253">
        <f t="shared" si="223"/>
        <v>0.01</v>
      </c>
      <c r="O1103" s="254" t="str">
        <f t="shared" si="223"/>
        <v>% of fuel shifted</v>
      </c>
      <c r="P1103" s="250"/>
      <c r="Q1103" s="254" t="str">
        <f t="shared" si="224"/>
        <v>industry-ag-main.html#fuel-switching</v>
      </c>
      <c r="R1103" s="254" t="str">
        <f t="shared" si="224"/>
        <v>industry-elec-and-hydrogen.html</v>
      </c>
      <c r="S1103" s="256"/>
      <c r="T1103" s="250"/>
    </row>
    <row r="1104" spans="1:20">
      <c r="A1104" s="254" t="str">
        <f t="shared" si="222"/>
        <v>Industry</v>
      </c>
      <c r="B1104" s="254" t="str">
        <f t="shared" si="222"/>
        <v>Electrification + Hydrogen</v>
      </c>
      <c r="C1104" s="254" t="str">
        <f t="shared" si="222"/>
        <v>Fraction of Industrial Fuel Use Shifted to Other Fuels</v>
      </c>
      <c r="D1104" s="255" t="s">
        <v>2099</v>
      </c>
      <c r="E1104" s="250" t="s">
        <v>813</v>
      </c>
      <c r="F1104" s="180" t="s">
        <v>2155</v>
      </c>
      <c r="G1104" s="250" t="s">
        <v>2160</v>
      </c>
      <c r="H1104" s="43">
        <v>1452</v>
      </c>
      <c r="I1104" s="250" t="s">
        <v>333</v>
      </c>
      <c r="J1104" s="254" t="str">
        <f t="shared" si="223"/>
        <v>Electrification + Hydrogen</v>
      </c>
      <c r="K1104" s="254" t="str">
        <f t="shared" si="223"/>
        <v>indst fuel type shifting</v>
      </c>
      <c r="L1104" s="253">
        <f t="shared" si="223"/>
        <v>0</v>
      </c>
      <c r="M1104" s="253">
        <f t="shared" si="223"/>
        <v>1</v>
      </c>
      <c r="N1104" s="253">
        <f t="shared" si="223"/>
        <v>0.01</v>
      </c>
      <c r="O1104" s="254" t="str">
        <f t="shared" si="223"/>
        <v>% of fuel shifted</v>
      </c>
      <c r="P1104" s="250"/>
      <c r="Q1104" s="254" t="str">
        <f t="shared" si="224"/>
        <v>industry-ag-main.html#fuel-switching</v>
      </c>
      <c r="R1104" s="254" t="str">
        <f t="shared" si="224"/>
        <v>industry-elec-and-hydrogen.html</v>
      </c>
      <c r="S1104" s="256"/>
      <c r="T1104" s="250"/>
    </row>
    <row r="1105" spans="1:20">
      <c r="A1105" s="254" t="str">
        <f t="shared" si="222"/>
        <v>Industry</v>
      </c>
      <c r="B1105" s="254" t="str">
        <f t="shared" si="222"/>
        <v>Electrification + Hydrogen</v>
      </c>
      <c r="C1105" s="254" t="str">
        <f t="shared" si="222"/>
        <v>Fraction of Industrial Fuel Use Shifted to Other Fuels</v>
      </c>
      <c r="D1105" s="255" t="s">
        <v>2099</v>
      </c>
      <c r="E1105" s="250" t="s">
        <v>815</v>
      </c>
      <c r="F1105" s="180" t="s">
        <v>2155</v>
      </c>
      <c r="G1105" s="250" t="s">
        <v>2159</v>
      </c>
      <c r="H1105" s="43">
        <v>1453</v>
      </c>
      <c r="I1105" s="250" t="s">
        <v>333</v>
      </c>
      <c r="J1105" s="254" t="str">
        <f t="shared" si="223"/>
        <v>Electrification + Hydrogen</v>
      </c>
      <c r="K1105" s="254" t="str">
        <f t="shared" si="223"/>
        <v>indst fuel type shifting</v>
      </c>
      <c r="L1105" s="253">
        <f t="shared" si="223"/>
        <v>0</v>
      </c>
      <c r="M1105" s="253">
        <f t="shared" si="223"/>
        <v>1</v>
      </c>
      <c r="N1105" s="253">
        <f t="shared" si="223"/>
        <v>0.01</v>
      </c>
      <c r="O1105" s="254" t="str">
        <f t="shared" si="223"/>
        <v>% of fuel shifted</v>
      </c>
      <c r="P1105" s="250"/>
      <c r="Q1105" s="254" t="str">
        <f t="shared" si="224"/>
        <v>industry-ag-main.html#fuel-switching</v>
      </c>
      <c r="R1105" s="254" t="str">
        <f t="shared" si="224"/>
        <v>industry-elec-and-hydrogen.html</v>
      </c>
      <c r="S1105" s="256"/>
      <c r="T1105" s="250"/>
    </row>
    <row r="1106" spans="1:20">
      <c r="A1106" s="254" t="str">
        <f t="shared" si="222"/>
        <v>Industry</v>
      </c>
      <c r="B1106" s="254" t="str">
        <f t="shared" si="222"/>
        <v>Electrification + Hydrogen</v>
      </c>
      <c r="C1106" s="254" t="str">
        <f t="shared" si="222"/>
        <v>Fraction of Industrial Fuel Use Shifted to Other Fuels</v>
      </c>
      <c r="D1106" s="255" t="s">
        <v>2099</v>
      </c>
      <c r="E1106" s="250" t="s">
        <v>817</v>
      </c>
      <c r="F1106" s="180" t="s">
        <v>2155</v>
      </c>
      <c r="G1106" s="250" t="s">
        <v>2158</v>
      </c>
      <c r="H1106" s="43">
        <v>1454</v>
      </c>
      <c r="I1106" s="250" t="s">
        <v>333</v>
      </c>
      <c r="J1106" s="254" t="str">
        <f t="shared" si="223"/>
        <v>Electrification + Hydrogen</v>
      </c>
      <c r="K1106" s="254" t="str">
        <f t="shared" si="223"/>
        <v>indst fuel type shifting</v>
      </c>
      <c r="L1106" s="253">
        <f t="shared" si="223"/>
        <v>0</v>
      </c>
      <c r="M1106" s="253">
        <f t="shared" si="223"/>
        <v>1</v>
      </c>
      <c r="N1106" s="253">
        <f t="shared" si="223"/>
        <v>0.01</v>
      </c>
      <c r="O1106" s="254" t="str">
        <f t="shared" si="223"/>
        <v>% of fuel shifted</v>
      </c>
      <c r="P1106" s="250"/>
      <c r="Q1106" s="254" t="str">
        <f t="shared" si="224"/>
        <v>industry-ag-main.html#fuel-switching</v>
      </c>
      <c r="R1106" s="254" t="str">
        <f t="shared" si="224"/>
        <v>industry-elec-and-hydrogen.html</v>
      </c>
      <c r="S1106" s="256"/>
      <c r="T1106" s="250"/>
    </row>
    <row r="1107" spans="1:20">
      <c r="A1107" s="254" t="str">
        <f t="shared" si="222"/>
        <v>Industry</v>
      </c>
      <c r="B1107" s="254" t="str">
        <f t="shared" si="222"/>
        <v>Electrification + Hydrogen</v>
      </c>
      <c r="C1107" s="254" t="str">
        <f t="shared" si="222"/>
        <v>Fraction of Industrial Fuel Use Shifted to Other Fuels</v>
      </c>
      <c r="D1107" s="255" t="s">
        <v>2099</v>
      </c>
      <c r="E1107" s="250" t="s">
        <v>819</v>
      </c>
      <c r="F1107" s="180" t="s">
        <v>2155</v>
      </c>
      <c r="G1107" s="250" t="s">
        <v>2157</v>
      </c>
      <c r="H1107" s="43">
        <v>1455</v>
      </c>
      <c r="I1107" s="250" t="s">
        <v>333</v>
      </c>
      <c r="J1107" s="254" t="str">
        <f t="shared" si="223"/>
        <v>Electrification + Hydrogen</v>
      </c>
      <c r="K1107" s="254" t="str">
        <f t="shared" si="223"/>
        <v>indst fuel type shifting</v>
      </c>
      <c r="L1107" s="253">
        <f t="shared" si="223"/>
        <v>0</v>
      </c>
      <c r="M1107" s="253">
        <f t="shared" si="223"/>
        <v>1</v>
      </c>
      <c r="N1107" s="253">
        <f t="shared" si="223"/>
        <v>0.01</v>
      </c>
      <c r="O1107" s="254" t="str">
        <f t="shared" si="223"/>
        <v>% of fuel shifted</v>
      </c>
      <c r="P1107" s="250"/>
      <c r="Q1107" s="254" t="str">
        <f t="shared" si="224"/>
        <v>industry-ag-main.html#fuel-switching</v>
      </c>
      <c r="R1107" s="254" t="str">
        <f t="shared" si="224"/>
        <v>industry-elec-and-hydrogen.html</v>
      </c>
      <c r="S1107" s="256"/>
      <c r="T1107" s="250"/>
    </row>
    <row r="1108" spans="1:20">
      <c r="A1108" s="254" t="str">
        <f t="shared" si="222"/>
        <v>Industry</v>
      </c>
      <c r="B1108" s="254" t="str">
        <f t="shared" si="222"/>
        <v>Electrification + Hydrogen</v>
      </c>
      <c r="C1108" s="254" t="str">
        <f t="shared" si="222"/>
        <v>Fraction of Industrial Fuel Use Shifted to Other Fuels</v>
      </c>
      <c r="D1108" s="255" t="s">
        <v>2099</v>
      </c>
      <c r="E1108" s="250" t="s">
        <v>821</v>
      </c>
      <c r="F1108" s="180" t="s">
        <v>2155</v>
      </c>
      <c r="G1108" s="250" t="s">
        <v>2156</v>
      </c>
      <c r="H1108" s="43">
        <v>1456</v>
      </c>
      <c r="I1108" s="250" t="s">
        <v>333</v>
      </c>
      <c r="J1108" s="254" t="str">
        <f t="shared" si="223"/>
        <v>Electrification + Hydrogen</v>
      </c>
      <c r="K1108" s="254" t="str">
        <f t="shared" si="223"/>
        <v>indst fuel type shifting</v>
      </c>
      <c r="L1108" s="253">
        <f t="shared" si="223"/>
        <v>0</v>
      </c>
      <c r="M1108" s="253">
        <f t="shared" si="223"/>
        <v>1</v>
      </c>
      <c r="N1108" s="253">
        <f t="shared" si="223"/>
        <v>0.01</v>
      </c>
      <c r="O1108" s="254" t="str">
        <f t="shared" si="223"/>
        <v>% of fuel shifted</v>
      </c>
      <c r="P1108" s="250"/>
      <c r="Q1108" s="254" t="str">
        <f t="shared" si="224"/>
        <v>industry-ag-main.html#fuel-switching</v>
      </c>
      <c r="R1108" s="254" t="str">
        <f t="shared" si="224"/>
        <v>industry-elec-and-hydrogen.html</v>
      </c>
      <c r="S1108" s="256"/>
      <c r="T1108" s="250"/>
    </row>
    <row r="1109" spans="1:20">
      <c r="A1109" s="254" t="str">
        <f t="shared" si="222"/>
        <v>Industry</v>
      </c>
      <c r="B1109" s="254" t="str">
        <f t="shared" si="222"/>
        <v>Electrification + Hydrogen</v>
      </c>
      <c r="C1109" s="254" t="str">
        <f t="shared" si="222"/>
        <v>Fraction of Industrial Fuel Use Shifted to Other Fuels</v>
      </c>
      <c r="D1109" s="255" t="s">
        <v>2099</v>
      </c>
      <c r="E1109" s="250" t="s">
        <v>823</v>
      </c>
      <c r="F1109" s="180" t="s">
        <v>2155</v>
      </c>
      <c r="G1109" s="250" t="s">
        <v>2154</v>
      </c>
      <c r="H1109" s="43">
        <v>1457</v>
      </c>
      <c r="I1109" s="250" t="s">
        <v>311</v>
      </c>
      <c r="J1109" s="254" t="str">
        <f t="shared" si="223"/>
        <v>Electrification + Hydrogen</v>
      </c>
      <c r="K1109" s="254" t="str">
        <f t="shared" si="223"/>
        <v>indst fuel type shifting</v>
      </c>
      <c r="L1109" s="253">
        <f t="shared" si="223"/>
        <v>0</v>
      </c>
      <c r="M1109" s="253">
        <f t="shared" si="223"/>
        <v>1</v>
      </c>
      <c r="N1109" s="253">
        <f t="shared" si="223"/>
        <v>0.01</v>
      </c>
      <c r="O1109" s="254" t="str">
        <f t="shared" si="223"/>
        <v>% of fuel shifted</v>
      </c>
      <c r="P1109" s="254"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109" s="254" t="str">
        <f t="shared" si="224"/>
        <v>industry-ag-main.html#fuel-switching</v>
      </c>
      <c r="R1109" s="254" t="str">
        <f t="shared" si="224"/>
        <v>industry-elec-and-hydrogen.html</v>
      </c>
      <c r="S1109" s="256"/>
      <c r="T1109" s="250"/>
    </row>
    <row r="1110" spans="1:20">
      <c r="A1110" s="180" t="s">
        <v>754</v>
      </c>
      <c r="B1110" s="180" t="s">
        <v>901</v>
      </c>
      <c r="C1110" s="180" t="s">
        <v>902</v>
      </c>
      <c r="D1110" s="250" t="s">
        <v>2141</v>
      </c>
      <c r="E1110" s="250"/>
      <c r="F1110" s="180" t="s">
        <v>2151</v>
      </c>
      <c r="G1110" s="250"/>
      <c r="H1110" s="43">
        <v>1458</v>
      </c>
      <c r="I1110" s="250" t="s">
        <v>311</v>
      </c>
      <c r="J1110" s="43" t="s">
        <v>903</v>
      </c>
      <c r="K1110" s="180" t="s">
        <v>904</v>
      </c>
      <c r="L1110" s="5">
        <v>0</v>
      </c>
      <c r="M1110" s="106">
        <v>1</v>
      </c>
      <c r="N1110" s="106">
        <v>0.01</v>
      </c>
      <c r="O1110" s="250" t="s">
        <v>654</v>
      </c>
      <c r="P1110" s="250" t="s">
        <v>2153</v>
      </c>
      <c r="Q1110" s="250" t="s">
        <v>906</v>
      </c>
      <c r="R1110" s="255" t="s">
        <v>907</v>
      </c>
      <c r="S1110" s="256" t="s">
        <v>446</v>
      </c>
      <c r="T1110" s="250"/>
    </row>
    <row r="1111" spans="1:20">
      <c r="A1111" s="254" t="str">
        <f>A$1110</f>
        <v>Industry</v>
      </c>
      <c r="B1111" s="254" t="str">
        <f>B$1110</f>
        <v>Methane Capture</v>
      </c>
      <c r="C1111" s="254" t="str">
        <f>C$1110</f>
        <v>Fraction of Methane Capture Opportunities Achieved</v>
      </c>
      <c r="D1111" s="250" t="s">
        <v>2103</v>
      </c>
      <c r="E1111" s="250"/>
      <c r="F1111" s="180" t="s">
        <v>2149</v>
      </c>
      <c r="G1111" s="250"/>
      <c r="H1111" s="43">
        <v>1459</v>
      </c>
      <c r="I1111" s="250" t="s">
        <v>311</v>
      </c>
      <c r="J1111" s="254" t="str">
        <f t="shared" ref="J1111:O1111" si="225">J$1110</f>
        <v>Methane Capture and Destruction</v>
      </c>
      <c r="K1111" s="254" t="str">
        <f t="shared" si="225"/>
        <v>indst methane capture</v>
      </c>
      <c r="L1111" s="253">
        <f t="shared" si="225"/>
        <v>0</v>
      </c>
      <c r="M1111" s="253">
        <f t="shared" si="225"/>
        <v>1</v>
      </c>
      <c r="N1111" s="253">
        <f t="shared" si="225"/>
        <v>0.01</v>
      </c>
      <c r="O1111" s="254" t="str">
        <f t="shared" si="225"/>
        <v>% of potential achieved</v>
      </c>
      <c r="P1111" s="250" t="s">
        <v>2152</v>
      </c>
      <c r="Q1111" s="254" t="str">
        <f>Q$1110</f>
        <v>industry-ag-main.html#methane-capture</v>
      </c>
      <c r="R1111" s="254" t="str">
        <f>R$1110</f>
        <v>methane-capture.html</v>
      </c>
      <c r="S1111" s="258" t="str">
        <f>S$1110</f>
        <v>Calculated from model data; see the relevant variable(s) in the InputData folder for source information.</v>
      </c>
      <c r="T1111" s="250"/>
    </row>
    <row r="1112" spans="1:20">
      <c r="A1112" s="180" t="s">
        <v>754</v>
      </c>
      <c r="B1112" s="180" t="s">
        <v>910</v>
      </c>
      <c r="C1112" s="180" t="s">
        <v>911</v>
      </c>
      <c r="D1112" s="250" t="s">
        <v>2141</v>
      </c>
      <c r="E1112" s="250"/>
      <c r="F1112" s="180" t="s">
        <v>2151</v>
      </c>
      <c r="G1112" s="250"/>
      <c r="H1112" s="43">
        <v>1460</v>
      </c>
      <c r="I1112" s="250" t="s">
        <v>311</v>
      </c>
      <c r="J1112" s="43" t="s">
        <v>903</v>
      </c>
      <c r="K1112" s="180" t="s">
        <v>912</v>
      </c>
      <c r="L1112" s="5">
        <v>0</v>
      </c>
      <c r="M1112" s="106">
        <v>1</v>
      </c>
      <c r="N1112" s="106">
        <v>0.01</v>
      </c>
      <c r="O1112" s="250" t="s">
        <v>654</v>
      </c>
      <c r="P1112" s="250" t="s">
        <v>2150</v>
      </c>
      <c r="Q1112" s="250" t="s">
        <v>914</v>
      </c>
      <c r="R1112" s="255" t="s">
        <v>915</v>
      </c>
      <c r="S1112" s="256" t="s">
        <v>446</v>
      </c>
      <c r="T1112" s="250"/>
    </row>
    <row r="1113" spans="1:20">
      <c r="A1113" s="254" t="str">
        <f>A$1112</f>
        <v>Industry</v>
      </c>
      <c r="B1113" s="254" t="str">
        <f>B$1112</f>
        <v>Methane Destruction</v>
      </c>
      <c r="C1113" s="254" t="str">
        <f>C$1112</f>
        <v>Fraction of Methane Destruction Opportunities Achieved</v>
      </c>
      <c r="D1113" s="250" t="s">
        <v>2103</v>
      </c>
      <c r="E1113" s="250"/>
      <c r="F1113" s="180" t="s">
        <v>2149</v>
      </c>
      <c r="G1113" s="250"/>
      <c r="H1113" s="43">
        <v>1461</v>
      </c>
      <c r="I1113" s="250" t="s">
        <v>311</v>
      </c>
      <c r="J1113" s="254" t="str">
        <f t="shared" ref="J1113:O1113" si="226">J$1112</f>
        <v>Methane Capture and Destruction</v>
      </c>
      <c r="K1113" s="254" t="str">
        <f t="shared" si="226"/>
        <v>indst methane destruction</v>
      </c>
      <c r="L1113" s="253">
        <f t="shared" si="226"/>
        <v>0</v>
      </c>
      <c r="M1113" s="253">
        <f t="shared" si="226"/>
        <v>1</v>
      </c>
      <c r="N1113" s="253">
        <f t="shared" si="226"/>
        <v>0.01</v>
      </c>
      <c r="O1113" s="254" t="str">
        <f t="shared" si="226"/>
        <v>% of potential achieved</v>
      </c>
      <c r="P1113" s="250" t="s">
        <v>2148</v>
      </c>
      <c r="Q1113" s="254" t="str">
        <f>Q$1112</f>
        <v>industry-ag-main.html#methane-destr</v>
      </c>
      <c r="R1113" s="254" t="str">
        <f>R$1112</f>
        <v>methane-destruction.html</v>
      </c>
      <c r="S1113" s="258" t="str">
        <f>S$1112</f>
        <v>Calculated from model data; see the relevant variable(s) in the InputData folder for source information.</v>
      </c>
      <c r="T1113" s="250"/>
    </row>
    <row r="1114" spans="1:20">
      <c r="A1114" s="180" t="s">
        <v>1087</v>
      </c>
      <c r="B1114" s="254" t="str">
        <f>'[2]PolicyLevers (2)'!B$1024</f>
        <v>Capital Cost Reduction</v>
      </c>
      <c r="C1114" s="180" t="s">
        <v>1134</v>
      </c>
      <c r="D1114" s="180" t="s">
        <v>2146</v>
      </c>
      <c r="E1114" s="250"/>
      <c r="F1114" s="255" t="s">
        <v>2145</v>
      </c>
      <c r="G1114" s="250"/>
      <c r="H1114" s="43">
        <v>1462</v>
      </c>
      <c r="I1114" s="250" t="s">
        <v>311</v>
      </c>
      <c r="J1114" s="254" t="str">
        <f>'[2]PolicyLevers (2)'!J$1017</f>
        <v>R&amp;D Capital Cost Reductions</v>
      </c>
      <c r="K1114" s="180" t="s">
        <v>1136</v>
      </c>
      <c r="L1114" s="106">
        <v>0</v>
      </c>
      <c r="M1114" s="106">
        <v>0.4</v>
      </c>
      <c r="N1114" s="5">
        <v>0.01</v>
      </c>
      <c r="O1114" s="250" t="s">
        <v>1093</v>
      </c>
      <c r="P1114" s="255" t="s">
        <v>2147</v>
      </c>
      <c r="Q1114" s="250" t="s">
        <v>1095</v>
      </c>
      <c r="R1114" s="257" t="s">
        <v>1096</v>
      </c>
      <c r="S1114" s="250" t="s">
        <v>533</v>
      </c>
      <c r="T1114" s="250"/>
    </row>
    <row r="1115" spans="1:20">
      <c r="A1115" s="254" t="str">
        <f t="shared" ref="A1115:C1138" si="227">A$1114</f>
        <v>Research and Development</v>
      </c>
      <c r="B1115" s="254" t="str">
        <f t="shared" si="227"/>
        <v>Capital Cost Reduction</v>
      </c>
      <c r="C1115" s="254" t="str">
        <f t="shared" si="227"/>
        <v>RnD Industry Capital Cost Perc Reduction</v>
      </c>
      <c r="D1115" s="180" t="s">
        <v>2143</v>
      </c>
      <c r="E1115" s="250"/>
      <c r="F1115" s="255" t="s">
        <v>2142</v>
      </c>
      <c r="G1115" s="250"/>
      <c r="H1115" s="43">
        <v>1463</v>
      </c>
      <c r="I1115" s="250" t="s">
        <v>311</v>
      </c>
      <c r="J1115" s="254" t="str">
        <f>'[2]PolicyLevers (2)'!J$1017</f>
        <v>R&amp;D Capital Cost Reductions</v>
      </c>
      <c r="K1115" s="253" t="str">
        <f t="shared" ref="K1115:S1124" si="228">K$1114</f>
        <v>RnD industry capital cost reduction</v>
      </c>
      <c r="L1115" s="253">
        <f t="shared" si="228"/>
        <v>0</v>
      </c>
      <c r="M1115" s="253">
        <f t="shared" si="228"/>
        <v>0.4</v>
      </c>
      <c r="N1115" s="253">
        <f t="shared" si="228"/>
        <v>0.01</v>
      </c>
      <c r="O1115" s="251" t="str">
        <f t="shared" si="228"/>
        <v>% reduction in cost</v>
      </c>
      <c r="P1115" s="251" t="str">
        <f t="shared" si="228"/>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5" s="251" t="str">
        <f t="shared" si="228"/>
        <v>architectural-design.html#rnd</v>
      </c>
      <c r="R1115" s="252" t="str">
        <f t="shared" si="228"/>
        <v>research-and-development.html</v>
      </c>
      <c r="S1115" s="251" t="str">
        <f t="shared" si="228"/>
        <v>none</v>
      </c>
      <c r="T1115" s="250"/>
    </row>
    <row r="1116" spans="1:20">
      <c r="A1116" s="254" t="str">
        <f t="shared" si="227"/>
        <v>Research and Development</v>
      </c>
      <c r="B1116" s="254" t="str">
        <f t="shared" si="227"/>
        <v>Capital Cost Reduction</v>
      </c>
      <c r="C1116" s="254" t="str">
        <f t="shared" si="227"/>
        <v>RnD Industry Capital Cost Perc Reduction</v>
      </c>
      <c r="D1116" s="180" t="s">
        <v>2141</v>
      </c>
      <c r="E1116" s="250"/>
      <c r="F1116" s="255" t="s">
        <v>2140</v>
      </c>
      <c r="G1116" s="250"/>
      <c r="H1116" s="43">
        <v>1464</v>
      </c>
      <c r="I1116" s="250" t="s">
        <v>311</v>
      </c>
      <c r="J1116" s="254" t="str">
        <f>'[2]PolicyLevers (2)'!J$1017</f>
        <v>R&amp;D Capital Cost Reductions</v>
      </c>
      <c r="K1116" s="253" t="str">
        <f t="shared" si="228"/>
        <v>RnD industry capital cost reduction</v>
      </c>
      <c r="L1116" s="253">
        <f t="shared" si="228"/>
        <v>0</v>
      </c>
      <c r="M1116" s="253">
        <f t="shared" si="228"/>
        <v>0.4</v>
      </c>
      <c r="N1116" s="253">
        <f t="shared" si="228"/>
        <v>0.01</v>
      </c>
      <c r="O1116" s="251" t="str">
        <f t="shared" si="228"/>
        <v>% reduction in cost</v>
      </c>
      <c r="P1116" s="251" t="str">
        <f t="shared" si="228"/>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6" s="251" t="str">
        <f t="shared" si="228"/>
        <v>architectural-design.html#rnd</v>
      </c>
      <c r="R1116" s="252" t="str">
        <f t="shared" si="228"/>
        <v>research-and-development.html</v>
      </c>
      <c r="S1116" s="251" t="str">
        <f t="shared" si="228"/>
        <v>none</v>
      </c>
      <c r="T1116" s="250"/>
    </row>
    <row r="1117" spans="1:20">
      <c r="A1117" s="254" t="str">
        <f t="shared" si="227"/>
        <v>Research and Development</v>
      </c>
      <c r="B1117" s="254" t="str">
        <f t="shared" si="227"/>
        <v>Capital Cost Reduction</v>
      </c>
      <c r="C1117" s="254" t="str">
        <f t="shared" si="227"/>
        <v>RnD Industry Capital Cost Perc Reduction</v>
      </c>
      <c r="D1117" s="180" t="s">
        <v>2139</v>
      </c>
      <c r="E1117" s="250"/>
      <c r="F1117" s="255" t="s">
        <v>2138</v>
      </c>
      <c r="G1117" s="250"/>
      <c r="H1117" s="43">
        <v>1465</v>
      </c>
      <c r="I1117" s="250" t="s">
        <v>311</v>
      </c>
      <c r="J1117" s="254" t="str">
        <f>'[2]PolicyLevers (2)'!J$1017</f>
        <v>R&amp;D Capital Cost Reductions</v>
      </c>
      <c r="K1117" s="253" t="str">
        <f t="shared" si="228"/>
        <v>RnD industry capital cost reduction</v>
      </c>
      <c r="L1117" s="253">
        <f t="shared" si="228"/>
        <v>0</v>
      </c>
      <c r="M1117" s="253">
        <f t="shared" si="228"/>
        <v>0.4</v>
      </c>
      <c r="N1117" s="253">
        <f t="shared" si="228"/>
        <v>0.01</v>
      </c>
      <c r="O1117" s="251" t="str">
        <f t="shared" si="228"/>
        <v>% reduction in cost</v>
      </c>
      <c r="P1117" s="251" t="str">
        <f t="shared" si="228"/>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7" s="251" t="str">
        <f t="shared" si="228"/>
        <v>architectural-design.html#rnd</v>
      </c>
      <c r="R1117" s="252" t="str">
        <f t="shared" si="228"/>
        <v>research-and-development.html</v>
      </c>
      <c r="S1117" s="251" t="str">
        <f t="shared" si="228"/>
        <v>none</v>
      </c>
      <c r="T1117" s="250"/>
    </row>
    <row r="1118" spans="1:20">
      <c r="A1118" s="254" t="str">
        <f t="shared" si="227"/>
        <v>Research and Development</v>
      </c>
      <c r="B1118" s="254" t="str">
        <f t="shared" si="227"/>
        <v>Capital Cost Reduction</v>
      </c>
      <c r="C1118" s="254" t="str">
        <f t="shared" si="227"/>
        <v>RnD Industry Capital Cost Perc Reduction</v>
      </c>
      <c r="D1118" s="180" t="s">
        <v>2137</v>
      </c>
      <c r="E1118" s="250"/>
      <c r="F1118" s="255" t="s">
        <v>2136</v>
      </c>
      <c r="G1118" s="250"/>
      <c r="H1118" s="43">
        <v>1466</v>
      </c>
      <c r="I1118" s="250" t="s">
        <v>311</v>
      </c>
      <c r="J1118" s="254" t="str">
        <f>'[2]PolicyLevers (2)'!J$1017</f>
        <v>R&amp;D Capital Cost Reductions</v>
      </c>
      <c r="K1118" s="253" t="str">
        <f t="shared" si="228"/>
        <v>RnD industry capital cost reduction</v>
      </c>
      <c r="L1118" s="253">
        <f t="shared" si="228"/>
        <v>0</v>
      </c>
      <c r="M1118" s="253">
        <f t="shared" si="228"/>
        <v>0.4</v>
      </c>
      <c r="N1118" s="253">
        <f t="shared" si="228"/>
        <v>0.01</v>
      </c>
      <c r="O1118" s="251" t="str">
        <f t="shared" si="228"/>
        <v>% reduction in cost</v>
      </c>
      <c r="P1118" s="251" t="str">
        <f t="shared" si="228"/>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8" s="251" t="str">
        <f t="shared" si="228"/>
        <v>architectural-design.html#rnd</v>
      </c>
      <c r="R1118" s="252" t="str">
        <f t="shared" si="228"/>
        <v>research-and-development.html</v>
      </c>
      <c r="S1118" s="251" t="str">
        <f t="shared" si="228"/>
        <v>none</v>
      </c>
      <c r="T1118" s="250"/>
    </row>
    <row r="1119" spans="1:20">
      <c r="A1119" s="254" t="str">
        <f t="shared" si="227"/>
        <v>Research and Development</v>
      </c>
      <c r="B1119" s="254" t="str">
        <f t="shared" si="227"/>
        <v>Capital Cost Reduction</v>
      </c>
      <c r="C1119" s="254" t="str">
        <f t="shared" si="227"/>
        <v>RnD Industry Capital Cost Perc Reduction</v>
      </c>
      <c r="D1119" s="180" t="s">
        <v>2135</v>
      </c>
      <c r="E1119" s="250"/>
      <c r="F1119" s="255" t="s">
        <v>2134</v>
      </c>
      <c r="G1119" s="250"/>
      <c r="H1119" s="43">
        <v>1467</v>
      </c>
      <c r="I1119" s="250" t="s">
        <v>311</v>
      </c>
      <c r="J1119" s="254" t="str">
        <f>'[2]PolicyLevers (2)'!J$1017</f>
        <v>R&amp;D Capital Cost Reductions</v>
      </c>
      <c r="K1119" s="253" t="str">
        <f t="shared" si="228"/>
        <v>RnD industry capital cost reduction</v>
      </c>
      <c r="L1119" s="253">
        <f t="shared" si="228"/>
        <v>0</v>
      </c>
      <c r="M1119" s="253">
        <f t="shared" si="228"/>
        <v>0.4</v>
      </c>
      <c r="N1119" s="253">
        <f t="shared" si="228"/>
        <v>0.01</v>
      </c>
      <c r="O1119" s="251" t="str">
        <f t="shared" si="228"/>
        <v>% reduction in cost</v>
      </c>
      <c r="P1119" s="251" t="str">
        <f t="shared" si="228"/>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9" s="251" t="str">
        <f t="shared" si="228"/>
        <v>architectural-design.html#rnd</v>
      </c>
      <c r="R1119" s="252" t="str">
        <f t="shared" si="228"/>
        <v>research-and-development.html</v>
      </c>
      <c r="S1119" s="251" t="str">
        <f t="shared" si="228"/>
        <v>none</v>
      </c>
      <c r="T1119" s="250"/>
    </row>
    <row r="1120" spans="1:20">
      <c r="A1120" s="254" t="str">
        <f t="shared" si="227"/>
        <v>Research and Development</v>
      </c>
      <c r="B1120" s="254" t="str">
        <f t="shared" si="227"/>
        <v>Capital Cost Reduction</v>
      </c>
      <c r="C1120" s="254" t="str">
        <f t="shared" si="227"/>
        <v>RnD Industry Capital Cost Perc Reduction</v>
      </c>
      <c r="D1120" s="180" t="s">
        <v>2133</v>
      </c>
      <c r="E1120" s="250"/>
      <c r="F1120" s="255" t="s">
        <v>2132</v>
      </c>
      <c r="G1120" s="250"/>
      <c r="H1120" s="43">
        <v>1468</v>
      </c>
      <c r="I1120" s="250" t="s">
        <v>311</v>
      </c>
      <c r="J1120" s="254" t="str">
        <f>'[2]PolicyLevers (2)'!J$1017</f>
        <v>R&amp;D Capital Cost Reductions</v>
      </c>
      <c r="K1120" s="253" t="str">
        <f t="shared" si="228"/>
        <v>RnD industry capital cost reduction</v>
      </c>
      <c r="L1120" s="253">
        <f t="shared" si="228"/>
        <v>0</v>
      </c>
      <c r="M1120" s="253">
        <f t="shared" si="228"/>
        <v>0.4</v>
      </c>
      <c r="N1120" s="253">
        <f t="shared" si="228"/>
        <v>0.01</v>
      </c>
      <c r="O1120" s="251" t="str">
        <f t="shared" si="228"/>
        <v>% reduction in cost</v>
      </c>
      <c r="P1120" s="251" t="str">
        <f t="shared" si="228"/>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0" s="251" t="str">
        <f t="shared" si="228"/>
        <v>architectural-design.html#rnd</v>
      </c>
      <c r="R1120" s="252" t="str">
        <f t="shared" si="228"/>
        <v>research-and-development.html</v>
      </c>
      <c r="S1120" s="251" t="str">
        <f t="shared" si="228"/>
        <v>none</v>
      </c>
      <c r="T1120" s="250"/>
    </row>
    <row r="1121" spans="1:20">
      <c r="A1121" s="254" t="str">
        <f t="shared" si="227"/>
        <v>Research and Development</v>
      </c>
      <c r="B1121" s="254" t="str">
        <f t="shared" si="227"/>
        <v>Capital Cost Reduction</v>
      </c>
      <c r="C1121" s="254" t="str">
        <f t="shared" si="227"/>
        <v>RnD Industry Capital Cost Perc Reduction</v>
      </c>
      <c r="D1121" s="180" t="s">
        <v>2131</v>
      </c>
      <c r="E1121" s="250"/>
      <c r="F1121" s="255" t="s">
        <v>2130</v>
      </c>
      <c r="G1121" s="250"/>
      <c r="H1121" s="43">
        <v>1469</v>
      </c>
      <c r="I1121" s="250" t="s">
        <v>311</v>
      </c>
      <c r="J1121" s="254" t="str">
        <f>'[2]PolicyLevers (2)'!J$1017</f>
        <v>R&amp;D Capital Cost Reductions</v>
      </c>
      <c r="K1121" s="253" t="str">
        <f t="shared" si="228"/>
        <v>RnD industry capital cost reduction</v>
      </c>
      <c r="L1121" s="253">
        <f t="shared" si="228"/>
        <v>0</v>
      </c>
      <c r="M1121" s="253">
        <f t="shared" si="228"/>
        <v>0.4</v>
      </c>
      <c r="N1121" s="253">
        <f t="shared" si="228"/>
        <v>0.01</v>
      </c>
      <c r="O1121" s="251" t="str">
        <f t="shared" si="228"/>
        <v>% reduction in cost</v>
      </c>
      <c r="P1121" s="251" t="str">
        <f t="shared" si="228"/>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1" s="251" t="str">
        <f t="shared" si="228"/>
        <v>architectural-design.html#rnd</v>
      </c>
      <c r="R1121" s="252" t="str">
        <f t="shared" si="228"/>
        <v>research-and-development.html</v>
      </c>
      <c r="S1121" s="251" t="str">
        <f t="shared" si="228"/>
        <v>none</v>
      </c>
      <c r="T1121" s="250"/>
    </row>
    <row r="1122" spans="1:20">
      <c r="A1122" s="254" t="str">
        <f t="shared" si="227"/>
        <v>Research and Development</v>
      </c>
      <c r="B1122" s="254" t="str">
        <f t="shared" si="227"/>
        <v>Capital Cost Reduction</v>
      </c>
      <c r="C1122" s="254" t="str">
        <f t="shared" si="227"/>
        <v>RnD Industry Capital Cost Perc Reduction</v>
      </c>
      <c r="D1122" s="180" t="s">
        <v>2129</v>
      </c>
      <c r="E1122" s="250"/>
      <c r="F1122" s="255" t="s">
        <v>2128</v>
      </c>
      <c r="G1122" s="250"/>
      <c r="H1122" s="43">
        <v>1470</v>
      </c>
      <c r="I1122" s="250" t="s">
        <v>311</v>
      </c>
      <c r="J1122" s="254" t="str">
        <f>'[2]PolicyLevers (2)'!J$1017</f>
        <v>R&amp;D Capital Cost Reductions</v>
      </c>
      <c r="K1122" s="253" t="str">
        <f t="shared" si="228"/>
        <v>RnD industry capital cost reduction</v>
      </c>
      <c r="L1122" s="253">
        <f t="shared" si="228"/>
        <v>0</v>
      </c>
      <c r="M1122" s="253">
        <f t="shared" si="228"/>
        <v>0.4</v>
      </c>
      <c r="N1122" s="253">
        <f t="shared" si="228"/>
        <v>0.01</v>
      </c>
      <c r="O1122" s="251" t="str">
        <f t="shared" si="228"/>
        <v>% reduction in cost</v>
      </c>
      <c r="P1122" s="251" t="str">
        <f t="shared" si="228"/>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2" s="251" t="str">
        <f t="shared" si="228"/>
        <v>architectural-design.html#rnd</v>
      </c>
      <c r="R1122" s="252" t="str">
        <f t="shared" si="228"/>
        <v>research-and-development.html</v>
      </c>
      <c r="S1122" s="251" t="str">
        <f t="shared" si="228"/>
        <v>none</v>
      </c>
      <c r="T1122" s="250"/>
    </row>
    <row r="1123" spans="1:20">
      <c r="A1123" s="254" t="str">
        <f t="shared" si="227"/>
        <v>Research and Development</v>
      </c>
      <c r="B1123" s="254" t="str">
        <f t="shared" si="227"/>
        <v>Capital Cost Reduction</v>
      </c>
      <c r="C1123" s="254" t="str">
        <f t="shared" si="227"/>
        <v>RnD Industry Capital Cost Perc Reduction</v>
      </c>
      <c r="D1123" s="180" t="s">
        <v>2127</v>
      </c>
      <c r="E1123" s="250"/>
      <c r="F1123" s="255" t="s">
        <v>1142</v>
      </c>
      <c r="G1123" s="250"/>
      <c r="H1123" s="43">
        <v>1471</v>
      </c>
      <c r="I1123" s="250" t="s">
        <v>311</v>
      </c>
      <c r="J1123" s="254" t="str">
        <f>'[2]PolicyLevers (2)'!J$1017</f>
        <v>R&amp;D Capital Cost Reductions</v>
      </c>
      <c r="K1123" s="253" t="str">
        <f t="shared" si="228"/>
        <v>RnD industry capital cost reduction</v>
      </c>
      <c r="L1123" s="253">
        <f t="shared" si="228"/>
        <v>0</v>
      </c>
      <c r="M1123" s="253">
        <f t="shared" si="228"/>
        <v>0.4</v>
      </c>
      <c r="N1123" s="253">
        <f t="shared" si="228"/>
        <v>0.01</v>
      </c>
      <c r="O1123" s="251" t="str">
        <f t="shared" si="228"/>
        <v>% reduction in cost</v>
      </c>
      <c r="P1123" s="251" t="str">
        <f t="shared" si="228"/>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3" s="251" t="str">
        <f t="shared" si="228"/>
        <v>architectural-design.html#rnd</v>
      </c>
      <c r="R1123" s="252" t="str">
        <f t="shared" si="228"/>
        <v>research-and-development.html</v>
      </c>
      <c r="S1123" s="251" t="str">
        <f t="shared" si="228"/>
        <v>none</v>
      </c>
      <c r="T1123" s="250"/>
    </row>
    <row r="1124" spans="1:20">
      <c r="A1124" s="254" t="str">
        <f t="shared" si="227"/>
        <v>Research and Development</v>
      </c>
      <c r="B1124" s="254" t="str">
        <f t="shared" si="227"/>
        <v>Capital Cost Reduction</v>
      </c>
      <c r="C1124" s="254" t="str">
        <f t="shared" si="227"/>
        <v>RnD Industry Capital Cost Perc Reduction</v>
      </c>
      <c r="D1124" s="180" t="s">
        <v>2126</v>
      </c>
      <c r="E1124" s="250"/>
      <c r="F1124" s="255" t="s">
        <v>2125</v>
      </c>
      <c r="G1124" s="250"/>
      <c r="H1124" s="43">
        <v>1472</v>
      </c>
      <c r="I1124" s="250" t="s">
        <v>311</v>
      </c>
      <c r="J1124" s="254" t="str">
        <f>'[2]PolicyLevers (2)'!J$1017</f>
        <v>R&amp;D Capital Cost Reductions</v>
      </c>
      <c r="K1124" s="253" t="str">
        <f t="shared" si="228"/>
        <v>RnD industry capital cost reduction</v>
      </c>
      <c r="L1124" s="253">
        <f t="shared" si="228"/>
        <v>0</v>
      </c>
      <c r="M1124" s="253">
        <f t="shared" si="228"/>
        <v>0.4</v>
      </c>
      <c r="N1124" s="253">
        <f t="shared" si="228"/>
        <v>0.01</v>
      </c>
      <c r="O1124" s="251" t="str">
        <f t="shared" si="228"/>
        <v>% reduction in cost</v>
      </c>
      <c r="P1124" s="251" t="str">
        <f t="shared" si="228"/>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4" s="251" t="str">
        <f t="shared" si="228"/>
        <v>architectural-design.html#rnd</v>
      </c>
      <c r="R1124" s="252" t="str">
        <f t="shared" si="228"/>
        <v>research-and-development.html</v>
      </c>
      <c r="S1124" s="251" t="str">
        <f t="shared" si="228"/>
        <v>none</v>
      </c>
      <c r="T1124" s="250"/>
    </row>
    <row r="1125" spans="1:20">
      <c r="A1125" s="254" t="str">
        <f t="shared" si="227"/>
        <v>Research and Development</v>
      </c>
      <c r="B1125" s="254" t="str">
        <f t="shared" si="227"/>
        <v>Capital Cost Reduction</v>
      </c>
      <c r="C1125" s="254" t="str">
        <f t="shared" si="227"/>
        <v>RnD Industry Capital Cost Perc Reduction</v>
      </c>
      <c r="D1125" s="180" t="s">
        <v>2124</v>
      </c>
      <c r="E1125" s="250"/>
      <c r="F1125" s="255" t="s">
        <v>2123</v>
      </c>
      <c r="G1125" s="250"/>
      <c r="H1125" s="43">
        <v>1473</v>
      </c>
      <c r="I1125" s="250" t="s">
        <v>311</v>
      </c>
      <c r="J1125" s="254" t="str">
        <f>'[2]PolicyLevers (2)'!J$1017</f>
        <v>R&amp;D Capital Cost Reductions</v>
      </c>
      <c r="K1125" s="253" t="str">
        <f t="shared" ref="K1125:S1138" si="229">K$1114</f>
        <v>RnD industry capital cost reduction</v>
      </c>
      <c r="L1125" s="253">
        <f t="shared" si="229"/>
        <v>0</v>
      </c>
      <c r="M1125" s="253">
        <f t="shared" si="229"/>
        <v>0.4</v>
      </c>
      <c r="N1125" s="253">
        <f t="shared" si="229"/>
        <v>0.01</v>
      </c>
      <c r="O1125" s="251" t="str">
        <f t="shared" si="229"/>
        <v>% reduction in cost</v>
      </c>
      <c r="P1125" s="251" t="str">
        <f t="shared" si="229"/>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5" s="251" t="str">
        <f t="shared" si="229"/>
        <v>architectural-design.html#rnd</v>
      </c>
      <c r="R1125" s="252" t="str">
        <f t="shared" si="229"/>
        <v>research-and-development.html</v>
      </c>
      <c r="S1125" s="251" t="str">
        <f t="shared" si="229"/>
        <v>none</v>
      </c>
      <c r="T1125" s="250"/>
    </row>
    <row r="1126" spans="1:20">
      <c r="A1126" s="254" t="str">
        <f t="shared" si="227"/>
        <v>Research and Development</v>
      </c>
      <c r="B1126" s="254" t="str">
        <f t="shared" si="227"/>
        <v>Capital Cost Reduction</v>
      </c>
      <c r="C1126" s="254" t="str">
        <f t="shared" si="227"/>
        <v>RnD Industry Capital Cost Perc Reduction</v>
      </c>
      <c r="D1126" s="180" t="s">
        <v>2122</v>
      </c>
      <c r="E1126" s="250"/>
      <c r="F1126" s="255" t="s">
        <v>2121</v>
      </c>
      <c r="G1126" s="250"/>
      <c r="H1126" s="43">
        <v>1474</v>
      </c>
      <c r="I1126" s="250" t="s">
        <v>311</v>
      </c>
      <c r="J1126" s="254" t="str">
        <f>'[2]PolicyLevers (2)'!J$1017</f>
        <v>R&amp;D Capital Cost Reductions</v>
      </c>
      <c r="K1126" s="253" t="str">
        <f t="shared" si="229"/>
        <v>RnD industry capital cost reduction</v>
      </c>
      <c r="L1126" s="253">
        <f t="shared" si="229"/>
        <v>0</v>
      </c>
      <c r="M1126" s="253">
        <f t="shared" si="229"/>
        <v>0.4</v>
      </c>
      <c r="N1126" s="253">
        <f t="shared" si="229"/>
        <v>0.01</v>
      </c>
      <c r="O1126" s="251" t="str">
        <f t="shared" si="229"/>
        <v>% reduction in cost</v>
      </c>
      <c r="P1126" s="251" t="str">
        <f t="shared" si="229"/>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6" s="251" t="str">
        <f t="shared" si="229"/>
        <v>architectural-design.html#rnd</v>
      </c>
      <c r="R1126" s="252" t="str">
        <f t="shared" si="229"/>
        <v>research-and-development.html</v>
      </c>
      <c r="S1126" s="251" t="str">
        <f t="shared" si="229"/>
        <v>none</v>
      </c>
      <c r="T1126" s="250"/>
    </row>
    <row r="1127" spans="1:20">
      <c r="A1127" s="254" t="str">
        <f t="shared" si="227"/>
        <v>Research and Development</v>
      </c>
      <c r="B1127" s="254" t="str">
        <f t="shared" si="227"/>
        <v>Capital Cost Reduction</v>
      </c>
      <c r="C1127" s="254" t="str">
        <f t="shared" si="227"/>
        <v>RnD Industry Capital Cost Perc Reduction</v>
      </c>
      <c r="D1127" s="180" t="s">
        <v>2120</v>
      </c>
      <c r="E1127" s="250"/>
      <c r="F1127" s="255" t="s">
        <v>1140</v>
      </c>
      <c r="G1127" s="250"/>
      <c r="H1127" s="43">
        <v>1475</v>
      </c>
      <c r="I1127" s="250" t="s">
        <v>311</v>
      </c>
      <c r="J1127" s="254" t="str">
        <f>'[2]PolicyLevers (2)'!J$1017</f>
        <v>R&amp;D Capital Cost Reductions</v>
      </c>
      <c r="K1127" s="253" t="str">
        <f t="shared" si="229"/>
        <v>RnD industry capital cost reduction</v>
      </c>
      <c r="L1127" s="253">
        <f t="shared" si="229"/>
        <v>0</v>
      </c>
      <c r="M1127" s="253">
        <f t="shared" si="229"/>
        <v>0.4</v>
      </c>
      <c r="N1127" s="253">
        <f t="shared" si="229"/>
        <v>0.01</v>
      </c>
      <c r="O1127" s="251" t="str">
        <f t="shared" si="229"/>
        <v>% reduction in cost</v>
      </c>
      <c r="P1127" s="251" t="str">
        <f t="shared" si="229"/>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7" s="251" t="str">
        <f t="shared" si="229"/>
        <v>architectural-design.html#rnd</v>
      </c>
      <c r="R1127" s="252" t="str">
        <f t="shared" si="229"/>
        <v>research-and-development.html</v>
      </c>
      <c r="S1127" s="251" t="str">
        <f t="shared" si="229"/>
        <v>none</v>
      </c>
      <c r="T1127" s="250"/>
    </row>
    <row r="1128" spans="1:20">
      <c r="A1128" s="254" t="str">
        <f t="shared" si="227"/>
        <v>Research and Development</v>
      </c>
      <c r="B1128" s="254" t="str">
        <f t="shared" si="227"/>
        <v>Capital Cost Reduction</v>
      </c>
      <c r="C1128" s="254" t="str">
        <f t="shared" si="227"/>
        <v>RnD Industry Capital Cost Perc Reduction</v>
      </c>
      <c r="D1128" s="180" t="s">
        <v>2119</v>
      </c>
      <c r="E1128" s="250"/>
      <c r="F1128" s="255" t="s">
        <v>2118</v>
      </c>
      <c r="G1128" s="250"/>
      <c r="H1128" s="43">
        <v>1476</v>
      </c>
      <c r="I1128" s="250" t="s">
        <v>311</v>
      </c>
      <c r="J1128" s="254" t="str">
        <f>'[2]PolicyLevers (2)'!J$1017</f>
        <v>R&amp;D Capital Cost Reductions</v>
      </c>
      <c r="K1128" s="253" t="str">
        <f t="shared" si="229"/>
        <v>RnD industry capital cost reduction</v>
      </c>
      <c r="L1128" s="253">
        <f t="shared" si="229"/>
        <v>0</v>
      </c>
      <c r="M1128" s="253">
        <f t="shared" si="229"/>
        <v>0.4</v>
      </c>
      <c r="N1128" s="253">
        <f t="shared" si="229"/>
        <v>0.01</v>
      </c>
      <c r="O1128" s="251" t="str">
        <f t="shared" si="229"/>
        <v>% reduction in cost</v>
      </c>
      <c r="P1128" s="251" t="str">
        <f t="shared" si="229"/>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8" s="251" t="str">
        <f t="shared" si="229"/>
        <v>architectural-design.html#rnd</v>
      </c>
      <c r="R1128" s="252" t="str">
        <f t="shared" si="229"/>
        <v>research-and-development.html</v>
      </c>
      <c r="S1128" s="251" t="str">
        <f t="shared" si="229"/>
        <v>none</v>
      </c>
      <c r="T1128" s="250"/>
    </row>
    <row r="1129" spans="1:20">
      <c r="A1129" s="254" t="str">
        <f t="shared" si="227"/>
        <v>Research and Development</v>
      </c>
      <c r="B1129" s="254" t="str">
        <f t="shared" si="227"/>
        <v>Capital Cost Reduction</v>
      </c>
      <c r="C1129" s="254" t="str">
        <f t="shared" si="227"/>
        <v>RnD Industry Capital Cost Perc Reduction</v>
      </c>
      <c r="D1129" s="180" t="s">
        <v>2117</v>
      </c>
      <c r="E1129" s="250"/>
      <c r="F1129" s="255" t="s">
        <v>2116</v>
      </c>
      <c r="G1129" s="250"/>
      <c r="H1129" s="43">
        <v>1477</v>
      </c>
      <c r="I1129" s="250" t="s">
        <v>311</v>
      </c>
      <c r="J1129" s="254" t="str">
        <f>'[2]PolicyLevers (2)'!J$1017</f>
        <v>R&amp;D Capital Cost Reductions</v>
      </c>
      <c r="K1129" s="253" t="str">
        <f t="shared" si="229"/>
        <v>RnD industry capital cost reduction</v>
      </c>
      <c r="L1129" s="253">
        <f t="shared" si="229"/>
        <v>0</v>
      </c>
      <c r="M1129" s="253">
        <f t="shared" si="229"/>
        <v>0.4</v>
      </c>
      <c r="N1129" s="253">
        <f t="shared" si="229"/>
        <v>0.01</v>
      </c>
      <c r="O1129" s="251" t="str">
        <f t="shared" si="229"/>
        <v>% reduction in cost</v>
      </c>
      <c r="P1129" s="251" t="str">
        <f t="shared" si="229"/>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9" s="251" t="str">
        <f t="shared" si="229"/>
        <v>architectural-design.html#rnd</v>
      </c>
      <c r="R1129" s="252" t="str">
        <f t="shared" si="229"/>
        <v>research-and-development.html</v>
      </c>
      <c r="S1129" s="251" t="str">
        <f t="shared" si="229"/>
        <v>none</v>
      </c>
      <c r="T1129" s="250"/>
    </row>
    <row r="1130" spans="1:20">
      <c r="A1130" s="254" t="str">
        <f t="shared" si="227"/>
        <v>Research and Development</v>
      </c>
      <c r="B1130" s="254" t="str">
        <f t="shared" si="227"/>
        <v>Capital Cost Reduction</v>
      </c>
      <c r="C1130" s="254" t="str">
        <f t="shared" si="227"/>
        <v>RnD Industry Capital Cost Perc Reduction</v>
      </c>
      <c r="D1130" s="180" t="s">
        <v>2115</v>
      </c>
      <c r="E1130" s="250"/>
      <c r="F1130" s="255" t="s">
        <v>2114</v>
      </c>
      <c r="G1130" s="250"/>
      <c r="H1130" s="43">
        <v>1478</v>
      </c>
      <c r="I1130" s="250" t="s">
        <v>311</v>
      </c>
      <c r="J1130" s="254" t="str">
        <f>'[2]PolicyLevers (2)'!J$1017</f>
        <v>R&amp;D Capital Cost Reductions</v>
      </c>
      <c r="K1130" s="253" t="str">
        <f t="shared" si="229"/>
        <v>RnD industry capital cost reduction</v>
      </c>
      <c r="L1130" s="253">
        <f t="shared" si="229"/>
        <v>0</v>
      </c>
      <c r="M1130" s="253">
        <f t="shared" si="229"/>
        <v>0.4</v>
      </c>
      <c r="N1130" s="253">
        <f t="shared" si="229"/>
        <v>0.01</v>
      </c>
      <c r="O1130" s="251" t="str">
        <f t="shared" si="229"/>
        <v>% reduction in cost</v>
      </c>
      <c r="P1130" s="251" t="str">
        <f t="shared" si="229"/>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0" s="251" t="str">
        <f t="shared" si="229"/>
        <v>architectural-design.html#rnd</v>
      </c>
      <c r="R1130" s="252" t="str">
        <f t="shared" si="229"/>
        <v>research-and-development.html</v>
      </c>
      <c r="S1130" s="251" t="str">
        <f t="shared" si="229"/>
        <v>none</v>
      </c>
      <c r="T1130" s="250"/>
    </row>
    <row r="1131" spans="1:20">
      <c r="A1131" s="254" t="str">
        <f t="shared" si="227"/>
        <v>Research and Development</v>
      </c>
      <c r="B1131" s="254" t="str">
        <f t="shared" si="227"/>
        <v>Capital Cost Reduction</v>
      </c>
      <c r="C1131" s="254" t="str">
        <f t="shared" si="227"/>
        <v>RnD Industry Capital Cost Perc Reduction</v>
      </c>
      <c r="D1131" s="180" t="s">
        <v>2113</v>
      </c>
      <c r="E1131" s="250"/>
      <c r="F1131" s="255" t="s">
        <v>2112</v>
      </c>
      <c r="G1131" s="250"/>
      <c r="H1131" s="43">
        <v>1479</v>
      </c>
      <c r="I1131" s="250" t="s">
        <v>311</v>
      </c>
      <c r="J1131" s="254" t="str">
        <f>'[2]PolicyLevers (2)'!J$1017</f>
        <v>R&amp;D Capital Cost Reductions</v>
      </c>
      <c r="K1131" s="253" t="str">
        <f t="shared" si="229"/>
        <v>RnD industry capital cost reduction</v>
      </c>
      <c r="L1131" s="253">
        <f t="shared" si="229"/>
        <v>0</v>
      </c>
      <c r="M1131" s="253">
        <f t="shared" si="229"/>
        <v>0.4</v>
      </c>
      <c r="N1131" s="253">
        <f t="shared" si="229"/>
        <v>0.01</v>
      </c>
      <c r="O1131" s="251" t="str">
        <f t="shared" si="229"/>
        <v>% reduction in cost</v>
      </c>
      <c r="P1131" s="251" t="str">
        <f t="shared" si="229"/>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1" s="251" t="str">
        <f t="shared" si="229"/>
        <v>architectural-design.html#rnd</v>
      </c>
      <c r="R1131" s="252" t="str">
        <f t="shared" si="229"/>
        <v>research-and-development.html</v>
      </c>
      <c r="S1131" s="251" t="str">
        <f t="shared" si="229"/>
        <v>none</v>
      </c>
      <c r="T1131" s="250"/>
    </row>
    <row r="1132" spans="1:20">
      <c r="A1132" s="254" t="str">
        <f t="shared" si="227"/>
        <v>Research and Development</v>
      </c>
      <c r="B1132" s="254" t="str">
        <f t="shared" si="227"/>
        <v>Capital Cost Reduction</v>
      </c>
      <c r="C1132" s="254" t="str">
        <f t="shared" si="227"/>
        <v>RnD Industry Capital Cost Perc Reduction</v>
      </c>
      <c r="D1132" s="180" t="s">
        <v>2111</v>
      </c>
      <c r="E1132" s="250"/>
      <c r="F1132" s="255" t="s">
        <v>2110</v>
      </c>
      <c r="G1132" s="250"/>
      <c r="H1132" s="43">
        <v>1480</v>
      </c>
      <c r="I1132" s="250" t="s">
        <v>311</v>
      </c>
      <c r="J1132" s="254" t="str">
        <f>'[2]PolicyLevers (2)'!J$1017</f>
        <v>R&amp;D Capital Cost Reductions</v>
      </c>
      <c r="K1132" s="253" t="str">
        <f t="shared" si="229"/>
        <v>RnD industry capital cost reduction</v>
      </c>
      <c r="L1132" s="253">
        <f t="shared" si="229"/>
        <v>0</v>
      </c>
      <c r="M1132" s="253">
        <f t="shared" si="229"/>
        <v>0.4</v>
      </c>
      <c r="N1132" s="253">
        <f t="shared" si="229"/>
        <v>0.01</v>
      </c>
      <c r="O1132" s="251" t="str">
        <f t="shared" si="229"/>
        <v>% reduction in cost</v>
      </c>
      <c r="P1132" s="251" t="str">
        <f t="shared" si="229"/>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2" s="251" t="str">
        <f t="shared" si="229"/>
        <v>architectural-design.html#rnd</v>
      </c>
      <c r="R1132" s="252" t="str">
        <f t="shared" si="229"/>
        <v>research-and-development.html</v>
      </c>
      <c r="S1132" s="251" t="str">
        <f t="shared" si="229"/>
        <v>none</v>
      </c>
      <c r="T1132" s="250"/>
    </row>
    <row r="1133" spans="1:20">
      <c r="A1133" s="254" t="str">
        <f t="shared" si="227"/>
        <v>Research and Development</v>
      </c>
      <c r="B1133" s="254" t="str">
        <f t="shared" si="227"/>
        <v>Capital Cost Reduction</v>
      </c>
      <c r="C1133" s="254" t="str">
        <f t="shared" si="227"/>
        <v>RnD Industry Capital Cost Perc Reduction</v>
      </c>
      <c r="D1133" s="180" t="s">
        <v>2109</v>
      </c>
      <c r="E1133" s="250"/>
      <c r="F1133" s="255" t="s">
        <v>2108</v>
      </c>
      <c r="G1133" s="250"/>
      <c r="H1133" s="43">
        <v>1481</v>
      </c>
      <c r="I1133" s="250" t="s">
        <v>311</v>
      </c>
      <c r="J1133" s="254" t="str">
        <f>'[2]PolicyLevers (2)'!J$1017</f>
        <v>R&amp;D Capital Cost Reductions</v>
      </c>
      <c r="K1133" s="253" t="str">
        <f t="shared" si="229"/>
        <v>RnD industry capital cost reduction</v>
      </c>
      <c r="L1133" s="253">
        <f t="shared" si="229"/>
        <v>0</v>
      </c>
      <c r="M1133" s="253">
        <f t="shared" si="229"/>
        <v>0.4</v>
      </c>
      <c r="N1133" s="253">
        <f t="shared" si="229"/>
        <v>0.01</v>
      </c>
      <c r="O1133" s="251" t="str">
        <f t="shared" si="229"/>
        <v>% reduction in cost</v>
      </c>
      <c r="P1133" s="251" t="str">
        <f t="shared" si="229"/>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3" s="251" t="str">
        <f t="shared" si="229"/>
        <v>architectural-design.html#rnd</v>
      </c>
      <c r="R1133" s="252" t="str">
        <f t="shared" si="229"/>
        <v>research-and-development.html</v>
      </c>
      <c r="S1133" s="251" t="str">
        <f t="shared" si="229"/>
        <v>none</v>
      </c>
      <c r="T1133" s="250"/>
    </row>
    <row r="1134" spans="1:20">
      <c r="A1134" s="254" t="str">
        <f t="shared" si="227"/>
        <v>Research and Development</v>
      </c>
      <c r="B1134" s="254" t="str">
        <f t="shared" si="227"/>
        <v>Capital Cost Reduction</v>
      </c>
      <c r="C1134" s="254" t="str">
        <f t="shared" si="227"/>
        <v>RnD Industry Capital Cost Perc Reduction</v>
      </c>
      <c r="D1134" s="180" t="s">
        <v>2107</v>
      </c>
      <c r="E1134" s="250"/>
      <c r="F1134" s="255" t="s">
        <v>2106</v>
      </c>
      <c r="G1134" s="250"/>
      <c r="H1134" s="43">
        <v>1482</v>
      </c>
      <c r="I1134" s="250" t="s">
        <v>311</v>
      </c>
      <c r="J1134" s="254" t="str">
        <f>'[2]PolicyLevers (2)'!J$1017</f>
        <v>R&amp;D Capital Cost Reductions</v>
      </c>
      <c r="K1134" s="253" t="str">
        <f t="shared" si="229"/>
        <v>RnD industry capital cost reduction</v>
      </c>
      <c r="L1134" s="253">
        <f t="shared" si="229"/>
        <v>0</v>
      </c>
      <c r="M1134" s="253">
        <f t="shared" si="229"/>
        <v>0.4</v>
      </c>
      <c r="N1134" s="253">
        <f t="shared" si="229"/>
        <v>0.01</v>
      </c>
      <c r="O1134" s="251" t="str">
        <f t="shared" si="229"/>
        <v>% reduction in cost</v>
      </c>
      <c r="P1134" s="251" t="str">
        <f t="shared" si="229"/>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4" s="251" t="str">
        <f t="shared" si="229"/>
        <v>architectural-design.html#rnd</v>
      </c>
      <c r="R1134" s="252" t="str">
        <f t="shared" si="229"/>
        <v>research-and-development.html</v>
      </c>
      <c r="S1134" s="251" t="str">
        <f t="shared" si="229"/>
        <v>none</v>
      </c>
      <c r="T1134" s="250"/>
    </row>
    <row r="1135" spans="1:20">
      <c r="A1135" s="254" t="str">
        <f t="shared" si="227"/>
        <v>Research and Development</v>
      </c>
      <c r="B1135" s="254" t="str">
        <f t="shared" si="227"/>
        <v>Capital Cost Reduction</v>
      </c>
      <c r="C1135" s="254" t="str">
        <f t="shared" si="227"/>
        <v>RnD Industry Capital Cost Perc Reduction</v>
      </c>
      <c r="D1135" s="180" t="s">
        <v>2105</v>
      </c>
      <c r="E1135" s="250"/>
      <c r="F1135" s="255" t="s">
        <v>2104</v>
      </c>
      <c r="G1135" s="250"/>
      <c r="H1135" s="43">
        <v>1483</v>
      </c>
      <c r="I1135" s="250" t="s">
        <v>311</v>
      </c>
      <c r="J1135" s="254" t="str">
        <f>'[2]PolicyLevers (2)'!J$1017</f>
        <v>R&amp;D Capital Cost Reductions</v>
      </c>
      <c r="K1135" s="253" t="str">
        <f t="shared" si="229"/>
        <v>RnD industry capital cost reduction</v>
      </c>
      <c r="L1135" s="253">
        <f t="shared" si="229"/>
        <v>0</v>
      </c>
      <c r="M1135" s="253">
        <f t="shared" si="229"/>
        <v>0.4</v>
      </c>
      <c r="N1135" s="253">
        <f t="shared" si="229"/>
        <v>0.01</v>
      </c>
      <c r="O1135" s="251" t="str">
        <f t="shared" si="229"/>
        <v>% reduction in cost</v>
      </c>
      <c r="P1135" s="251" t="str">
        <f t="shared" si="229"/>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5" s="251" t="str">
        <f t="shared" si="229"/>
        <v>architectural-design.html#rnd</v>
      </c>
      <c r="R1135" s="252" t="str">
        <f t="shared" si="229"/>
        <v>research-and-development.html</v>
      </c>
      <c r="S1135" s="251" t="str">
        <f t="shared" si="229"/>
        <v>none</v>
      </c>
      <c r="T1135" s="250"/>
    </row>
    <row r="1136" spans="1:20">
      <c r="A1136" s="254" t="str">
        <f t="shared" si="227"/>
        <v>Research and Development</v>
      </c>
      <c r="B1136" s="254" t="str">
        <f t="shared" si="227"/>
        <v>Capital Cost Reduction</v>
      </c>
      <c r="C1136" s="254" t="str">
        <f t="shared" si="227"/>
        <v>RnD Industry Capital Cost Perc Reduction</v>
      </c>
      <c r="D1136" s="180" t="s">
        <v>2103</v>
      </c>
      <c r="E1136" s="250"/>
      <c r="F1136" s="255" t="s">
        <v>2102</v>
      </c>
      <c r="G1136" s="250"/>
      <c r="H1136" s="43">
        <v>1484</v>
      </c>
      <c r="I1136" s="250" t="s">
        <v>311</v>
      </c>
      <c r="J1136" s="254" t="str">
        <f>'[2]PolicyLevers (2)'!J$1017</f>
        <v>R&amp;D Capital Cost Reductions</v>
      </c>
      <c r="K1136" s="253" t="str">
        <f t="shared" si="229"/>
        <v>RnD industry capital cost reduction</v>
      </c>
      <c r="L1136" s="253">
        <f t="shared" si="229"/>
        <v>0</v>
      </c>
      <c r="M1136" s="253">
        <f t="shared" si="229"/>
        <v>0.4</v>
      </c>
      <c r="N1136" s="253">
        <f t="shared" si="229"/>
        <v>0.01</v>
      </c>
      <c r="O1136" s="251" t="str">
        <f t="shared" si="229"/>
        <v>% reduction in cost</v>
      </c>
      <c r="P1136" s="251" t="str">
        <f t="shared" si="229"/>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6" s="251" t="str">
        <f t="shared" si="229"/>
        <v>architectural-design.html#rnd</v>
      </c>
      <c r="R1136" s="252" t="str">
        <f t="shared" si="229"/>
        <v>research-and-development.html</v>
      </c>
      <c r="S1136" s="251" t="str">
        <f t="shared" si="229"/>
        <v>none</v>
      </c>
      <c r="T1136" s="250"/>
    </row>
    <row r="1137" spans="1:20">
      <c r="A1137" s="254" t="str">
        <f t="shared" si="227"/>
        <v>Research and Development</v>
      </c>
      <c r="B1137" s="254" t="str">
        <f t="shared" si="227"/>
        <v>Capital Cost Reduction</v>
      </c>
      <c r="C1137" s="254" t="str">
        <f t="shared" si="227"/>
        <v>RnD Industry Capital Cost Perc Reduction</v>
      </c>
      <c r="D1137" s="180" t="s">
        <v>2101</v>
      </c>
      <c r="E1137" s="250"/>
      <c r="F1137" s="255" t="s">
        <v>2100</v>
      </c>
      <c r="G1137" s="250"/>
      <c r="H1137" s="43">
        <v>1485</v>
      </c>
      <c r="I1137" s="250" t="s">
        <v>311</v>
      </c>
      <c r="J1137" s="254" t="str">
        <f>'[2]PolicyLevers (2)'!J$1017</f>
        <v>R&amp;D Capital Cost Reductions</v>
      </c>
      <c r="K1137" s="253" t="str">
        <f t="shared" si="229"/>
        <v>RnD industry capital cost reduction</v>
      </c>
      <c r="L1137" s="253">
        <f t="shared" si="229"/>
        <v>0</v>
      </c>
      <c r="M1137" s="253">
        <f t="shared" si="229"/>
        <v>0.4</v>
      </c>
      <c r="N1137" s="253">
        <f t="shared" si="229"/>
        <v>0.01</v>
      </c>
      <c r="O1137" s="251" t="str">
        <f t="shared" si="229"/>
        <v>% reduction in cost</v>
      </c>
      <c r="P1137" s="251" t="str">
        <f t="shared" si="229"/>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7" s="251" t="str">
        <f t="shared" si="229"/>
        <v>architectural-design.html#rnd</v>
      </c>
      <c r="R1137" s="252" t="str">
        <f t="shared" si="229"/>
        <v>research-and-development.html</v>
      </c>
      <c r="S1137" s="251" t="str">
        <f t="shared" si="229"/>
        <v>none</v>
      </c>
      <c r="T1137" s="250"/>
    </row>
    <row r="1138" spans="1:20">
      <c r="A1138" s="254" t="str">
        <f t="shared" si="227"/>
        <v>Research and Development</v>
      </c>
      <c r="B1138" s="254" t="str">
        <f t="shared" si="227"/>
        <v>Capital Cost Reduction</v>
      </c>
      <c r="C1138" s="254" t="str">
        <f t="shared" si="227"/>
        <v>RnD Industry Capital Cost Perc Reduction</v>
      </c>
      <c r="D1138" s="180" t="s">
        <v>2099</v>
      </c>
      <c r="E1138" s="250"/>
      <c r="F1138" s="255" t="s">
        <v>2098</v>
      </c>
      <c r="G1138" s="250"/>
      <c r="H1138" s="43">
        <v>1486</v>
      </c>
      <c r="I1138" s="250" t="s">
        <v>311</v>
      </c>
      <c r="J1138" s="254" t="str">
        <f>'[2]PolicyLevers (2)'!J$1017</f>
        <v>R&amp;D Capital Cost Reductions</v>
      </c>
      <c r="K1138" s="253" t="str">
        <f t="shared" si="229"/>
        <v>RnD industry capital cost reduction</v>
      </c>
      <c r="L1138" s="253">
        <f t="shared" si="229"/>
        <v>0</v>
      </c>
      <c r="M1138" s="253">
        <f t="shared" si="229"/>
        <v>0.4</v>
      </c>
      <c r="N1138" s="253">
        <f t="shared" si="229"/>
        <v>0.01</v>
      </c>
      <c r="O1138" s="251" t="str">
        <f t="shared" si="229"/>
        <v>% reduction in cost</v>
      </c>
      <c r="P1138" s="251" t="str">
        <f t="shared" si="229"/>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8" s="251" t="str">
        <f t="shared" si="229"/>
        <v>architectural-design.html#rnd</v>
      </c>
      <c r="R1138" s="252" t="str">
        <f t="shared" si="229"/>
        <v>research-and-development.html</v>
      </c>
      <c r="S1138" s="251" t="str">
        <f t="shared" si="229"/>
        <v>none</v>
      </c>
      <c r="T1138" s="250"/>
    </row>
    <row r="1139" spans="1:20">
      <c r="A1139" s="180" t="s">
        <v>1087</v>
      </c>
      <c r="B1139" s="254" t="str">
        <f>'[2]PolicyLevers (2)'!B$1075</f>
        <v>Fuel Use Reduction</v>
      </c>
      <c r="C1139" s="180" t="s">
        <v>1203</v>
      </c>
      <c r="D1139" s="180" t="s">
        <v>2146</v>
      </c>
      <c r="E1139" s="250"/>
      <c r="F1139" s="255" t="s">
        <v>2145</v>
      </c>
      <c r="G1139" s="250"/>
      <c r="H1139" s="43">
        <v>1487</v>
      </c>
      <c r="I1139" s="250" t="s">
        <v>311</v>
      </c>
      <c r="J1139" s="254" t="str">
        <f>'[2]PolicyLevers (2)'!J$1068</f>
        <v>R&amp;D Fuel Use Reductions</v>
      </c>
      <c r="K1139" s="180" t="s">
        <v>1204</v>
      </c>
      <c r="L1139" s="106">
        <v>0</v>
      </c>
      <c r="M1139" s="106">
        <v>0.4</v>
      </c>
      <c r="N1139" s="5">
        <v>0.01</v>
      </c>
      <c r="O1139" s="250" t="s">
        <v>1186</v>
      </c>
      <c r="P1139" s="250" t="s">
        <v>2144</v>
      </c>
      <c r="Q1139" s="250" t="s">
        <v>1095</v>
      </c>
      <c r="R1139" s="255" t="s">
        <v>1096</v>
      </c>
      <c r="S1139" s="256" t="s">
        <v>533</v>
      </c>
      <c r="T1139" s="250"/>
    </row>
    <row r="1140" spans="1:20">
      <c r="A1140" s="254" t="str">
        <f t="shared" ref="A1140:C1163" si="230">A$1139</f>
        <v>Research and Development</v>
      </c>
      <c r="B1140" s="254" t="str">
        <f t="shared" si="230"/>
        <v>Fuel Use Reduction</v>
      </c>
      <c r="C1140" s="254" t="str">
        <f t="shared" si="230"/>
        <v>RnD Industry Fuel Use Perc Reduction</v>
      </c>
      <c r="D1140" s="180" t="s">
        <v>2143</v>
      </c>
      <c r="E1140" s="250"/>
      <c r="F1140" s="255" t="s">
        <v>2142</v>
      </c>
      <c r="G1140" s="250"/>
      <c r="H1140" s="43">
        <v>1488</v>
      </c>
      <c r="I1140" s="250" t="s">
        <v>311</v>
      </c>
      <c r="J1140" s="254" t="str">
        <f>'[2]PolicyLevers (2)'!J$1068</f>
        <v>R&amp;D Fuel Use Reductions</v>
      </c>
      <c r="K1140" s="253" t="str">
        <f t="shared" ref="K1140:S1149" si="231">K$1139</f>
        <v>RnD industry fuel use reduction</v>
      </c>
      <c r="L1140" s="253">
        <f t="shared" si="231"/>
        <v>0</v>
      </c>
      <c r="M1140" s="253">
        <f t="shared" si="231"/>
        <v>0.4</v>
      </c>
      <c r="N1140" s="253">
        <f t="shared" si="231"/>
        <v>0.01</v>
      </c>
      <c r="O1140" s="251" t="str">
        <f t="shared" si="231"/>
        <v>% reduction in fuel use</v>
      </c>
      <c r="P1140" s="251" t="str">
        <f t="shared" si="231"/>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0" s="251" t="str">
        <f t="shared" si="231"/>
        <v>architectural-design.html#rnd</v>
      </c>
      <c r="R1140" s="252" t="str">
        <f t="shared" si="231"/>
        <v>research-and-development.html</v>
      </c>
      <c r="S1140" s="251" t="str">
        <f t="shared" si="231"/>
        <v>none</v>
      </c>
      <c r="T1140" s="250"/>
    </row>
    <row r="1141" spans="1:20">
      <c r="A1141" s="254" t="str">
        <f t="shared" si="230"/>
        <v>Research and Development</v>
      </c>
      <c r="B1141" s="254" t="str">
        <f t="shared" si="230"/>
        <v>Fuel Use Reduction</v>
      </c>
      <c r="C1141" s="254" t="str">
        <f t="shared" si="230"/>
        <v>RnD Industry Fuel Use Perc Reduction</v>
      </c>
      <c r="D1141" s="180" t="s">
        <v>2141</v>
      </c>
      <c r="E1141" s="250"/>
      <c r="F1141" s="255" t="s">
        <v>2140</v>
      </c>
      <c r="G1141" s="250"/>
      <c r="H1141" s="43">
        <v>1489</v>
      </c>
      <c r="I1141" s="250" t="s">
        <v>311</v>
      </c>
      <c r="J1141" s="254" t="str">
        <f>'[2]PolicyLevers (2)'!J$1068</f>
        <v>R&amp;D Fuel Use Reductions</v>
      </c>
      <c r="K1141" s="253" t="str">
        <f t="shared" si="231"/>
        <v>RnD industry fuel use reduction</v>
      </c>
      <c r="L1141" s="253">
        <f t="shared" si="231"/>
        <v>0</v>
      </c>
      <c r="M1141" s="253">
        <f t="shared" si="231"/>
        <v>0.4</v>
      </c>
      <c r="N1141" s="253">
        <f t="shared" si="231"/>
        <v>0.01</v>
      </c>
      <c r="O1141" s="251" t="str">
        <f t="shared" si="231"/>
        <v>% reduction in fuel use</v>
      </c>
      <c r="P1141" s="251" t="str">
        <f t="shared" si="231"/>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1" s="251" t="str">
        <f t="shared" si="231"/>
        <v>architectural-design.html#rnd</v>
      </c>
      <c r="R1141" s="252" t="str">
        <f t="shared" si="231"/>
        <v>research-and-development.html</v>
      </c>
      <c r="S1141" s="251" t="str">
        <f t="shared" si="231"/>
        <v>none</v>
      </c>
      <c r="T1141" s="250"/>
    </row>
    <row r="1142" spans="1:20">
      <c r="A1142" s="254" t="str">
        <f t="shared" si="230"/>
        <v>Research and Development</v>
      </c>
      <c r="B1142" s="254" t="str">
        <f t="shared" si="230"/>
        <v>Fuel Use Reduction</v>
      </c>
      <c r="C1142" s="254" t="str">
        <f t="shared" si="230"/>
        <v>RnD Industry Fuel Use Perc Reduction</v>
      </c>
      <c r="D1142" s="180" t="s">
        <v>2139</v>
      </c>
      <c r="E1142" s="250"/>
      <c r="F1142" s="255" t="s">
        <v>2138</v>
      </c>
      <c r="G1142" s="250"/>
      <c r="H1142" s="43">
        <v>1490</v>
      </c>
      <c r="I1142" s="250" t="s">
        <v>311</v>
      </c>
      <c r="J1142" s="254" t="str">
        <f>'[2]PolicyLevers (2)'!J$1068</f>
        <v>R&amp;D Fuel Use Reductions</v>
      </c>
      <c r="K1142" s="253" t="str">
        <f t="shared" si="231"/>
        <v>RnD industry fuel use reduction</v>
      </c>
      <c r="L1142" s="253">
        <f t="shared" si="231"/>
        <v>0</v>
      </c>
      <c r="M1142" s="253">
        <f t="shared" si="231"/>
        <v>0.4</v>
      </c>
      <c r="N1142" s="253">
        <f t="shared" si="231"/>
        <v>0.01</v>
      </c>
      <c r="O1142" s="251" t="str">
        <f t="shared" si="231"/>
        <v>% reduction in fuel use</v>
      </c>
      <c r="P1142" s="251" t="str">
        <f t="shared" si="231"/>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2" s="251" t="str">
        <f t="shared" si="231"/>
        <v>architectural-design.html#rnd</v>
      </c>
      <c r="R1142" s="252" t="str">
        <f t="shared" si="231"/>
        <v>research-and-development.html</v>
      </c>
      <c r="S1142" s="251" t="str">
        <f t="shared" si="231"/>
        <v>none</v>
      </c>
      <c r="T1142" s="250"/>
    </row>
    <row r="1143" spans="1:20">
      <c r="A1143" s="254" t="str">
        <f t="shared" si="230"/>
        <v>Research and Development</v>
      </c>
      <c r="B1143" s="254" t="str">
        <f t="shared" si="230"/>
        <v>Fuel Use Reduction</v>
      </c>
      <c r="C1143" s="254" t="str">
        <f t="shared" si="230"/>
        <v>RnD Industry Fuel Use Perc Reduction</v>
      </c>
      <c r="D1143" s="180" t="s">
        <v>2137</v>
      </c>
      <c r="E1143" s="250"/>
      <c r="F1143" s="255" t="s">
        <v>2136</v>
      </c>
      <c r="G1143" s="250"/>
      <c r="H1143" s="43">
        <v>1491</v>
      </c>
      <c r="I1143" s="250" t="s">
        <v>311</v>
      </c>
      <c r="J1143" s="254" t="str">
        <f>'[2]PolicyLevers (2)'!J$1068</f>
        <v>R&amp;D Fuel Use Reductions</v>
      </c>
      <c r="K1143" s="253" t="str">
        <f t="shared" si="231"/>
        <v>RnD industry fuel use reduction</v>
      </c>
      <c r="L1143" s="253">
        <f t="shared" si="231"/>
        <v>0</v>
      </c>
      <c r="M1143" s="253">
        <f t="shared" si="231"/>
        <v>0.4</v>
      </c>
      <c r="N1143" s="253">
        <f t="shared" si="231"/>
        <v>0.01</v>
      </c>
      <c r="O1143" s="251" t="str">
        <f t="shared" si="231"/>
        <v>% reduction in fuel use</v>
      </c>
      <c r="P1143" s="251" t="str">
        <f t="shared" si="231"/>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3" s="251" t="str">
        <f t="shared" si="231"/>
        <v>architectural-design.html#rnd</v>
      </c>
      <c r="R1143" s="252" t="str">
        <f t="shared" si="231"/>
        <v>research-and-development.html</v>
      </c>
      <c r="S1143" s="251" t="str">
        <f t="shared" si="231"/>
        <v>none</v>
      </c>
      <c r="T1143" s="250"/>
    </row>
    <row r="1144" spans="1:20">
      <c r="A1144" s="254" t="str">
        <f t="shared" si="230"/>
        <v>Research and Development</v>
      </c>
      <c r="B1144" s="254" t="str">
        <f t="shared" si="230"/>
        <v>Fuel Use Reduction</v>
      </c>
      <c r="C1144" s="254" t="str">
        <f t="shared" si="230"/>
        <v>RnD Industry Fuel Use Perc Reduction</v>
      </c>
      <c r="D1144" s="180" t="s">
        <v>2135</v>
      </c>
      <c r="E1144" s="250"/>
      <c r="F1144" s="255" t="s">
        <v>2134</v>
      </c>
      <c r="G1144" s="250"/>
      <c r="H1144" s="43">
        <v>1492</v>
      </c>
      <c r="I1144" s="250" t="s">
        <v>311</v>
      </c>
      <c r="J1144" s="254" t="str">
        <f>'[2]PolicyLevers (2)'!J$1068</f>
        <v>R&amp;D Fuel Use Reductions</v>
      </c>
      <c r="K1144" s="253" t="str">
        <f t="shared" si="231"/>
        <v>RnD industry fuel use reduction</v>
      </c>
      <c r="L1144" s="253">
        <f t="shared" si="231"/>
        <v>0</v>
      </c>
      <c r="M1144" s="253">
        <f t="shared" si="231"/>
        <v>0.4</v>
      </c>
      <c r="N1144" s="253">
        <f t="shared" si="231"/>
        <v>0.01</v>
      </c>
      <c r="O1144" s="251" t="str">
        <f t="shared" si="231"/>
        <v>% reduction in fuel use</v>
      </c>
      <c r="P1144" s="251" t="str">
        <f t="shared" si="231"/>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4" s="251" t="str">
        <f t="shared" si="231"/>
        <v>architectural-design.html#rnd</v>
      </c>
      <c r="R1144" s="252" t="str">
        <f t="shared" si="231"/>
        <v>research-and-development.html</v>
      </c>
      <c r="S1144" s="251" t="str">
        <f t="shared" si="231"/>
        <v>none</v>
      </c>
      <c r="T1144" s="250"/>
    </row>
    <row r="1145" spans="1:20">
      <c r="A1145" s="254" t="str">
        <f t="shared" si="230"/>
        <v>Research and Development</v>
      </c>
      <c r="B1145" s="254" t="str">
        <f t="shared" si="230"/>
        <v>Fuel Use Reduction</v>
      </c>
      <c r="C1145" s="254" t="str">
        <f t="shared" si="230"/>
        <v>RnD Industry Fuel Use Perc Reduction</v>
      </c>
      <c r="D1145" s="180" t="s">
        <v>2133</v>
      </c>
      <c r="E1145" s="250"/>
      <c r="F1145" s="255" t="s">
        <v>2132</v>
      </c>
      <c r="G1145" s="250"/>
      <c r="H1145" s="43">
        <v>1493</v>
      </c>
      <c r="I1145" s="250" t="s">
        <v>311</v>
      </c>
      <c r="J1145" s="254" t="str">
        <f>'[2]PolicyLevers (2)'!J$1068</f>
        <v>R&amp;D Fuel Use Reductions</v>
      </c>
      <c r="K1145" s="253" t="str">
        <f t="shared" si="231"/>
        <v>RnD industry fuel use reduction</v>
      </c>
      <c r="L1145" s="253">
        <f t="shared" si="231"/>
        <v>0</v>
      </c>
      <c r="M1145" s="253">
        <f t="shared" si="231"/>
        <v>0.4</v>
      </c>
      <c r="N1145" s="253">
        <f t="shared" si="231"/>
        <v>0.01</v>
      </c>
      <c r="O1145" s="251" t="str">
        <f t="shared" si="231"/>
        <v>% reduction in fuel use</v>
      </c>
      <c r="P1145" s="251" t="str">
        <f t="shared" si="231"/>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5" s="251" t="str">
        <f t="shared" si="231"/>
        <v>architectural-design.html#rnd</v>
      </c>
      <c r="R1145" s="252" t="str">
        <f t="shared" si="231"/>
        <v>research-and-development.html</v>
      </c>
      <c r="S1145" s="251" t="str">
        <f t="shared" si="231"/>
        <v>none</v>
      </c>
      <c r="T1145" s="250"/>
    </row>
    <row r="1146" spans="1:20">
      <c r="A1146" s="254" t="str">
        <f t="shared" si="230"/>
        <v>Research and Development</v>
      </c>
      <c r="B1146" s="254" t="str">
        <f t="shared" si="230"/>
        <v>Fuel Use Reduction</v>
      </c>
      <c r="C1146" s="254" t="str">
        <f t="shared" si="230"/>
        <v>RnD Industry Fuel Use Perc Reduction</v>
      </c>
      <c r="D1146" s="180" t="s">
        <v>2131</v>
      </c>
      <c r="E1146" s="250"/>
      <c r="F1146" s="255" t="s">
        <v>2130</v>
      </c>
      <c r="G1146" s="250"/>
      <c r="H1146" s="43">
        <v>1494</v>
      </c>
      <c r="I1146" s="250" t="s">
        <v>311</v>
      </c>
      <c r="J1146" s="254" t="str">
        <f>'[2]PolicyLevers (2)'!J$1068</f>
        <v>R&amp;D Fuel Use Reductions</v>
      </c>
      <c r="K1146" s="253" t="str">
        <f t="shared" si="231"/>
        <v>RnD industry fuel use reduction</v>
      </c>
      <c r="L1146" s="253">
        <f t="shared" si="231"/>
        <v>0</v>
      </c>
      <c r="M1146" s="253">
        <f t="shared" si="231"/>
        <v>0.4</v>
      </c>
      <c r="N1146" s="253">
        <f t="shared" si="231"/>
        <v>0.01</v>
      </c>
      <c r="O1146" s="251" t="str">
        <f t="shared" si="231"/>
        <v>% reduction in fuel use</v>
      </c>
      <c r="P1146" s="251" t="str">
        <f t="shared" si="231"/>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6" s="251" t="str">
        <f t="shared" si="231"/>
        <v>architectural-design.html#rnd</v>
      </c>
      <c r="R1146" s="252" t="str">
        <f t="shared" si="231"/>
        <v>research-and-development.html</v>
      </c>
      <c r="S1146" s="251" t="str">
        <f t="shared" si="231"/>
        <v>none</v>
      </c>
      <c r="T1146" s="250"/>
    </row>
    <row r="1147" spans="1:20">
      <c r="A1147" s="254" t="str">
        <f t="shared" si="230"/>
        <v>Research and Development</v>
      </c>
      <c r="B1147" s="254" t="str">
        <f t="shared" si="230"/>
        <v>Fuel Use Reduction</v>
      </c>
      <c r="C1147" s="254" t="str">
        <f t="shared" si="230"/>
        <v>RnD Industry Fuel Use Perc Reduction</v>
      </c>
      <c r="D1147" s="180" t="s">
        <v>2129</v>
      </c>
      <c r="E1147" s="250"/>
      <c r="F1147" s="255" t="s">
        <v>2128</v>
      </c>
      <c r="G1147" s="250"/>
      <c r="H1147" s="43">
        <v>1495</v>
      </c>
      <c r="I1147" s="250" t="s">
        <v>311</v>
      </c>
      <c r="J1147" s="254" t="str">
        <f>'[2]PolicyLevers (2)'!J$1068</f>
        <v>R&amp;D Fuel Use Reductions</v>
      </c>
      <c r="K1147" s="253" t="str">
        <f t="shared" si="231"/>
        <v>RnD industry fuel use reduction</v>
      </c>
      <c r="L1147" s="253">
        <f t="shared" si="231"/>
        <v>0</v>
      </c>
      <c r="M1147" s="253">
        <f t="shared" si="231"/>
        <v>0.4</v>
      </c>
      <c r="N1147" s="253">
        <f t="shared" si="231"/>
        <v>0.01</v>
      </c>
      <c r="O1147" s="251" t="str">
        <f t="shared" si="231"/>
        <v>% reduction in fuel use</v>
      </c>
      <c r="P1147" s="251" t="str">
        <f t="shared" si="231"/>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7" s="251" t="str">
        <f t="shared" si="231"/>
        <v>architectural-design.html#rnd</v>
      </c>
      <c r="R1147" s="252" t="str">
        <f t="shared" si="231"/>
        <v>research-and-development.html</v>
      </c>
      <c r="S1147" s="251" t="str">
        <f t="shared" si="231"/>
        <v>none</v>
      </c>
      <c r="T1147" s="250"/>
    </row>
    <row r="1148" spans="1:20">
      <c r="A1148" s="254" t="str">
        <f t="shared" si="230"/>
        <v>Research and Development</v>
      </c>
      <c r="B1148" s="254" t="str">
        <f t="shared" si="230"/>
        <v>Fuel Use Reduction</v>
      </c>
      <c r="C1148" s="254" t="str">
        <f t="shared" si="230"/>
        <v>RnD Industry Fuel Use Perc Reduction</v>
      </c>
      <c r="D1148" s="180" t="s">
        <v>2127</v>
      </c>
      <c r="E1148" s="250"/>
      <c r="F1148" s="255" t="s">
        <v>1142</v>
      </c>
      <c r="G1148" s="250"/>
      <c r="H1148" s="43">
        <v>1496</v>
      </c>
      <c r="I1148" s="250" t="s">
        <v>311</v>
      </c>
      <c r="J1148" s="254" t="str">
        <f>'[2]PolicyLevers (2)'!J$1068</f>
        <v>R&amp;D Fuel Use Reductions</v>
      </c>
      <c r="K1148" s="253" t="str">
        <f t="shared" si="231"/>
        <v>RnD industry fuel use reduction</v>
      </c>
      <c r="L1148" s="253">
        <f t="shared" si="231"/>
        <v>0</v>
      </c>
      <c r="M1148" s="253">
        <f t="shared" si="231"/>
        <v>0.4</v>
      </c>
      <c r="N1148" s="253">
        <f t="shared" si="231"/>
        <v>0.01</v>
      </c>
      <c r="O1148" s="251" t="str">
        <f t="shared" si="231"/>
        <v>% reduction in fuel use</v>
      </c>
      <c r="P1148" s="251" t="str">
        <f t="shared" si="231"/>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8" s="251" t="str">
        <f t="shared" si="231"/>
        <v>architectural-design.html#rnd</v>
      </c>
      <c r="R1148" s="252" t="str">
        <f t="shared" si="231"/>
        <v>research-and-development.html</v>
      </c>
      <c r="S1148" s="251" t="str">
        <f t="shared" si="231"/>
        <v>none</v>
      </c>
      <c r="T1148" s="250"/>
    </row>
    <row r="1149" spans="1:20">
      <c r="A1149" s="254" t="str">
        <f t="shared" si="230"/>
        <v>Research and Development</v>
      </c>
      <c r="B1149" s="254" t="str">
        <f t="shared" si="230"/>
        <v>Fuel Use Reduction</v>
      </c>
      <c r="C1149" s="254" t="str">
        <f t="shared" si="230"/>
        <v>RnD Industry Fuel Use Perc Reduction</v>
      </c>
      <c r="D1149" s="180" t="s">
        <v>2126</v>
      </c>
      <c r="E1149" s="250"/>
      <c r="F1149" s="255" t="s">
        <v>2125</v>
      </c>
      <c r="G1149" s="250"/>
      <c r="H1149" s="43">
        <v>1497</v>
      </c>
      <c r="I1149" s="250" t="s">
        <v>311</v>
      </c>
      <c r="J1149" s="254" t="str">
        <f>'[2]PolicyLevers (2)'!J$1068</f>
        <v>R&amp;D Fuel Use Reductions</v>
      </c>
      <c r="K1149" s="253" t="str">
        <f t="shared" si="231"/>
        <v>RnD industry fuel use reduction</v>
      </c>
      <c r="L1149" s="253">
        <f t="shared" si="231"/>
        <v>0</v>
      </c>
      <c r="M1149" s="253">
        <f t="shared" si="231"/>
        <v>0.4</v>
      </c>
      <c r="N1149" s="253">
        <f t="shared" si="231"/>
        <v>0.01</v>
      </c>
      <c r="O1149" s="251" t="str">
        <f t="shared" si="231"/>
        <v>% reduction in fuel use</v>
      </c>
      <c r="P1149" s="251" t="str">
        <f t="shared" si="231"/>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9" s="251" t="str">
        <f t="shared" si="231"/>
        <v>architectural-design.html#rnd</v>
      </c>
      <c r="R1149" s="252" t="str">
        <f t="shared" si="231"/>
        <v>research-and-development.html</v>
      </c>
      <c r="S1149" s="251" t="str">
        <f t="shared" si="231"/>
        <v>none</v>
      </c>
      <c r="T1149" s="250"/>
    </row>
    <row r="1150" spans="1:20">
      <c r="A1150" s="254" t="str">
        <f t="shared" si="230"/>
        <v>Research and Development</v>
      </c>
      <c r="B1150" s="254" t="str">
        <f t="shared" si="230"/>
        <v>Fuel Use Reduction</v>
      </c>
      <c r="C1150" s="254" t="str">
        <f t="shared" si="230"/>
        <v>RnD Industry Fuel Use Perc Reduction</v>
      </c>
      <c r="D1150" s="180" t="s">
        <v>2124</v>
      </c>
      <c r="E1150" s="250"/>
      <c r="F1150" s="255" t="s">
        <v>2123</v>
      </c>
      <c r="G1150" s="250"/>
      <c r="H1150" s="43">
        <v>1498</v>
      </c>
      <c r="I1150" s="250" t="s">
        <v>311</v>
      </c>
      <c r="J1150" s="254" t="str">
        <f>'[2]PolicyLevers (2)'!J$1068</f>
        <v>R&amp;D Fuel Use Reductions</v>
      </c>
      <c r="K1150" s="253" t="str">
        <f t="shared" ref="K1150:S1163" si="232">K$1139</f>
        <v>RnD industry fuel use reduction</v>
      </c>
      <c r="L1150" s="253">
        <f t="shared" si="232"/>
        <v>0</v>
      </c>
      <c r="M1150" s="253">
        <f t="shared" si="232"/>
        <v>0.4</v>
      </c>
      <c r="N1150" s="253">
        <f t="shared" si="232"/>
        <v>0.01</v>
      </c>
      <c r="O1150" s="251" t="str">
        <f t="shared" si="232"/>
        <v>% reduction in fuel use</v>
      </c>
      <c r="P1150" s="251" t="str">
        <f t="shared" si="232"/>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0" s="251" t="str">
        <f t="shared" si="232"/>
        <v>architectural-design.html#rnd</v>
      </c>
      <c r="R1150" s="252" t="str">
        <f t="shared" si="232"/>
        <v>research-and-development.html</v>
      </c>
      <c r="S1150" s="251" t="str">
        <f t="shared" si="232"/>
        <v>none</v>
      </c>
      <c r="T1150" s="250"/>
    </row>
    <row r="1151" spans="1:20">
      <c r="A1151" s="254" t="str">
        <f t="shared" si="230"/>
        <v>Research and Development</v>
      </c>
      <c r="B1151" s="254" t="str">
        <f t="shared" si="230"/>
        <v>Fuel Use Reduction</v>
      </c>
      <c r="C1151" s="254" t="str">
        <f t="shared" si="230"/>
        <v>RnD Industry Fuel Use Perc Reduction</v>
      </c>
      <c r="D1151" s="180" t="s">
        <v>2122</v>
      </c>
      <c r="E1151" s="250"/>
      <c r="F1151" s="255" t="s">
        <v>2121</v>
      </c>
      <c r="G1151" s="250"/>
      <c r="H1151" s="43">
        <v>1499</v>
      </c>
      <c r="I1151" s="250" t="s">
        <v>311</v>
      </c>
      <c r="J1151" s="254" t="str">
        <f>'[2]PolicyLevers (2)'!J$1068</f>
        <v>R&amp;D Fuel Use Reductions</v>
      </c>
      <c r="K1151" s="253" t="str">
        <f t="shared" si="232"/>
        <v>RnD industry fuel use reduction</v>
      </c>
      <c r="L1151" s="253">
        <f t="shared" si="232"/>
        <v>0</v>
      </c>
      <c r="M1151" s="253">
        <f t="shared" si="232"/>
        <v>0.4</v>
      </c>
      <c r="N1151" s="253">
        <f t="shared" si="232"/>
        <v>0.01</v>
      </c>
      <c r="O1151" s="251" t="str">
        <f t="shared" si="232"/>
        <v>% reduction in fuel use</v>
      </c>
      <c r="P1151" s="251" t="str">
        <f t="shared" si="232"/>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1" s="251" t="str">
        <f t="shared" si="232"/>
        <v>architectural-design.html#rnd</v>
      </c>
      <c r="R1151" s="252" t="str">
        <f t="shared" si="232"/>
        <v>research-and-development.html</v>
      </c>
      <c r="S1151" s="251" t="str">
        <f t="shared" si="232"/>
        <v>none</v>
      </c>
      <c r="T1151" s="250"/>
    </row>
    <row r="1152" spans="1:20">
      <c r="A1152" s="254" t="str">
        <f t="shared" si="230"/>
        <v>Research and Development</v>
      </c>
      <c r="B1152" s="254" t="str">
        <f t="shared" si="230"/>
        <v>Fuel Use Reduction</v>
      </c>
      <c r="C1152" s="254" t="str">
        <f t="shared" si="230"/>
        <v>RnD Industry Fuel Use Perc Reduction</v>
      </c>
      <c r="D1152" s="180" t="s">
        <v>2120</v>
      </c>
      <c r="E1152" s="250"/>
      <c r="F1152" s="255" t="s">
        <v>1140</v>
      </c>
      <c r="G1152" s="250"/>
      <c r="H1152" s="43">
        <v>1500</v>
      </c>
      <c r="I1152" s="250" t="s">
        <v>311</v>
      </c>
      <c r="J1152" s="254" t="str">
        <f>'[2]PolicyLevers (2)'!J$1068</f>
        <v>R&amp;D Fuel Use Reductions</v>
      </c>
      <c r="K1152" s="253" t="str">
        <f t="shared" si="232"/>
        <v>RnD industry fuel use reduction</v>
      </c>
      <c r="L1152" s="253">
        <f t="shared" si="232"/>
        <v>0</v>
      </c>
      <c r="M1152" s="253">
        <f t="shared" si="232"/>
        <v>0.4</v>
      </c>
      <c r="N1152" s="253">
        <f t="shared" si="232"/>
        <v>0.01</v>
      </c>
      <c r="O1152" s="251" t="str">
        <f t="shared" si="232"/>
        <v>% reduction in fuel use</v>
      </c>
      <c r="P1152" s="251" t="str">
        <f t="shared" si="232"/>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2" s="251" t="str">
        <f t="shared" si="232"/>
        <v>architectural-design.html#rnd</v>
      </c>
      <c r="R1152" s="252" t="str">
        <f t="shared" si="232"/>
        <v>research-and-development.html</v>
      </c>
      <c r="S1152" s="251" t="str">
        <f t="shared" si="232"/>
        <v>none</v>
      </c>
      <c r="T1152" s="250"/>
    </row>
    <row r="1153" spans="1:20">
      <c r="A1153" s="254" t="str">
        <f t="shared" si="230"/>
        <v>Research and Development</v>
      </c>
      <c r="B1153" s="254" t="str">
        <f t="shared" si="230"/>
        <v>Fuel Use Reduction</v>
      </c>
      <c r="C1153" s="254" t="str">
        <f t="shared" si="230"/>
        <v>RnD Industry Fuel Use Perc Reduction</v>
      </c>
      <c r="D1153" s="180" t="s">
        <v>2119</v>
      </c>
      <c r="E1153" s="250"/>
      <c r="F1153" s="255" t="s">
        <v>2118</v>
      </c>
      <c r="G1153" s="250"/>
      <c r="H1153" s="43">
        <v>1501</v>
      </c>
      <c r="I1153" s="250" t="s">
        <v>311</v>
      </c>
      <c r="J1153" s="254" t="str">
        <f>'[2]PolicyLevers (2)'!J$1068</f>
        <v>R&amp;D Fuel Use Reductions</v>
      </c>
      <c r="K1153" s="253" t="str">
        <f t="shared" si="232"/>
        <v>RnD industry fuel use reduction</v>
      </c>
      <c r="L1153" s="253">
        <f t="shared" si="232"/>
        <v>0</v>
      </c>
      <c r="M1153" s="253">
        <f t="shared" si="232"/>
        <v>0.4</v>
      </c>
      <c r="N1153" s="253">
        <f t="shared" si="232"/>
        <v>0.01</v>
      </c>
      <c r="O1153" s="251" t="str">
        <f t="shared" si="232"/>
        <v>% reduction in fuel use</v>
      </c>
      <c r="P1153" s="251" t="str">
        <f t="shared" si="232"/>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3" s="251" t="str">
        <f t="shared" si="232"/>
        <v>architectural-design.html#rnd</v>
      </c>
      <c r="R1153" s="252" t="str">
        <f t="shared" si="232"/>
        <v>research-and-development.html</v>
      </c>
      <c r="S1153" s="251" t="str">
        <f t="shared" si="232"/>
        <v>none</v>
      </c>
      <c r="T1153" s="250"/>
    </row>
    <row r="1154" spans="1:20">
      <c r="A1154" s="254" t="str">
        <f t="shared" si="230"/>
        <v>Research and Development</v>
      </c>
      <c r="B1154" s="254" t="str">
        <f t="shared" si="230"/>
        <v>Fuel Use Reduction</v>
      </c>
      <c r="C1154" s="254" t="str">
        <f t="shared" si="230"/>
        <v>RnD Industry Fuel Use Perc Reduction</v>
      </c>
      <c r="D1154" s="180" t="s">
        <v>2117</v>
      </c>
      <c r="E1154" s="250"/>
      <c r="F1154" s="255" t="s">
        <v>2116</v>
      </c>
      <c r="G1154" s="250"/>
      <c r="H1154" s="43">
        <v>1502</v>
      </c>
      <c r="I1154" s="250" t="s">
        <v>311</v>
      </c>
      <c r="J1154" s="254" t="str">
        <f>'[2]PolicyLevers (2)'!J$1068</f>
        <v>R&amp;D Fuel Use Reductions</v>
      </c>
      <c r="K1154" s="253" t="str">
        <f t="shared" si="232"/>
        <v>RnD industry fuel use reduction</v>
      </c>
      <c r="L1154" s="253">
        <f t="shared" si="232"/>
        <v>0</v>
      </c>
      <c r="M1154" s="253">
        <f t="shared" si="232"/>
        <v>0.4</v>
      </c>
      <c r="N1154" s="253">
        <f t="shared" si="232"/>
        <v>0.01</v>
      </c>
      <c r="O1154" s="251" t="str">
        <f t="shared" si="232"/>
        <v>% reduction in fuel use</v>
      </c>
      <c r="P1154" s="251" t="str">
        <f t="shared" si="232"/>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4" s="251" t="str">
        <f t="shared" si="232"/>
        <v>architectural-design.html#rnd</v>
      </c>
      <c r="R1154" s="252" t="str">
        <f t="shared" si="232"/>
        <v>research-and-development.html</v>
      </c>
      <c r="S1154" s="251" t="str">
        <f t="shared" si="232"/>
        <v>none</v>
      </c>
      <c r="T1154" s="250"/>
    </row>
    <row r="1155" spans="1:20">
      <c r="A1155" s="254" t="str">
        <f t="shared" si="230"/>
        <v>Research and Development</v>
      </c>
      <c r="B1155" s="254" t="str">
        <f t="shared" si="230"/>
        <v>Fuel Use Reduction</v>
      </c>
      <c r="C1155" s="254" t="str">
        <f t="shared" si="230"/>
        <v>RnD Industry Fuel Use Perc Reduction</v>
      </c>
      <c r="D1155" s="180" t="s">
        <v>2115</v>
      </c>
      <c r="E1155" s="250"/>
      <c r="F1155" s="255" t="s">
        <v>2114</v>
      </c>
      <c r="G1155" s="250"/>
      <c r="H1155" s="43">
        <v>1503</v>
      </c>
      <c r="I1155" s="250" t="s">
        <v>311</v>
      </c>
      <c r="J1155" s="254" t="str">
        <f>'[2]PolicyLevers (2)'!J$1068</f>
        <v>R&amp;D Fuel Use Reductions</v>
      </c>
      <c r="K1155" s="253" t="str">
        <f t="shared" si="232"/>
        <v>RnD industry fuel use reduction</v>
      </c>
      <c r="L1155" s="253">
        <f t="shared" si="232"/>
        <v>0</v>
      </c>
      <c r="M1155" s="253">
        <f t="shared" si="232"/>
        <v>0.4</v>
      </c>
      <c r="N1155" s="253">
        <f t="shared" si="232"/>
        <v>0.01</v>
      </c>
      <c r="O1155" s="251" t="str">
        <f t="shared" si="232"/>
        <v>% reduction in fuel use</v>
      </c>
      <c r="P1155" s="251" t="str">
        <f t="shared" si="232"/>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5" s="251" t="str">
        <f t="shared" si="232"/>
        <v>architectural-design.html#rnd</v>
      </c>
      <c r="R1155" s="252" t="str">
        <f t="shared" si="232"/>
        <v>research-and-development.html</v>
      </c>
      <c r="S1155" s="251" t="str">
        <f t="shared" si="232"/>
        <v>none</v>
      </c>
      <c r="T1155" s="250"/>
    </row>
    <row r="1156" spans="1:20">
      <c r="A1156" s="254" t="str">
        <f t="shared" si="230"/>
        <v>Research and Development</v>
      </c>
      <c r="B1156" s="254" t="str">
        <f t="shared" si="230"/>
        <v>Fuel Use Reduction</v>
      </c>
      <c r="C1156" s="254" t="str">
        <f t="shared" si="230"/>
        <v>RnD Industry Fuel Use Perc Reduction</v>
      </c>
      <c r="D1156" s="180" t="s">
        <v>2113</v>
      </c>
      <c r="E1156" s="250"/>
      <c r="F1156" s="255" t="s">
        <v>2112</v>
      </c>
      <c r="G1156" s="250"/>
      <c r="H1156" s="43">
        <v>1504</v>
      </c>
      <c r="I1156" s="250" t="s">
        <v>311</v>
      </c>
      <c r="J1156" s="254" t="str">
        <f>'[2]PolicyLevers (2)'!J$1068</f>
        <v>R&amp;D Fuel Use Reductions</v>
      </c>
      <c r="K1156" s="253" t="str">
        <f t="shared" si="232"/>
        <v>RnD industry fuel use reduction</v>
      </c>
      <c r="L1156" s="253">
        <f t="shared" si="232"/>
        <v>0</v>
      </c>
      <c r="M1156" s="253">
        <f t="shared" si="232"/>
        <v>0.4</v>
      </c>
      <c r="N1156" s="253">
        <f t="shared" si="232"/>
        <v>0.01</v>
      </c>
      <c r="O1156" s="251" t="str">
        <f t="shared" si="232"/>
        <v>% reduction in fuel use</v>
      </c>
      <c r="P1156" s="251" t="str">
        <f t="shared" si="232"/>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6" s="251" t="str">
        <f t="shared" si="232"/>
        <v>architectural-design.html#rnd</v>
      </c>
      <c r="R1156" s="252" t="str">
        <f t="shared" si="232"/>
        <v>research-and-development.html</v>
      </c>
      <c r="S1156" s="251" t="str">
        <f t="shared" si="232"/>
        <v>none</v>
      </c>
      <c r="T1156" s="250"/>
    </row>
    <row r="1157" spans="1:20">
      <c r="A1157" s="254" t="str">
        <f t="shared" si="230"/>
        <v>Research and Development</v>
      </c>
      <c r="B1157" s="254" t="str">
        <f t="shared" si="230"/>
        <v>Fuel Use Reduction</v>
      </c>
      <c r="C1157" s="254" t="str">
        <f t="shared" si="230"/>
        <v>RnD Industry Fuel Use Perc Reduction</v>
      </c>
      <c r="D1157" s="180" t="s">
        <v>2111</v>
      </c>
      <c r="E1157" s="250"/>
      <c r="F1157" s="255" t="s">
        <v>2110</v>
      </c>
      <c r="G1157" s="250"/>
      <c r="H1157" s="43">
        <v>1505</v>
      </c>
      <c r="I1157" s="250" t="s">
        <v>311</v>
      </c>
      <c r="J1157" s="254" t="str">
        <f>'[2]PolicyLevers (2)'!J$1068</f>
        <v>R&amp;D Fuel Use Reductions</v>
      </c>
      <c r="K1157" s="253" t="str">
        <f t="shared" si="232"/>
        <v>RnD industry fuel use reduction</v>
      </c>
      <c r="L1157" s="253">
        <f t="shared" si="232"/>
        <v>0</v>
      </c>
      <c r="M1157" s="253">
        <f t="shared" si="232"/>
        <v>0.4</v>
      </c>
      <c r="N1157" s="253">
        <f t="shared" si="232"/>
        <v>0.01</v>
      </c>
      <c r="O1157" s="251" t="str">
        <f t="shared" si="232"/>
        <v>% reduction in fuel use</v>
      </c>
      <c r="P1157" s="251" t="str">
        <f t="shared" si="232"/>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7" s="251" t="str">
        <f t="shared" si="232"/>
        <v>architectural-design.html#rnd</v>
      </c>
      <c r="R1157" s="252" t="str">
        <f t="shared" si="232"/>
        <v>research-and-development.html</v>
      </c>
      <c r="S1157" s="251" t="str">
        <f t="shared" si="232"/>
        <v>none</v>
      </c>
      <c r="T1157" s="250"/>
    </row>
    <row r="1158" spans="1:20">
      <c r="A1158" s="254" t="str">
        <f t="shared" si="230"/>
        <v>Research and Development</v>
      </c>
      <c r="B1158" s="254" t="str">
        <f t="shared" si="230"/>
        <v>Fuel Use Reduction</v>
      </c>
      <c r="C1158" s="254" t="str">
        <f t="shared" si="230"/>
        <v>RnD Industry Fuel Use Perc Reduction</v>
      </c>
      <c r="D1158" s="180" t="s">
        <v>2109</v>
      </c>
      <c r="E1158" s="250"/>
      <c r="F1158" s="255" t="s">
        <v>2108</v>
      </c>
      <c r="G1158" s="250"/>
      <c r="H1158" s="43">
        <v>1506</v>
      </c>
      <c r="I1158" s="250" t="s">
        <v>311</v>
      </c>
      <c r="J1158" s="254" t="str">
        <f>'[2]PolicyLevers (2)'!J$1068</f>
        <v>R&amp;D Fuel Use Reductions</v>
      </c>
      <c r="K1158" s="253" t="str">
        <f t="shared" si="232"/>
        <v>RnD industry fuel use reduction</v>
      </c>
      <c r="L1158" s="253">
        <f t="shared" si="232"/>
        <v>0</v>
      </c>
      <c r="M1158" s="253">
        <f t="shared" si="232"/>
        <v>0.4</v>
      </c>
      <c r="N1158" s="253">
        <f t="shared" si="232"/>
        <v>0.01</v>
      </c>
      <c r="O1158" s="251" t="str">
        <f t="shared" si="232"/>
        <v>% reduction in fuel use</v>
      </c>
      <c r="P1158" s="251" t="str">
        <f t="shared" si="232"/>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8" s="251" t="str">
        <f t="shared" si="232"/>
        <v>architectural-design.html#rnd</v>
      </c>
      <c r="R1158" s="252" t="str">
        <f t="shared" si="232"/>
        <v>research-and-development.html</v>
      </c>
      <c r="S1158" s="251" t="str">
        <f t="shared" si="232"/>
        <v>none</v>
      </c>
      <c r="T1158" s="250"/>
    </row>
    <row r="1159" spans="1:20">
      <c r="A1159" s="254" t="str">
        <f t="shared" si="230"/>
        <v>Research and Development</v>
      </c>
      <c r="B1159" s="254" t="str">
        <f t="shared" si="230"/>
        <v>Fuel Use Reduction</v>
      </c>
      <c r="C1159" s="254" t="str">
        <f t="shared" si="230"/>
        <v>RnD Industry Fuel Use Perc Reduction</v>
      </c>
      <c r="D1159" s="180" t="s">
        <v>2107</v>
      </c>
      <c r="E1159" s="250"/>
      <c r="F1159" s="255" t="s">
        <v>2106</v>
      </c>
      <c r="G1159" s="250"/>
      <c r="H1159" s="43">
        <v>1507</v>
      </c>
      <c r="I1159" s="250" t="s">
        <v>311</v>
      </c>
      <c r="J1159" s="254" t="str">
        <f>'[2]PolicyLevers (2)'!J$1068</f>
        <v>R&amp;D Fuel Use Reductions</v>
      </c>
      <c r="K1159" s="253" t="str">
        <f t="shared" si="232"/>
        <v>RnD industry fuel use reduction</v>
      </c>
      <c r="L1159" s="253">
        <f t="shared" si="232"/>
        <v>0</v>
      </c>
      <c r="M1159" s="253">
        <f t="shared" si="232"/>
        <v>0.4</v>
      </c>
      <c r="N1159" s="253">
        <f t="shared" si="232"/>
        <v>0.01</v>
      </c>
      <c r="O1159" s="251" t="str">
        <f t="shared" si="232"/>
        <v>% reduction in fuel use</v>
      </c>
      <c r="P1159" s="251" t="str">
        <f t="shared" si="232"/>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9" s="251" t="str">
        <f t="shared" si="232"/>
        <v>architectural-design.html#rnd</v>
      </c>
      <c r="R1159" s="252" t="str">
        <f t="shared" si="232"/>
        <v>research-and-development.html</v>
      </c>
      <c r="S1159" s="251" t="str">
        <f t="shared" si="232"/>
        <v>none</v>
      </c>
      <c r="T1159" s="250"/>
    </row>
    <row r="1160" spans="1:20">
      <c r="A1160" s="254" t="str">
        <f t="shared" si="230"/>
        <v>Research and Development</v>
      </c>
      <c r="B1160" s="254" t="str">
        <f t="shared" si="230"/>
        <v>Fuel Use Reduction</v>
      </c>
      <c r="C1160" s="254" t="str">
        <f t="shared" si="230"/>
        <v>RnD Industry Fuel Use Perc Reduction</v>
      </c>
      <c r="D1160" s="180" t="s">
        <v>2105</v>
      </c>
      <c r="E1160" s="250"/>
      <c r="F1160" s="255" t="s">
        <v>2104</v>
      </c>
      <c r="G1160" s="250"/>
      <c r="H1160" s="43">
        <v>1508</v>
      </c>
      <c r="I1160" s="250" t="s">
        <v>311</v>
      </c>
      <c r="J1160" s="254" t="str">
        <f>'[2]PolicyLevers (2)'!J$1068</f>
        <v>R&amp;D Fuel Use Reductions</v>
      </c>
      <c r="K1160" s="253" t="str">
        <f t="shared" si="232"/>
        <v>RnD industry fuel use reduction</v>
      </c>
      <c r="L1160" s="253">
        <f t="shared" si="232"/>
        <v>0</v>
      </c>
      <c r="M1160" s="253">
        <f t="shared" si="232"/>
        <v>0.4</v>
      </c>
      <c r="N1160" s="253">
        <f t="shared" si="232"/>
        <v>0.01</v>
      </c>
      <c r="O1160" s="251" t="str">
        <f t="shared" si="232"/>
        <v>% reduction in fuel use</v>
      </c>
      <c r="P1160" s="251" t="str">
        <f t="shared" si="232"/>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0" s="251" t="str">
        <f t="shared" si="232"/>
        <v>architectural-design.html#rnd</v>
      </c>
      <c r="R1160" s="252" t="str">
        <f t="shared" si="232"/>
        <v>research-and-development.html</v>
      </c>
      <c r="S1160" s="251" t="str">
        <f t="shared" si="232"/>
        <v>none</v>
      </c>
      <c r="T1160" s="250"/>
    </row>
    <row r="1161" spans="1:20">
      <c r="A1161" s="254" t="str">
        <f t="shared" si="230"/>
        <v>Research and Development</v>
      </c>
      <c r="B1161" s="254" t="str">
        <f t="shared" si="230"/>
        <v>Fuel Use Reduction</v>
      </c>
      <c r="C1161" s="254" t="str">
        <f t="shared" si="230"/>
        <v>RnD Industry Fuel Use Perc Reduction</v>
      </c>
      <c r="D1161" s="180" t="s">
        <v>2103</v>
      </c>
      <c r="E1161" s="250"/>
      <c r="F1161" s="255" t="s">
        <v>2102</v>
      </c>
      <c r="G1161" s="250"/>
      <c r="H1161" s="43">
        <v>1509</v>
      </c>
      <c r="I1161" s="250" t="s">
        <v>311</v>
      </c>
      <c r="J1161" s="254" t="str">
        <f>'[2]PolicyLevers (2)'!J$1068</f>
        <v>R&amp;D Fuel Use Reductions</v>
      </c>
      <c r="K1161" s="253" t="str">
        <f t="shared" si="232"/>
        <v>RnD industry fuel use reduction</v>
      </c>
      <c r="L1161" s="253">
        <f t="shared" si="232"/>
        <v>0</v>
      </c>
      <c r="M1161" s="253">
        <f t="shared" si="232"/>
        <v>0.4</v>
      </c>
      <c r="N1161" s="253">
        <f t="shared" si="232"/>
        <v>0.01</v>
      </c>
      <c r="O1161" s="251" t="str">
        <f t="shared" si="232"/>
        <v>% reduction in fuel use</v>
      </c>
      <c r="P1161" s="251" t="str">
        <f t="shared" si="232"/>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1" s="251" t="str">
        <f t="shared" si="232"/>
        <v>architectural-design.html#rnd</v>
      </c>
      <c r="R1161" s="252" t="str">
        <f t="shared" si="232"/>
        <v>research-and-development.html</v>
      </c>
      <c r="S1161" s="251" t="str">
        <f t="shared" si="232"/>
        <v>none</v>
      </c>
      <c r="T1161" s="250"/>
    </row>
    <row r="1162" spans="1:20">
      <c r="A1162" s="254" t="str">
        <f t="shared" si="230"/>
        <v>Research and Development</v>
      </c>
      <c r="B1162" s="254" t="str">
        <f t="shared" si="230"/>
        <v>Fuel Use Reduction</v>
      </c>
      <c r="C1162" s="254" t="str">
        <f t="shared" si="230"/>
        <v>RnD Industry Fuel Use Perc Reduction</v>
      </c>
      <c r="D1162" s="180" t="s">
        <v>2101</v>
      </c>
      <c r="E1162" s="250"/>
      <c r="F1162" s="255" t="s">
        <v>2100</v>
      </c>
      <c r="G1162" s="250"/>
      <c r="H1162" s="43">
        <v>1510</v>
      </c>
      <c r="I1162" s="250" t="s">
        <v>311</v>
      </c>
      <c r="J1162" s="254" t="str">
        <f>'[2]PolicyLevers (2)'!J$1068</f>
        <v>R&amp;D Fuel Use Reductions</v>
      </c>
      <c r="K1162" s="253" t="str">
        <f t="shared" si="232"/>
        <v>RnD industry fuel use reduction</v>
      </c>
      <c r="L1162" s="253">
        <f t="shared" si="232"/>
        <v>0</v>
      </c>
      <c r="M1162" s="253">
        <f t="shared" si="232"/>
        <v>0.4</v>
      </c>
      <c r="N1162" s="253">
        <f t="shared" si="232"/>
        <v>0.01</v>
      </c>
      <c r="O1162" s="251" t="str">
        <f t="shared" si="232"/>
        <v>% reduction in fuel use</v>
      </c>
      <c r="P1162" s="251" t="str">
        <f t="shared" si="232"/>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2" s="251" t="str">
        <f t="shared" si="232"/>
        <v>architectural-design.html#rnd</v>
      </c>
      <c r="R1162" s="252" t="str">
        <f t="shared" si="232"/>
        <v>research-and-development.html</v>
      </c>
      <c r="S1162" s="251" t="str">
        <f t="shared" si="232"/>
        <v>none</v>
      </c>
      <c r="T1162" s="250"/>
    </row>
    <row r="1163" spans="1:20">
      <c r="A1163" s="254" t="str">
        <f t="shared" si="230"/>
        <v>Research and Development</v>
      </c>
      <c r="B1163" s="254" t="str">
        <f t="shared" si="230"/>
        <v>Fuel Use Reduction</v>
      </c>
      <c r="C1163" s="254" t="str">
        <f t="shared" si="230"/>
        <v>RnD Industry Fuel Use Perc Reduction</v>
      </c>
      <c r="D1163" s="180" t="s">
        <v>2099</v>
      </c>
      <c r="E1163" s="250"/>
      <c r="F1163" s="255" t="s">
        <v>2098</v>
      </c>
      <c r="G1163" s="250"/>
      <c r="H1163" s="43">
        <v>1511</v>
      </c>
      <c r="I1163" s="250" t="s">
        <v>311</v>
      </c>
      <c r="J1163" s="254" t="str">
        <f>'[2]PolicyLevers (2)'!J$1068</f>
        <v>R&amp;D Fuel Use Reductions</v>
      </c>
      <c r="K1163" s="253" t="str">
        <f t="shared" si="232"/>
        <v>RnD industry fuel use reduction</v>
      </c>
      <c r="L1163" s="253">
        <f t="shared" si="232"/>
        <v>0</v>
      </c>
      <c r="M1163" s="253">
        <f t="shared" si="232"/>
        <v>0.4</v>
      </c>
      <c r="N1163" s="253">
        <f t="shared" si="232"/>
        <v>0.01</v>
      </c>
      <c r="O1163" s="251" t="str">
        <f t="shared" si="232"/>
        <v>% reduction in fuel use</v>
      </c>
      <c r="P1163" s="251" t="str">
        <f t="shared" si="232"/>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3" s="251" t="str">
        <f t="shared" si="232"/>
        <v>architectural-design.html#rnd</v>
      </c>
      <c r="R1163" s="252" t="str">
        <f t="shared" si="232"/>
        <v>research-and-development.html</v>
      </c>
      <c r="S1163" s="251" t="str">
        <f t="shared" si="232"/>
        <v>none</v>
      </c>
      <c r="T1163" s="250"/>
    </row>
  </sheetData>
  <conditionalFormatting sqref="I76:I88 I505 I90:I99 I1:I9 I12:I19 I24 I33:I36 I43:I46 I53:I59 I38:I39 I48:I49 I63:I64 I489:I503 I514:I515 I520 I525 I530 I535 I540 I545 I550 I555 I1164:I1048576 I113 I126:I187 I204:I241 I507:I512 I479:I486 I258:I477">
    <cfRule type="containsText" dxfId="141" priority="108" operator="containsText" text="No">
      <formula>NOT(ISERROR(SEARCH("No",I1)))</formula>
    </cfRule>
  </conditionalFormatting>
  <conditionalFormatting sqref="I506">
    <cfRule type="containsText" dxfId="140" priority="107" operator="containsText" text="No">
      <formula>NOT(ISERROR(SEARCH("No",I506)))</formula>
    </cfRule>
  </conditionalFormatting>
  <conditionalFormatting sqref="I66 I74 I22 I32 I42 I52">
    <cfRule type="containsText" dxfId="139" priority="106" operator="containsText" text="No">
      <formula>NOT(ISERROR(SEARCH("No",I22)))</formula>
    </cfRule>
  </conditionalFormatting>
  <conditionalFormatting sqref="I75">
    <cfRule type="containsText" dxfId="138" priority="105" operator="containsText" text="No">
      <formula>NOT(ISERROR(SEARCH("No",I75)))</formula>
    </cfRule>
  </conditionalFormatting>
  <conditionalFormatting sqref="I65">
    <cfRule type="containsText" dxfId="137" priority="104" operator="containsText" text="No">
      <formula>NOT(ISERROR(SEARCH("No",I65)))</formula>
    </cfRule>
  </conditionalFormatting>
  <conditionalFormatting sqref="I67:I73">
    <cfRule type="containsText" dxfId="136" priority="103" operator="containsText" text="No">
      <formula>NOT(ISERROR(SEARCH("No",I67)))</formula>
    </cfRule>
  </conditionalFormatting>
  <conditionalFormatting sqref="I89">
    <cfRule type="containsText" dxfId="135" priority="102" operator="containsText" text="No">
      <formula>NOT(ISERROR(SEARCH("No",I89)))</formula>
    </cfRule>
  </conditionalFormatting>
  <conditionalFormatting sqref="I100">
    <cfRule type="containsText" dxfId="134" priority="101" operator="containsText" text="No">
      <formula>NOT(ISERROR(SEARCH("No",I100)))</formula>
    </cfRule>
  </conditionalFormatting>
  <conditionalFormatting sqref="I478">
    <cfRule type="containsText" dxfId="133" priority="100" operator="containsText" text="No">
      <formula>NOT(ISERROR(SEARCH("No",I478)))</formula>
    </cfRule>
  </conditionalFormatting>
  <conditionalFormatting sqref="I504">
    <cfRule type="containsText" dxfId="132" priority="99" operator="containsText" text="No">
      <formula>NOT(ISERROR(SEARCH("No",I504)))</formula>
    </cfRule>
  </conditionalFormatting>
  <conditionalFormatting sqref="I60:I62">
    <cfRule type="containsText" dxfId="131" priority="98" operator="containsText" text="No">
      <formula>NOT(ISERROR(SEARCH("No",I60)))</formula>
    </cfRule>
  </conditionalFormatting>
  <conditionalFormatting sqref="I50:I51">
    <cfRule type="containsText" dxfId="130" priority="97" operator="containsText" text="No">
      <formula>NOT(ISERROR(SEARCH("No",I50)))</formula>
    </cfRule>
  </conditionalFormatting>
  <conditionalFormatting sqref="I40:I41">
    <cfRule type="containsText" dxfId="129" priority="96" operator="containsText" text="No">
      <formula>NOT(ISERROR(SEARCH("No",I40)))</formula>
    </cfRule>
  </conditionalFormatting>
  <conditionalFormatting sqref="I30:I31">
    <cfRule type="containsText" dxfId="128" priority="95" operator="containsText" text="No">
      <formula>NOT(ISERROR(SEARCH("No",I30)))</formula>
    </cfRule>
  </conditionalFormatting>
  <conditionalFormatting sqref="I20:I21">
    <cfRule type="containsText" dxfId="127" priority="94" operator="containsText" text="No">
      <formula>NOT(ISERROR(SEARCH("No",I20)))</formula>
    </cfRule>
  </conditionalFormatting>
  <conditionalFormatting sqref="I10:I11">
    <cfRule type="containsText" dxfId="126" priority="93" operator="containsText" text="No">
      <formula>NOT(ISERROR(SEARCH("No",I10)))</formula>
    </cfRule>
  </conditionalFormatting>
  <conditionalFormatting sqref="I23">
    <cfRule type="containsText" dxfId="125" priority="92" operator="containsText" text="No">
      <formula>NOT(ISERROR(SEARCH("No",I23)))</formula>
    </cfRule>
  </conditionalFormatting>
  <conditionalFormatting sqref="I25:I29">
    <cfRule type="containsText" dxfId="124" priority="91" operator="containsText" text="No">
      <formula>NOT(ISERROR(SEARCH("No",I25)))</formula>
    </cfRule>
  </conditionalFormatting>
  <conditionalFormatting sqref="I37">
    <cfRule type="containsText" dxfId="123" priority="90" operator="containsText" text="No">
      <formula>NOT(ISERROR(SEARCH("No",I37)))</formula>
    </cfRule>
  </conditionalFormatting>
  <conditionalFormatting sqref="I47">
    <cfRule type="containsText" dxfId="122" priority="89" operator="containsText" text="No">
      <formula>NOT(ISERROR(SEARCH("No",I47)))</formula>
    </cfRule>
  </conditionalFormatting>
  <conditionalFormatting sqref="I101:I110">
    <cfRule type="containsText" dxfId="121" priority="88" operator="containsText" text="No">
      <formula>NOT(ISERROR(SEARCH("No",I101)))</formula>
    </cfRule>
  </conditionalFormatting>
  <conditionalFormatting sqref="I111:I112">
    <cfRule type="containsText" dxfId="120" priority="87" operator="containsText" text="No">
      <formula>NOT(ISERROR(SEARCH("No",I111)))</formula>
    </cfRule>
  </conditionalFormatting>
  <conditionalFormatting sqref="I487:I488">
    <cfRule type="containsText" dxfId="119" priority="64" operator="containsText" text="No">
      <formula>NOT(ISERROR(SEARCH("No",I487)))</formula>
    </cfRule>
  </conditionalFormatting>
  <conditionalFormatting sqref="I513">
    <cfRule type="containsText" dxfId="118" priority="63" operator="containsText" text="No">
      <formula>NOT(ISERROR(SEARCH("No",I513)))</formula>
    </cfRule>
  </conditionalFormatting>
  <conditionalFormatting sqref="I115 I119:I120 I122:I125">
    <cfRule type="containsText" dxfId="117" priority="31" operator="containsText" text="No">
      <formula>NOT(ISERROR(SEARCH("No",I115)))</formula>
    </cfRule>
  </conditionalFormatting>
  <conditionalFormatting sqref="I114">
    <cfRule type="containsText" dxfId="116" priority="30" operator="containsText" text="No">
      <formula>NOT(ISERROR(SEARCH("No",I114)))</formula>
    </cfRule>
  </conditionalFormatting>
  <conditionalFormatting sqref="I117">
    <cfRule type="containsText" dxfId="115" priority="29" operator="containsText" text="No">
      <formula>NOT(ISERROR(SEARCH("No",I117)))</formula>
    </cfRule>
  </conditionalFormatting>
  <conditionalFormatting sqref="I118">
    <cfRule type="containsText" dxfId="114" priority="28" operator="containsText" text="No">
      <formula>NOT(ISERROR(SEARCH("No",I118)))</formula>
    </cfRule>
  </conditionalFormatting>
  <conditionalFormatting sqref="I116">
    <cfRule type="containsText" dxfId="113" priority="27" operator="containsText" text="No">
      <formula>NOT(ISERROR(SEARCH("No",I116)))</formula>
    </cfRule>
  </conditionalFormatting>
  <conditionalFormatting sqref="I121">
    <cfRule type="containsText" dxfId="112" priority="26" operator="containsText" text="No">
      <formula>NOT(ISERROR(SEARCH("No",I121)))</formula>
    </cfRule>
  </conditionalFormatting>
  <conditionalFormatting sqref="I188:I203">
    <cfRule type="containsText" dxfId="111" priority="25" operator="containsText" text="No">
      <formula>NOT(ISERROR(SEARCH("No",I188)))</formula>
    </cfRule>
  </conditionalFormatting>
  <conditionalFormatting sqref="I242:I257">
    <cfRule type="containsText" dxfId="110" priority="23" operator="containsText" text="No">
      <formula>NOT(ISERROR(SEARCH("No",I242)))</formula>
    </cfRule>
  </conditionalFormatting>
  <conditionalFormatting sqref="I574 I576 I578:I580 I582 I584:I588 I590 I592 I594 I596 I598 I600 I602 I604">
    <cfRule type="containsText" dxfId="109" priority="18" operator="containsText" text="No">
      <formula>NOT(ISERROR(SEARCH("No",I574)))</formula>
    </cfRule>
  </conditionalFormatting>
  <conditionalFormatting sqref="I560">
    <cfRule type="containsText" dxfId="108" priority="17" operator="containsText" text="No">
      <formula>NOT(ISERROR(SEARCH("No",I560)))</formula>
    </cfRule>
  </conditionalFormatting>
  <conditionalFormatting sqref="I561">
    <cfRule type="containsText" dxfId="107" priority="16" operator="containsText" text="No">
      <formula>NOT(ISERROR(SEARCH("No",I561)))</formula>
    </cfRule>
  </conditionalFormatting>
  <conditionalFormatting sqref="I562:I565">
    <cfRule type="containsText" dxfId="106" priority="15" operator="containsText" text="No">
      <formula>NOT(ISERROR(SEARCH("No",I562)))</formula>
    </cfRule>
  </conditionalFormatting>
  <conditionalFormatting sqref="I566:I567">
    <cfRule type="containsText" dxfId="105" priority="14" operator="containsText" text="No">
      <formula>NOT(ISERROR(SEARCH("No",I566)))</formula>
    </cfRule>
  </conditionalFormatting>
  <conditionalFormatting sqref="H188:H203">
    <cfRule type="cellIs" dxfId="104" priority="24" operator="greaterThan">
      <formula>859</formula>
    </cfRule>
  </conditionalFormatting>
  <conditionalFormatting sqref="H242:H257">
    <cfRule type="cellIs" dxfId="103" priority="22" operator="greaterThan">
      <formula>859</formula>
    </cfRule>
  </conditionalFormatting>
  <conditionalFormatting sqref="I1112:I1113">
    <cfRule type="containsText" dxfId="102" priority="3" operator="containsText" text="No">
      <formula>NOT(ISERROR(SEARCH("No",I1112)))</formula>
    </cfRule>
  </conditionalFormatting>
  <conditionalFormatting sqref="I1114:I1138">
    <cfRule type="containsText" dxfId="101" priority="2" operator="containsText" text="No">
      <formula>NOT(ISERROR(SEARCH("No",I1114)))</formula>
    </cfRule>
  </conditionalFormatting>
  <conditionalFormatting sqref="I568 I570 I572">
    <cfRule type="containsText" dxfId="100" priority="13" operator="containsText" text="No">
      <formula>NOT(ISERROR(SEARCH("No",I568)))</formula>
    </cfRule>
  </conditionalFormatting>
  <conditionalFormatting sqref="I606:I609">
    <cfRule type="containsText" dxfId="99" priority="12" operator="containsText" text="No">
      <formula>NOT(ISERROR(SEARCH("No",I606)))</formula>
    </cfRule>
  </conditionalFormatting>
  <conditionalFormatting sqref="I577 I575 I573 I571 I569">
    <cfRule type="containsText" dxfId="98" priority="11" operator="containsText" text="No">
      <formula>NOT(ISERROR(SEARCH("No",I569)))</formula>
    </cfRule>
  </conditionalFormatting>
  <conditionalFormatting sqref="I583 I581">
    <cfRule type="containsText" dxfId="97" priority="10" operator="containsText" text="No">
      <formula>NOT(ISERROR(SEARCH("No",I581)))</formula>
    </cfRule>
  </conditionalFormatting>
  <conditionalFormatting sqref="I589">
    <cfRule type="containsText" dxfId="96" priority="9" operator="containsText" text="No">
      <formula>NOT(ISERROR(SEARCH("No",I589)))</formula>
    </cfRule>
  </conditionalFormatting>
  <conditionalFormatting sqref="I605 I603 I601 I599 I597 I595 I593 I591">
    <cfRule type="containsText" dxfId="95" priority="8" operator="containsText" text="No">
      <formula>NOT(ISERROR(SEARCH("No",I591)))</formula>
    </cfRule>
  </conditionalFormatting>
  <conditionalFormatting sqref="I610:I829 I831:I859">
    <cfRule type="containsText" dxfId="94" priority="7" operator="containsText" text="No">
      <formula>NOT(ISERROR(SEARCH("No",I610)))</formula>
    </cfRule>
  </conditionalFormatting>
  <conditionalFormatting sqref="I830">
    <cfRule type="containsText" dxfId="93" priority="6" operator="containsText" text="No">
      <formula>NOT(ISERROR(SEARCH("No",I830)))</formula>
    </cfRule>
  </conditionalFormatting>
  <conditionalFormatting sqref="I860:I1109">
    <cfRule type="containsText" dxfId="92" priority="5" operator="containsText" text="No">
      <formula>NOT(ISERROR(SEARCH("No",I860)))</formula>
    </cfRule>
  </conditionalFormatting>
  <conditionalFormatting sqref="I1110:I1111">
    <cfRule type="containsText" dxfId="91" priority="4" operator="containsText" text="No">
      <formula>NOT(ISERROR(SEARCH("No",I1110)))</formula>
    </cfRule>
  </conditionalFormatting>
  <conditionalFormatting sqref="I1139:I1163">
    <cfRule type="containsText" dxfId="90" priority="1" operator="containsText" text="No">
      <formula>NOT(ISERROR(SEARCH("No",I1139)))</formula>
    </cfRule>
  </conditionalFormatting>
  <hyperlinks>
    <hyperlink ref="S64" r:id="rId1" display="https://autoalliance.org/energy-environment/state-electric-vehicle-mandate/" xr:uid="{255E5161-1F94-4A4C-A7DF-864F366EA268}"/>
    <hyperlink ref="S66" r:id="rId2" xr:uid="{DBEB238C-754E-B942-84D1-6B2EBCF07477}"/>
    <hyperlink ref="S101" r:id="rId3" xr:uid="{10952148-A842-664D-BA97-5F737FD4E11B}"/>
    <hyperlink ref="S327" r:id="rId4" xr:uid="{936BD865-967C-664D-B9A1-EE43F5F0B519}"/>
    <hyperlink ref="S329" r:id="rId5" xr:uid="{51CB9143-6C77-CC4C-8814-4CB879533B70}"/>
    <hyperlink ref="S331" r:id="rId6" xr:uid="{25D2CB5A-C333-4D46-897B-7C1ADFA34251}"/>
    <hyperlink ref="S332" r:id="rId7" xr:uid="{BA9D55ED-4670-5D42-91B5-FAB94A9222AC}"/>
    <hyperlink ref="S334" r:id="rId8" xr:uid="{47018F9C-D8F6-D443-B59E-75B5BE4093B2}"/>
    <hyperlink ref="T375" r:id="rId9" display="https://www.fas.org/sgp/crs/misc/R40562.pdf, p.3, paragraph 1" xr:uid="{3C99E2FB-75D0-C542-BBF4-0CE1E8A59781}"/>
  </hyperlinks>
  <pageMargins left="0.7" right="0.7" top="0.75" bottom="0.75" header="0.3" footer="0.3"/>
  <pageSetup orientation="portrait" horizontalDpi="1200" verticalDpi="12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filterMode="1"/>
  <dimension ref="A1:Z1046"/>
  <sheetViews>
    <sheetView zoomScale="75" zoomScaleNormal="100" workbookViewId="0">
      <pane ySplit="1" topLeftCell="A472" activePane="bottomLeft" state="frozen"/>
      <selection pane="bottomLeft" activeCell="B516" sqref="B516"/>
    </sheetView>
  </sheetViews>
  <sheetFormatPr defaultColWidth="9.140625" defaultRowHeight="15"/>
  <cols>
    <col min="1" max="1" width="18" style="189" customWidth="1"/>
    <col min="2" max="3" width="28.28515625" style="189" customWidth="1"/>
    <col min="4" max="5" width="18.85546875" style="189" customWidth="1"/>
    <col min="6" max="7" width="23.140625" style="189" customWidth="1"/>
    <col min="8" max="8" width="19.28515625" style="43" customWidth="1"/>
    <col min="9" max="9" width="21.28515625" style="189" customWidth="1"/>
    <col min="10" max="10" width="21.28515625" style="43" customWidth="1"/>
    <col min="11" max="11" width="16.85546875" style="189" customWidth="1"/>
    <col min="12" max="12" width="19" style="189" customWidth="1"/>
    <col min="13" max="14" width="19.140625" style="189" customWidth="1"/>
    <col min="15" max="15" width="28.28515625" style="189" customWidth="1"/>
    <col min="16" max="16" width="68.42578125" style="189" customWidth="1"/>
    <col min="17" max="17" width="52.28515625" style="189" customWidth="1"/>
    <col min="18" max="18" width="43.28515625" style="190" customWidth="1"/>
    <col min="19" max="19" width="34.140625" style="206" customWidth="1"/>
    <col min="20" max="20" width="37.28515625" style="189" customWidth="1"/>
    <col min="21" max="21" width="27" style="189" customWidth="1"/>
    <col min="22" max="23" width="9.140625" style="189" customWidth="1"/>
    <col min="24" max="24" width="46.7109375" style="189" customWidth="1"/>
    <col min="25" max="25" width="9.140625" style="189" customWidth="1"/>
    <col min="26" max="26" width="32.28515625" style="189" customWidth="1"/>
    <col min="27" max="27" width="9.140625" style="189" customWidth="1"/>
    <col min="28" max="28" width="42.28515625" style="189" customWidth="1"/>
    <col min="29" max="31" width="9.140625" style="189" customWidth="1"/>
    <col min="32" max="32" width="20.42578125" style="189" customWidth="1"/>
    <col min="33" max="36" width="9.140625" style="189" customWidth="1"/>
    <col min="37" max="16384" width="9.140625" style="189"/>
  </cols>
  <sheetData>
    <row r="1" spans="1:23">
      <c r="A1" s="183" t="s">
        <v>284</v>
      </c>
      <c r="B1" s="183" t="s">
        <v>285</v>
      </c>
      <c r="C1" s="183" t="s">
        <v>286</v>
      </c>
      <c r="D1" s="183" t="s">
        <v>287</v>
      </c>
      <c r="E1" s="183" t="s">
        <v>288</v>
      </c>
      <c r="F1" s="183" t="s">
        <v>289</v>
      </c>
      <c r="G1" s="183" t="s">
        <v>290</v>
      </c>
      <c r="H1" s="184" t="s">
        <v>291</v>
      </c>
      <c r="I1" s="183" t="s">
        <v>292</v>
      </c>
      <c r="J1" s="184" t="s">
        <v>293</v>
      </c>
      <c r="K1" s="183" t="s">
        <v>294</v>
      </c>
      <c r="L1" s="183" t="s">
        <v>295</v>
      </c>
      <c r="M1" s="183" t="s">
        <v>296</v>
      </c>
      <c r="N1" s="183" t="s">
        <v>297</v>
      </c>
      <c r="O1" s="183" t="s">
        <v>298</v>
      </c>
      <c r="P1" s="185" t="s">
        <v>299</v>
      </c>
      <c r="Q1" s="183" t="s">
        <v>300</v>
      </c>
      <c r="R1" s="183" t="s">
        <v>301</v>
      </c>
      <c r="S1" s="186" t="s">
        <v>302</v>
      </c>
      <c r="T1" s="187" t="s">
        <v>303</v>
      </c>
      <c r="U1" s="188" t="s">
        <v>304</v>
      </c>
      <c r="W1" s="189" t="s">
        <v>2097</v>
      </c>
    </row>
    <row r="2" spans="1:23" s="190" customFormat="1" hidden="1">
      <c r="A2" s="190" t="s">
        <v>305</v>
      </c>
      <c r="B2" s="190" t="s">
        <v>306</v>
      </c>
      <c r="C2" s="190" t="s">
        <v>307</v>
      </c>
      <c r="D2" s="190" t="s">
        <v>308</v>
      </c>
      <c r="E2" s="190" t="s">
        <v>309</v>
      </c>
      <c r="F2" s="190" t="s">
        <v>308</v>
      </c>
      <c r="G2" s="190" t="s">
        <v>310</v>
      </c>
      <c r="H2" s="191">
        <v>300</v>
      </c>
      <c r="I2" s="192" t="s">
        <v>311</v>
      </c>
      <c r="J2" s="190" t="s">
        <v>312</v>
      </c>
      <c r="K2" s="190" t="s">
        <v>313</v>
      </c>
      <c r="L2" s="193">
        <v>0</v>
      </c>
      <c r="M2" s="193">
        <v>1</v>
      </c>
      <c r="N2" s="193">
        <v>0.02</v>
      </c>
      <c r="O2" s="190" t="s">
        <v>314</v>
      </c>
      <c r="P2" s="194" t="s">
        <v>315</v>
      </c>
      <c r="Q2" s="195" t="s">
        <v>316</v>
      </c>
      <c r="R2" s="190" t="s">
        <v>317</v>
      </c>
      <c r="S2" s="196"/>
      <c r="W2" s="190" t="str" cm="1">
        <f t="array" ref="W2">IFERROR(INDEX(A$761:A$954,MATCH(H2,A$761:A$954,0),0),"Save")</f>
        <v>Save</v>
      </c>
    </row>
    <row r="3" spans="1:23" s="190" customFormat="1" hidden="1">
      <c r="A3" s="197" t="str">
        <f t="shared" ref="A3:C22" si="0">A$2</f>
        <v>Transportation</v>
      </c>
      <c r="B3" s="197" t="str">
        <f t="shared" si="0"/>
        <v>Conventional Pollutant Standards</v>
      </c>
      <c r="C3" s="197" t="str">
        <f t="shared" si="0"/>
        <v>Percentage Reduction of Separately Regulated Pollutants</v>
      </c>
      <c r="D3" s="190" t="s">
        <v>308</v>
      </c>
      <c r="E3" s="190" t="s">
        <v>17</v>
      </c>
      <c r="F3" s="190" t="s">
        <v>308</v>
      </c>
      <c r="G3" s="190" t="s">
        <v>17</v>
      </c>
      <c r="H3" s="191">
        <v>301</v>
      </c>
      <c r="I3" s="192" t="s">
        <v>311</v>
      </c>
      <c r="J3" s="197" t="str">
        <f t="shared" ref="J3:O9" si="1">J$2</f>
        <v>Conventional Pollutant Standard</v>
      </c>
      <c r="K3" s="197" t="str">
        <f t="shared" si="1"/>
        <v>trans reduce regulated pollutants</v>
      </c>
      <c r="L3" s="198">
        <f t="shared" si="1"/>
        <v>0</v>
      </c>
      <c r="M3" s="198">
        <f t="shared" si="1"/>
        <v>1</v>
      </c>
      <c r="N3" s="198">
        <f t="shared" si="1"/>
        <v>0.02</v>
      </c>
      <c r="O3" s="197" t="str">
        <f t="shared" si="1"/>
        <v>% reduction in emissions</v>
      </c>
      <c r="P3" s="194" t="s">
        <v>318</v>
      </c>
      <c r="Q3" s="197" t="str">
        <f t="shared" ref="Q3:R9" si="2">Q$2</f>
        <v>transportation-sector-main.html#conv-pol-stds</v>
      </c>
      <c r="R3" s="197" t="str">
        <f t="shared" si="2"/>
        <v>conventional-pollutant-standards.html</v>
      </c>
      <c r="S3" s="196"/>
      <c r="W3" s="190" t="str" cm="1">
        <f t="array" ref="W3">IFERROR(INDEX(A$761:A$954,MATCH(H3,A$761:A$954,0),0),"Save")</f>
        <v>Save</v>
      </c>
    </row>
    <row r="4" spans="1:23" s="190" customFormat="1" hidden="1">
      <c r="A4" s="197" t="str">
        <f t="shared" si="0"/>
        <v>Transportation</v>
      </c>
      <c r="B4" s="197" t="str">
        <f t="shared" si="0"/>
        <v>Conventional Pollutant Standards</v>
      </c>
      <c r="C4" s="197" t="str">
        <f t="shared" si="0"/>
        <v>Percentage Reduction of Separately Regulated Pollutants</v>
      </c>
      <c r="D4" s="190" t="s">
        <v>308</v>
      </c>
      <c r="E4" s="190" t="s">
        <v>319</v>
      </c>
      <c r="F4" s="190" t="s">
        <v>308</v>
      </c>
      <c r="G4" s="190" t="s">
        <v>319</v>
      </c>
      <c r="H4" s="191">
        <v>302</v>
      </c>
      <c r="I4" s="192" t="s">
        <v>311</v>
      </c>
      <c r="J4" s="197" t="str">
        <f t="shared" si="1"/>
        <v>Conventional Pollutant Standard</v>
      </c>
      <c r="K4" s="197" t="str">
        <f t="shared" si="1"/>
        <v>trans reduce regulated pollutants</v>
      </c>
      <c r="L4" s="198">
        <f t="shared" si="1"/>
        <v>0</v>
      </c>
      <c r="M4" s="198">
        <f t="shared" si="1"/>
        <v>1</v>
      </c>
      <c r="N4" s="198">
        <f t="shared" si="1"/>
        <v>0.02</v>
      </c>
      <c r="O4" s="197" t="str">
        <f t="shared" si="1"/>
        <v>% reduction in emissions</v>
      </c>
      <c r="P4" s="194" t="s">
        <v>320</v>
      </c>
      <c r="Q4" s="197" t="str">
        <f t="shared" si="2"/>
        <v>transportation-sector-main.html#conv-pol-stds</v>
      </c>
      <c r="R4" s="197" t="str">
        <f t="shared" si="2"/>
        <v>conventional-pollutant-standards.html</v>
      </c>
      <c r="S4" s="196"/>
      <c r="W4" s="190" t="str" cm="1">
        <f t="array" ref="W4">IFERROR(INDEX(A$761:A$954,MATCH(H4,A$761:A$954,0),0),"Save")</f>
        <v>Save</v>
      </c>
    </row>
    <row r="5" spans="1:23" s="190" customFormat="1" hidden="1">
      <c r="A5" s="197" t="str">
        <f t="shared" si="0"/>
        <v>Transportation</v>
      </c>
      <c r="B5" s="197" t="str">
        <f t="shared" si="0"/>
        <v>Conventional Pollutant Standards</v>
      </c>
      <c r="C5" s="197" t="str">
        <f t="shared" si="0"/>
        <v>Percentage Reduction of Separately Regulated Pollutants</v>
      </c>
      <c r="D5" s="190" t="s">
        <v>308</v>
      </c>
      <c r="E5" s="190" t="s">
        <v>321</v>
      </c>
      <c r="F5" s="190" t="s">
        <v>308</v>
      </c>
      <c r="G5" s="190" t="s">
        <v>321</v>
      </c>
      <c r="H5" s="191">
        <v>303</v>
      </c>
      <c r="I5" s="192" t="s">
        <v>311</v>
      </c>
      <c r="J5" s="197" t="str">
        <f t="shared" si="1"/>
        <v>Conventional Pollutant Standard</v>
      </c>
      <c r="K5" s="197" t="str">
        <f t="shared" si="1"/>
        <v>trans reduce regulated pollutants</v>
      </c>
      <c r="L5" s="198">
        <f t="shared" si="1"/>
        <v>0</v>
      </c>
      <c r="M5" s="198">
        <f t="shared" si="1"/>
        <v>1</v>
      </c>
      <c r="N5" s="198">
        <f t="shared" si="1"/>
        <v>0.02</v>
      </c>
      <c r="O5" s="197" t="str">
        <f t="shared" si="1"/>
        <v>% reduction in emissions</v>
      </c>
      <c r="P5" s="194" t="s">
        <v>322</v>
      </c>
      <c r="Q5" s="197" t="str">
        <f t="shared" si="2"/>
        <v>transportation-sector-main.html#conv-pol-stds</v>
      </c>
      <c r="R5" s="197" t="str">
        <f t="shared" si="2"/>
        <v>conventional-pollutant-standards.html</v>
      </c>
      <c r="S5" s="196"/>
      <c r="W5" s="190" t="str" cm="1">
        <f t="array" ref="W5">IFERROR(INDEX(A$761:A$954,MATCH(H5,A$761:A$954,0),0),"Save")</f>
        <v>Save</v>
      </c>
    </row>
    <row r="6" spans="1:23" s="190" customFormat="1" hidden="1">
      <c r="A6" s="197" t="str">
        <f t="shared" si="0"/>
        <v>Transportation</v>
      </c>
      <c r="B6" s="197" t="str">
        <f t="shared" si="0"/>
        <v>Conventional Pollutant Standards</v>
      </c>
      <c r="C6" s="197" t="str">
        <f t="shared" si="0"/>
        <v>Percentage Reduction of Separately Regulated Pollutants</v>
      </c>
      <c r="D6" s="190" t="s">
        <v>308</v>
      </c>
      <c r="E6" s="190" t="s">
        <v>323</v>
      </c>
      <c r="F6" s="190" t="s">
        <v>308</v>
      </c>
      <c r="G6" s="190" t="s">
        <v>324</v>
      </c>
      <c r="H6" s="191">
        <v>304</v>
      </c>
      <c r="I6" s="192" t="s">
        <v>311</v>
      </c>
      <c r="J6" s="197" t="str">
        <f t="shared" si="1"/>
        <v>Conventional Pollutant Standard</v>
      </c>
      <c r="K6" s="197" t="str">
        <f t="shared" si="1"/>
        <v>trans reduce regulated pollutants</v>
      </c>
      <c r="L6" s="198">
        <f t="shared" si="1"/>
        <v>0</v>
      </c>
      <c r="M6" s="198">
        <f t="shared" si="1"/>
        <v>1</v>
      </c>
      <c r="N6" s="198">
        <f t="shared" si="1"/>
        <v>0.02</v>
      </c>
      <c r="O6" s="197" t="str">
        <f t="shared" si="1"/>
        <v>% reduction in emissions</v>
      </c>
      <c r="P6" s="194" t="s">
        <v>325</v>
      </c>
      <c r="Q6" s="197" t="str">
        <f t="shared" si="2"/>
        <v>transportation-sector-main.html#conv-pol-stds</v>
      </c>
      <c r="R6" s="197" t="str">
        <f t="shared" si="2"/>
        <v>conventional-pollutant-standards.html</v>
      </c>
      <c r="S6" s="196"/>
      <c r="W6" s="190" t="str" cm="1">
        <f t="array" ref="W6">IFERROR(INDEX(A$761:A$954,MATCH(H6,A$761:A$954,0),0),"Save")</f>
        <v>Save</v>
      </c>
    </row>
    <row r="7" spans="1:23" s="190" customFormat="1" hidden="1">
      <c r="A7" s="197" t="str">
        <f t="shared" si="0"/>
        <v>Transportation</v>
      </c>
      <c r="B7" s="197" t="str">
        <f t="shared" si="0"/>
        <v>Conventional Pollutant Standards</v>
      </c>
      <c r="C7" s="197" t="str">
        <f t="shared" si="0"/>
        <v>Percentage Reduction of Separately Regulated Pollutants</v>
      </c>
      <c r="D7" s="190" t="s">
        <v>308</v>
      </c>
      <c r="E7" s="190" t="s">
        <v>326</v>
      </c>
      <c r="F7" s="190" t="s">
        <v>308</v>
      </c>
      <c r="G7" s="190" t="s">
        <v>326</v>
      </c>
      <c r="H7" s="191">
        <v>305</v>
      </c>
      <c r="I7" s="192" t="s">
        <v>311</v>
      </c>
      <c r="J7" s="197" t="str">
        <f t="shared" si="1"/>
        <v>Conventional Pollutant Standard</v>
      </c>
      <c r="K7" s="197" t="str">
        <f t="shared" si="1"/>
        <v>trans reduce regulated pollutants</v>
      </c>
      <c r="L7" s="198">
        <f t="shared" si="1"/>
        <v>0</v>
      </c>
      <c r="M7" s="198">
        <f t="shared" si="1"/>
        <v>1</v>
      </c>
      <c r="N7" s="198">
        <f t="shared" si="1"/>
        <v>0.02</v>
      </c>
      <c r="O7" s="197" t="str">
        <f t="shared" si="1"/>
        <v>% reduction in emissions</v>
      </c>
      <c r="P7" s="194" t="s">
        <v>327</v>
      </c>
      <c r="Q7" s="197" t="str">
        <f t="shared" si="2"/>
        <v>transportation-sector-main.html#conv-pol-stds</v>
      </c>
      <c r="R7" s="197" t="str">
        <f t="shared" si="2"/>
        <v>conventional-pollutant-standards.html</v>
      </c>
      <c r="S7" s="196"/>
      <c r="W7" s="190" t="str" cm="1">
        <f t="array" ref="W7">IFERROR(INDEX(A$761:A$954,MATCH(H7,A$761:A$954,0),0),"Save")</f>
        <v>Save</v>
      </c>
    </row>
    <row r="8" spans="1:23" s="190" customFormat="1" hidden="1">
      <c r="A8" s="197" t="str">
        <f t="shared" si="0"/>
        <v>Transportation</v>
      </c>
      <c r="B8" s="197" t="str">
        <f t="shared" si="0"/>
        <v>Conventional Pollutant Standards</v>
      </c>
      <c r="C8" s="197" t="str">
        <f t="shared" si="0"/>
        <v>Percentage Reduction of Separately Regulated Pollutants</v>
      </c>
      <c r="D8" s="190" t="s">
        <v>308</v>
      </c>
      <c r="E8" s="190" t="s">
        <v>328</v>
      </c>
      <c r="F8" s="190" t="s">
        <v>308</v>
      </c>
      <c r="G8" s="190" t="s">
        <v>328</v>
      </c>
      <c r="H8" s="191">
        <v>306</v>
      </c>
      <c r="I8" s="192" t="s">
        <v>311</v>
      </c>
      <c r="J8" s="197" t="str">
        <f t="shared" si="1"/>
        <v>Conventional Pollutant Standard</v>
      </c>
      <c r="K8" s="197" t="str">
        <f t="shared" si="1"/>
        <v>trans reduce regulated pollutants</v>
      </c>
      <c r="L8" s="198">
        <f t="shared" si="1"/>
        <v>0</v>
      </c>
      <c r="M8" s="198">
        <f t="shared" si="1"/>
        <v>1</v>
      </c>
      <c r="N8" s="198">
        <f t="shared" si="1"/>
        <v>0.02</v>
      </c>
      <c r="O8" s="197" t="str">
        <f t="shared" si="1"/>
        <v>% reduction in emissions</v>
      </c>
      <c r="P8" s="194" t="s">
        <v>329</v>
      </c>
      <c r="Q8" s="197" t="str">
        <f t="shared" si="2"/>
        <v>transportation-sector-main.html#conv-pol-stds</v>
      </c>
      <c r="R8" s="197" t="str">
        <f t="shared" si="2"/>
        <v>conventional-pollutant-standards.html</v>
      </c>
      <c r="S8" s="196"/>
      <c r="W8" s="190" t="str" cm="1">
        <f t="array" ref="W8">IFERROR(INDEX(A$761:A$954,MATCH(H8,A$761:A$954,0),0),"Save")</f>
        <v>Save</v>
      </c>
    </row>
    <row r="9" spans="1:23" s="190" customFormat="1" hidden="1">
      <c r="A9" s="197" t="str">
        <f t="shared" si="0"/>
        <v>Transportation</v>
      </c>
      <c r="B9" s="197" t="str">
        <f t="shared" si="0"/>
        <v>Conventional Pollutant Standards</v>
      </c>
      <c r="C9" s="197" t="str">
        <f t="shared" si="0"/>
        <v>Percentage Reduction of Separately Regulated Pollutants</v>
      </c>
      <c r="D9" s="190" t="s">
        <v>308</v>
      </c>
      <c r="E9" s="190" t="s">
        <v>330</v>
      </c>
      <c r="F9" s="190" t="s">
        <v>308</v>
      </c>
      <c r="G9" s="190" t="s">
        <v>330</v>
      </c>
      <c r="H9" s="191">
        <v>307</v>
      </c>
      <c r="I9" s="192" t="s">
        <v>311</v>
      </c>
      <c r="J9" s="197" t="str">
        <f t="shared" si="1"/>
        <v>Conventional Pollutant Standard</v>
      </c>
      <c r="K9" s="197" t="str">
        <f t="shared" si="1"/>
        <v>trans reduce regulated pollutants</v>
      </c>
      <c r="L9" s="198">
        <f t="shared" si="1"/>
        <v>0</v>
      </c>
      <c r="M9" s="198">
        <f t="shared" si="1"/>
        <v>1</v>
      </c>
      <c r="N9" s="198">
        <f t="shared" si="1"/>
        <v>0.02</v>
      </c>
      <c r="O9" s="197" t="str">
        <f t="shared" si="1"/>
        <v>% reduction in emissions</v>
      </c>
      <c r="P9" s="194" t="s">
        <v>331</v>
      </c>
      <c r="Q9" s="197" t="str">
        <f t="shared" si="2"/>
        <v>transportation-sector-main.html#conv-pol-stds</v>
      </c>
      <c r="R9" s="197" t="str">
        <f t="shared" si="2"/>
        <v>conventional-pollutant-standards.html</v>
      </c>
      <c r="S9" s="196"/>
      <c r="W9" s="190" t="str" cm="1">
        <f t="array" ref="W9">IFERROR(INDEX(A$761:A$954,MATCH(H9,A$761:A$954,0),0),"Save")</f>
        <v>Save</v>
      </c>
    </row>
    <row r="10" spans="1:23" s="190" customFormat="1" hidden="1">
      <c r="A10" s="197" t="str">
        <f t="shared" si="0"/>
        <v>Transportation</v>
      </c>
      <c r="B10" s="197" t="str">
        <f t="shared" si="0"/>
        <v>Conventional Pollutant Standards</v>
      </c>
      <c r="C10" s="197" t="str">
        <f t="shared" si="0"/>
        <v>Percentage Reduction of Separately Regulated Pollutants</v>
      </c>
      <c r="D10" s="190" t="s">
        <v>308</v>
      </c>
      <c r="E10" s="190" t="s">
        <v>332</v>
      </c>
      <c r="F10" s="190" t="s">
        <v>308</v>
      </c>
      <c r="G10" s="190" t="s">
        <v>332</v>
      </c>
      <c r="H10" s="191">
        <v>308</v>
      </c>
      <c r="I10" s="199" t="s">
        <v>333</v>
      </c>
      <c r="J10" s="197"/>
      <c r="K10" s="197"/>
      <c r="L10" s="198"/>
      <c r="M10" s="198"/>
      <c r="N10" s="198"/>
      <c r="O10" s="197"/>
      <c r="P10" s="194"/>
      <c r="Q10" s="197"/>
      <c r="R10" s="197"/>
      <c r="S10" s="196"/>
      <c r="W10" s="190" t="str" cm="1">
        <f t="array" ref="W10">IFERROR(INDEX(A$761:A$954,MATCH(H10,A$761:A$954,0),0),"Save")</f>
        <v>Save</v>
      </c>
    </row>
    <row r="11" spans="1:23" s="190" customFormat="1" hidden="1">
      <c r="A11" s="197" t="str">
        <f t="shared" si="0"/>
        <v>Transportation</v>
      </c>
      <c r="B11" s="197" t="str">
        <f t="shared" si="0"/>
        <v>Conventional Pollutant Standards</v>
      </c>
      <c r="C11" s="197" t="str">
        <f t="shared" si="0"/>
        <v>Percentage Reduction of Separately Regulated Pollutants</v>
      </c>
      <c r="D11" s="190" t="s">
        <v>308</v>
      </c>
      <c r="E11" s="190" t="s">
        <v>334</v>
      </c>
      <c r="F11" s="190" t="s">
        <v>308</v>
      </c>
      <c r="G11" s="190" t="s">
        <v>334</v>
      </c>
      <c r="H11" s="191">
        <v>309</v>
      </c>
      <c r="I11" s="199" t="s">
        <v>333</v>
      </c>
      <c r="J11" s="197"/>
      <c r="K11" s="197"/>
      <c r="L11" s="198"/>
      <c r="M11" s="198"/>
      <c r="N11" s="198"/>
      <c r="O11" s="197"/>
      <c r="P11" s="194"/>
      <c r="Q11" s="197"/>
      <c r="R11" s="197"/>
      <c r="S11" s="196"/>
      <c r="W11" s="190" t="str" cm="1">
        <f t="array" ref="W11">IFERROR(INDEX(A$761:A$954,MATCH(H11,A$761:A$954,0),0),"Save")</f>
        <v>Save</v>
      </c>
    </row>
    <row r="12" spans="1:23" s="190" customFormat="1" hidden="1">
      <c r="A12" s="197" t="str">
        <f t="shared" si="0"/>
        <v>Transportation</v>
      </c>
      <c r="B12" s="197" t="str">
        <f t="shared" si="0"/>
        <v>Conventional Pollutant Standards</v>
      </c>
      <c r="C12" s="197" t="str">
        <f t="shared" si="0"/>
        <v>Percentage Reduction of Separately Regulated Pollutants</v>
      </c>
      <c r="D12" s="190" t="s">
        <v>335</v>
      </c>
      <c r="E12" s="190" t="s">
        <v>309</v>
      </c>
      <c r="F12" s="190" t="s">
        <v>335</v>
      </c>
      <c r="G12" s="190" t="s">
        <v>310</v>
      </c>
      <c r="H12" s="191">
        <v>310</v>
      </c>
      <c r="I12" s="192" t="s">
        <v>311</v>
      </c>
      <c r="J12" s="197" t="str">
        <f t="shared" ref="J12:O19" si="3">J$2</f>
        <v>Conventional Pollutant Standard</v>
      </c>
      <c r="K12" s="197" t="str">
        <f t="shared" si="3"/>
        <v>trans reduce regulated pollutants</v>
      </c>
      <c r="L12" s="198">
        <f t="shared" si="3"/>
        <v>0</v>
      </c>
      <c r="M12" s="198">
        <f t="shared" si="3"/>
        <v>1</v>
      </c>
      <c r="N12" s="198">
        <f t="shared" si="3"/>
        <v>0.02</v>
      </c>
      <c r="O12" s="197" t="str">
        <f t="shared" si="3"/>
        <v>% reduction in emissions</v>
      </c>
      <c r="P12" s="194" t="s">
        <v>336</v>
      </c>
      <c r="Q12" s="197" t="str">
        <f t="shared" ref="Q12:R19" si="4">Q$2</f>
        <v>transportation-sector-main.html#conv-pol-stds</v>
      </c>
      <c r="R12" s="197" t="str">
        <f t="shared" si="4"/>
        <v>conventional-pollutant-standards.html</v>
      </c>
      <c r="S12" s="196"/>
      <c r="W12" s="190" t="str" cm="1">
        <f t="array" ref="W12">IFERROR(INDEX(A$761:A$954,MATCH(H12,A$761:A$954,0),0),"Save")</f>
        <v>Save</v>
      </c>
    </row>
    <row r="13" spans="1:23" s="190" customFormat="1" hidden="1">
      <c r="A13" s="197" t="str">
        <f t="shared" si="0"/>
        <v>Transportation</v>
      </c>
      <c r="B13" s="197" t="str">
        <f t="shared" si="0"/>
        <v>Conventional Pollutant Standards</v>
      </c>
      <c r="C13" s="197" t="str">
        <f t="shared" si="0"/>
        <v>Percentage Reduction of Separately Regulated Pollutants</v>
      </c>
      <c r="D13" s="190" t="s">
        <v>335</v>
      </c>
      <c r="E13" s="190" t="s">
        <v>17</v>
      </c>
      <c r="F13" s="190" t="s">
        <v>335</v>
      </c>
      <c r="G13" s="190" t="s">
        <v>17</v>
      </c>
      <c r="H13" s="191">
        <v>311</v>
      </c>
      <c r="I13" s="192" t="s">
        <v>311</v>
      </c>
      <c r="J13" s="197" t="str">
        <f t="shared" si="3"/>
        <v>Conventional Pollutant Standard</v>
      </c>
      <c r="K13" s="197" t="str">
        <f t="shared" si="3"/>
        <v>trans reduce regulated pollutants</v>
      </c>
      <c r="L13" s="198">
        <f t="shared" si="3"/>
        <v>0</v>
      </c>
      <c r="M13" s="198">
        <f t="shared" si="3"/>
        <v>1</v>
      </c>
      <c r="N13" s="198">
        <f t="shared" si="3"/>
        <v>0.02</v>
      </c>
      <c r="O13" s="197" t="str">
        <f t="shared" si="3"/>
        <v>% reduction in emissions</v>
      </c>
      <c r="P13" s="194" t="s">
        <v>337</v>
      </c>
      <c r="Q13" s="197" t="str">
        <f t="shared" si="4"/>
        <v>transportation-sector-main.html#conv-pol-stds</v>
      </c>
      <c r="R13" s="197" t="str">
        <f t="shared" si="4"/>
        <v>conventional-pollutant-standards.html</v>
      </c>
      <c r="S13" s="196"/>
      <c r="W13" s="190" t="str" cm="1">
        <f t="array" ref="W13">IFERROR(INDEX(A$761:A$954,MATCH(H13,A$761:A$954,0),0),"Save")</f>
        <v>Save</v>
      </c>
    </row>
    <row r="14" spans="1:23" s="190" customFormat="1" hidden="1">
      <c r="A14" s="197" t="str">
        <f t="shared" si="0"/>
        <v>Transportation</v>
      </c>
      <c r="B14" s="197" t="str">
        <f t="shared" si="0"/>
        <v>Conventional Pollutant Standards</v>
      </c>
      <c r="C14" s="197" t="str">
        <f t="shared" si="0"/>
        <v>Percentage Reduction of Separately Regulated Pollutants</v>
      </c>
      <c r="D14" s="190" t="s">
        <v>335</v>
      </c>
      <c r="E14" s="190" t="s">
        <v>319</v>
      </c>
      <c r="F14" s="190" t="s">
        <v>335</v>
      </c>
      <c r="G14" s="190" t="s">
        <v>319</v>
      </c>
      <c r="H14" s="191">
        <v>312</v>
      </c>
      <c r="I14" s="192" t="s">
        <v>311</v>
      </c>
      <c r="J14" s="197" t="str">
        <f t="shared" si="3"/>
        <v>Conventional Pollutant Standard</v>
      </c>
      <c r="K14" s="197" t="str">
        <f t="shared" si="3"/>
        <v>trans reduce regulated pollutants</v>
      </c>
      <c r="L14" s="198">
        <f t="shared" si="3"/>
        <v>0</v>
      </c>
      <c r="M14" s="198">
        <f t="shared" si="3"/>
        <v>1</v>
      </c>
      <c r="N14" s="198">
        <f t="shared" si="3"/>
        <v>0.02</v>
      </c>
      <c r="O14" s="197" t="str">
        <f t="shared" si="3"/>
        <v>% reduction in emissions</v>
      </c>
      <c r="P14" s="194" t="s">
        <v>338</v>
      </c>
      <c r="Q14" s="197" t="str">
        <f t="shared" si="4"/>
        <v>transportation-sector-main.html#conv-pol-stds</v>
      </c>
      <c r="R14" s="197" t="str">
        <f t="shared" si="4"/>
        <v>conventional-pollutant-standards.html</v>
      </c>
      <c r="S14" s="196"/>
      <c r="W14" s="190" t="str" cm="1">
        <f t="array" ref="W14">IFERROR(INDEX(A$761:A$954,MATCH(H14,A$761:A$954,0),0),"Save")</f>
        <v>Save</v>
      </c>
    </row>
    <row r="15" spans="1:23" s="190" customFormat="1" hidden="1">
      <c r="A15" s="197" t="str">
        <f t="shared" si="0"/>
        <v>Transportation</v>
      </c>
      <c r="B15" s="197" t="str">
        <f t="shared" si="0"/>
        <v>Conventional Pollutant Standards</v>
      </c>
      <c r="C15" s="197" t="str">
        <f t="shared" si="0"/>
        <v>Percentage Reduction of Separately Regulated Pollutants</v>
      </c>
      <c r="D15" s="190" t="s">
        <v>335</v>
      </c>
      <c r="E15" s="190" t="s">
        <v>321</v>
      </c>
      <c r="F15" s="190" t="s">
        <v>335</v>
      </c>
      <c r="G15" s="190" t="s">
        <v>321</v>
      </c>
      <c r="H15" s="191">
        <v>313</v>
      </c>
      <c r="I15" s="192" t="s">
        <v>311</v>
      </c>
      <c r="J15" s="197" t="str">
        <f t="shared" si="3"/>
        <v>Conventional Pollutant Standard</v>
      </c>
      <c r="K15" s="197" t="str">
        <f t="shared" si="3"/>
        <v>trans reduce regulated pollutants</v>
      </c>
      <c r="L15" s="198">
        <f t="shared" si="3"/>
        <v>0</v>
      </c>
      <c r="M15" s="198">
        <f t="shared" si="3"/>
        <v>1</v>
      </c>
      <c r="N15" s="198">
        <f t="shared" si="3"/>
        <v>0.02</v>
      </c>
      <c r="O15" s="197" t="str">
        <f t="shared" si="3"/>
        <v>% reduction in emissions</v>
      </c>
      <c r="P15" s="194" t="s">
        <v>339</v>
      </c>
      <c r="Q15" s="197" t="str">
        <f t="shared" si="4"/>
        <v>transportation-sector-main.html#conv-pol-stds</v>
      </c>
      <c r="R15" s="197" t="str">
        <f t="shared" si="4"/>
        <v>conventional-pollutant-standards.html</v>
      </c>
      <c r="S15" s="196"/>
      <c r="W15" s="190" t="str" cm="1">
        <f t="array" ref="W15">IFERROR(INDEX(A$761:A$954,MATCH(H15,A$761:A$954,0),0),"Save")</f>
        <v>Save</v>
      </c>
    </row>
    <row r="16" spans="1:23" s="190" customFormat="1" hidden="1">
      <c r="A16" s="197" t="str">
        <f t="shared" si="0"/>
        <v>Transportation</v>
      </c>
      <c r="B16" s="197" t="str">
        <f t="shared" si="0"/>
        <v>Conventional Pollutant Standards</v>
      </c>
      <c r="C16" s="197" t="str">
        <f t="shared" si="0"/>
        <v>Percentage Reduction of Separately Regulated Pollutants</v>
      </c>
      <c r="D16" s="190" t="s">
        <v>335</v>
      </c>
      <c r="E16" s="190" t="s">
        <v>323</v>
      </c>
      <c r="F16" s="190" t="s">
        <v>335</v>
      </c>
      <c r="G16" s="190" t="s">
        <v>324</v>
      </c>
      <c r="H16" s="191">
        <v>314</v>
      </c>
      <c r="I16" s="192" t="s">
        <v>311</v>
      </c>
      <c r="J16" s="197" t="str">
        <f t="shared" si="3"/>
        <v>Conventional Pollutant Standard</v>
      </c>
      <c r="K16" s="197" t="str">
        <f t="shared" si="3"/>
        <v>trans reduce regulated pollutants</v>
      </c>
      <c r="L16" s="198">
        <f t="shared" si="3"/>
        <v>0</v>
      </c>
      <c r="M16" s="198">
        <f t="shared" si="3"/>
        <v>1</v>
      </c>
      <c r="N16" s="198">
        <f t="shared" si="3"/>
        <v>0.02</v>
      </c>
      <c r="O16" s="197" t="str">
        <f t="shared" si="3"/>
        <v>% reduction in emissions</v>
      </c>
      <c r="P16" s="194" t="s">
        <v>340</v>
      </c>
      <c r="Q16" s="197" t="str">
        <f t="shared" si="4"/>
        <v>transportation-sector-main.html#conv-pol-stds</v>
      </c>
      <c r="R16" s="197" t="str">
        <f t="shared" si="4"/>
        <v>conventional-pollutant-standards.html</v>
      </c>
      <c r="S16" s="196"/>
      <c r="W16" s="190" t="str" cm="1">
        <f t="array" ref="W16">IFERROR(INDEX(A$761:A$954,MATCH(H16,A$761:A$954,0),0),"Save")</f>
        <v>Save</v>
      </c>
    </row>
    <row r="17" spans="1:23" s="190" customFormat="1" hidden="1">
      <c r="A17" s="197" t="str">
        <f t="shared" si="0"/>
        <v>Transportation</v>
      </c>
      <c r="B17" s="197" t="str">
        <f t="shared" si="0"/>
        <v>Conventional Pollutant Standards</v>
      </c>
      <c r="C17" s="197" t="str">
        <f t="shared" si="0"/>
        <v>Percentage Reduction of Separately Regulated Pollutants</v>
      </c>
      <c r="D17" s="190" t="s">
        <v>335</v>
      </c>
      <c r="E17" s="190" t="s">
        <v>326</v>
      </c>
      <c r="F17" s="190" t="s">
        <v>335</v>
      </c>
      <c r="G17" s="190" t="s">
        <v>326</v>
      </c>
      <c r="H17" s="191">
        <v>315</v>
      </c>
      <c r="I17" s="192" t="s">
        <v>311</v>
      </c>
      <c r="J17" s="197" t="str">
        <f t="shared" si="3"/>
        <v>Conventional Pollutant Standard</v>
      </c>
      <c r="K17" s="197" t="str">
        <f t="shared" si="3"/>
        <v>trans reduce regulated pollutants</v>
      </c>
      <c r="L17" s="198">
        <f t="shared" si="3"/>
        <v>0</v>
      </c>
      <c r="M17" s="198">
        <f t="shared" si="3"/>
        <v>1</v>
      </c>
      <c r="N17" s="198">
        <f t="shared" si="3"/>
        <v>0.02</v>
      </c>
      <c r="O17" s="197" t="str">
        <f t="shared" si="3"/>
        <v>% reduction in emissions</v>
      </c>
      <c r="P17" s="194" t="s">
        <v>341</v>
      </c>
      <c r="Q17" s="197" t="str">
        <f t="shared" si="4"/>
        <v>transportation-sector-main.html#conv-pol-stds</v>
      </c>
      <c r="R17" s="197" t="str">
        <f t="shared" si="4"/>
        <v>conventional-pollutant-standards.html</v>
      </c>
      <c r="S17" s="196"/>
      <c r="W17" s="190" t="str" cm="1">
        <f t="array" ref="W17">IFERROR(INDEX(A$761:A$954,MATCH(H17,A$761:A$954,0),0),"Save")</f>
        <v>Save</v>
      </c>
    </row>
    <row r="18" spans="1:23" s="190" customFormat="1" hidden="1">
      <c r="A18" s="197" t="str">
        <f t="shared" si="0"/>
        <v>Transportation</v>
      </c>
      <c r="B18" s="197" t="str">
        <f t="shared" si="0"/>
        <v>Conventional Pollutant Standards</v>
      </c>
      <c r="C18" s="197" t="str">
        <f t="shared" si="0"/>
        <v>Percentage Reduction of Separately Regulated Pollutants</v>
      </c>
      <c r="D18" s="190" t="s">
        <v>335</v>
      </c>
      <c r="E18" s="190" t="s">
        <v>328</v>
      </c>
      <c r="F18" s="190" t="s">
        <v>335</v>
      </c>
      <c r="G18" s="190" t="s">
        <v>328</v>
      </c>
      <c r="H18" s="191">
        <v>316</v>
      </c>
      <c r="I18" s="192" t="s">
        <v>311</v>
      </c>
      <c r="J18" s="197" t="str">
        <f t="shared" si="3"/>
        <v>Conventional Pollutant Standard</v>
      </c>
      <c r="K18" s="197" t="str">
        <f t="shared" si="3"/>
        <v>trans reduce regulated pollutants</v>
      </c>
      <c r="L18" s="198">
        <f t="shared" si="3"/>
        <v>0</v>
      </c>
      <c r="M18" s="198">
        <f t="shared" si="3"/>
        <v>1</v>
      </c>
      <c r="N18" s="198">
        <f t="shared" si="3"/>
        <v>0.02</v>
      </c>
      <c r="O18" s="197" t="str">
        <f t="shared" si="3"/>
        <v>% reduction in emissions</v>
      </c>
      <c r="P18" s="194" t="s">
        <v>342</v>
      </c>
      <c r="Q18" s="197" t="str">
        <f t="shared" si="4"/>
        <v>transportation-sector-main.html#conv-pol-stds</v>
      </c>
      <c r="R18" s="197" t="str">
        <f t="shared" si="4"/>
        <v>conventional-pollutant-standards.html</v>
      </c>
      <c r="S18" s="196"/>
      <c r="W18" s="190" t="str" cm="1">
        <f t="array" ref="W18">IFERROR(INDEX(A$761:A$954,MATCH(H18,A$761:A$954,0),0),"Save")</f>
        <v>Save</v>
      </c>
    </row>
    <row r="19" spans="1:23" s="190" customFormat="1" hidden="1">
      <c r="A19" s="197" t="str">
        <f t="shared" si="0"/>
        <v>Transportation</v>
      </c>
      <c r="B19" s="197" t="str">
        <f t="shared" si="0"/>
        <v>Conventional Pollutant Standards</v>
      </c>
      <c r="C19" s="197" t="str">
        <f t="shared" si="0"/>
        <v>Percentage Reduction of Separately Regulated Pollutants</v>
      </c>
      <c r="D19" s="190" t="s">
        <v>335</v>
      </c>
      <c r="E19" s="190" t="s">
        <v>330</v>
      </c>
      <c r="F19" s="190" t="s">
        <v>335</v>
      </c>
      <c r="G19" s="190" t="s">
        <v>330</v>
      </c>
      <c r="H19" s="191">
        <v>317</v>
      </c>
      <c r="I19" s="192" t="s">
        <v>311</v>
      </c>
      <c r="J19" s="197" t="str">
        <f t="shared" si="3"/>
        <v>Conventional Pollutant Standard</v>
      </c>
      <c r="K19" s="197" t="str">
        <f t="shared" si="3"/>
        <v>trans reduce regulated pollutants</v>
      </c>
      <c r="L19" s="198">
        <f t="shared" si="3"/>
        <v>0</v>
      </c>
      <c r="M19" s="198">
        <f t="shared" si="3"/>
        <v>1</v>
      </c>
      <c r="N19" s="198">
        <f t="shared" si="3"/>
        <v>0.02</v>
      </c>
      <c r="O19" s="197" t="str">
        <f t="shared" si="3"/>
        <v>% reduction in emissions</v>
      </c>
      <c r="P19" s="194" t="s">
        <v>343</v>
      </c>
      <c r="Q19" s="197" t="str">
        <f t="shared" si="4"/>
        <v>transportation-sector-main.html#conv-pol-stds</v>
      </c>
      <c r="R19" s="197" t="str">
        <f t="shared" si="4"/>
        <v>conventional-pollutant-standards.html</v>
      </c>
      <c r="S19" s="196"/>
      <c r="W19" s="190" t="str" cm="1">
        <f t="array" ref="W19">IFERROR(INDEX(A$761:A$954,MATCH(H19,A$761:A$954,0),0),"Save")</f>
        <v>Save</v>
      </c>
    </row>
    <row r="20" spans="1:23" s="190" customFormat="1" hidden="1">
      <c r="A20" s="197" t="str">
        <f t="shared" si="0"/>
        <v>Transportation</v>
      </c>
      <c r="B20" s="197" t="str">
        <f t="shared" si="0"/>
        <v>Conventional Pollutant Standards</v>
      </c>
      <c r="C20" s="197" t="str">
        <f t="shared" si="0"/>
        <v>Percentage Reduction of Separately Regulated Pollutants</v>
      </c>
      <c r="D20" s="190" t="s">
        <v>335</v>
      </c>
      <c r="E20" s="190" t="s">
        <v>332</v>
      </c>
      <c r="F20" s="190" t="s">
        <v>335</v>
      </c>
      <c r="G20" s="190" t="s">
        <v>332</v>
      </c>
      <c r="H20" s="191">
        <v>318</v>
      </c>
      <c r="I20" s="199" t="s">
        <v>333</v>
      </c>
      <c r="J20" s="197"/>
      <c r="K20" s="197"/>
      <c r="L20" s="198"/>
      <c r="M20" s="198"/>
      <c r="N20" s="198"/>
      <c r="O20" s="197"/>
      <c r="P20" s="194"/>
      <c r="Q20" s="197"/>
      <c r="R20" s="197"/>
      <c r="S20" s="196"/>
      <c r="W20" s="190" t="str" cm="1">
        <f t="array" ref="W20">IFERROR(INDEX(A$761:A$954,MATCH(H20,A$761:A$954,0),0),"Save")</f>
        <v>Save</v>
      </c>
    </row>
    <row r="21" spans="1:23" s="190" customFormat="1" hidden="1">
      <c r="A21" s="197" t="str">
        <f t="shared" si="0"/>
        <v>Transportation</v>
      </c>
      <c r="B21" s="197" t="str">
        <f t="shared" si="0"/>
        <v>Conventional Pollutant Standards</v>
      </c>
      <c r="C21" s="197" t="str">
        <f t="shared" si="0"/>
        <v>Percentage Reduction of Separately Regulated Pollutants</v>
      </c>
      <c r="D21" s="190" t="s">
        <v>335</v>
      </c>
      <c r="E21" s="190" t="s">
        <v>334</v>
      </c>
      <c r="F21" s="190" t="s">
        <v>335</v>
      </c>
      <c r="G21" s="190" t="s">
        <v>334</v>
      </c>
      <c r="H21" s="191">
        <v>319</v>
      </c>
      <c r="I21" s="199" t="s">
        <v>333</v>
      </c>
      <c r="J21" s="197"/>
      <c r="K21" s="197"/>
      <c r="L21" s="198"/>
      <c r="M21" s="198"/>
      <c r="N21" s="198"/>
      <c r="O21" s="197"/>
      <c r="P21" s="194"/>
      <c r="Q21" s="197"/>
      <c r="R21" s="197"/>
      <c r="S21" s="196"/>
      <c r="W21" s="190" t="str" cm="1">
        <f t="array" ref="W21">IFERROR(INDEX(A$761:A$954,MATCH(H21,A$761:A$954,0),0),"Save")</f>
        <v>Save</v>
      </c>
    </row>
    <row r="22" spans="1:23" s="190" customFormat="1" hidden="1">
      <c r="A22" s="197" t="str">
        <f t="shared" si="0"/>
        <v>Transportation</v>
      </c>
      <c r="B22" s="197" t="str">
        <f t="shared" si="0"/>
        <v>Conventional Pollutant Standards</v>
      </c>
      <c r="C22" s="197" t="str">
        <f t="shared" si="0"/>
        <v>Percentage Reduction of Separately Regulated Pollutants</v>
      </c>
      <c r="D22" s="190" t="s">
        <v>344</v>
      </c>
      <c r="E22" s="190" t="s">
        <v>309</v>
      </c>
      <c r="F22" s="190" t="s">
        <v>344</v>
      </c>
      <c r="G22" s="190" t="s">
        <v>310</v>
      </c>
      <c r="H22" s="191">
        <v>320</v>
      </c>
      <c r="I22" s="192" t="s">
        <v>311</v>
      </c>
      <c r="J22" s="197" t="str">
        <f t="shared" ref="J22:O22" si="5">J$2</f>
        <v>Conventional Pollutant Standard</v>
      </c>
      <c r="K22" s="197" t="str">
        <f t="shared" si="5"/>
        <v>trans reduce regulated pollutants</v>
      </c>
      <c r="L22" s="198">
        <f t="shared" si="5"/>
        <v>0</v>
      </c>
      <c r="M22" s="198">
        <f t="shared" si="5"/>
        <v>1</v>
      </c>
      <c r="N22" s="198">
        <f t="shared" si="5"/>
        <v>0.02</v>
      </c>
      <c r="O22" s="197" t="str">
        <f t="shared" si="5"/>
        <v>% reduction in emissions</v>
      </c>
      <c r="P22" s="194" t="s">
        <v>345</v>
      </c>
      <c r="Q22" s="197" t="str">
        <f>Q$2</f>
        <v>transportation-sector-main.html#conv-pol-stds</v>
      </c>
      <c r="R22" s="197" t="str">
        <f>R$2</f>
        <v>conventional-pollutant-standards.html</v>
      </c>
      <c r="S22" s="196"/>
      <c r="W22" s="190" t="str" cm="1">
        <f t="array" ref="W22">IFERROR(INDEX(A$761:A$954,MATCH(H22,A$761:A$954,0),0),"Save")</f>
        <v>Save</v>
      </c>
    </row>
    <row r="23" spans="1:23" s="190" customFormat="1" hidden="1">
      <c r="A23" s="197" t="str">
        <f t="shared" ref="A23:C42" si="6">A$2</f>
        <v>Transportation</v>
      </c>
      <c r="B23" s="197" t="str">
        <f t="shared" si="6"/>
        <v>Conventional Pollutant Standards</v>
      </c>
      <c r="C23" s="197" t="str">
        <f t="shared" si="6"/>
        <v>Percentage Reduction of Separately Regulated Pollutants</v>
      </c>
      <c r="D23" s="190" t="s">
        <v>344</v>
      </c>
      <c r="E23" s="190" t="s">
        <v>17</v>
      </c>
      <c r="F23" s="190" t="s">
        <v>344</v>
      </c>
      <c r="G23" s="190" t="s">
        <v>17</v>
      </c>
      <c r="H23" s="191">
        <v>321</v>
      </c>
      <c r="I23" s="199" t="s">
        <v>333</v>
      </c>
      <c r="J23" s="197"/>
      <c r="K23" s="197"/>
      <c r="L23" s="198"/>
      <c r="M23" s="198"/>
      <c r="N23" s="198"/>
      <c r="O23" s="197"/>
      <c r="P23" s="194"/>
      <c r="Q23" s="197"/>
      <c r="R23" s="197"/>
      <c r="S23" s="196"/>
      <c r="W23" s="190" t="str" cm="1">
        <f t="array" ref="W23">IFERROR(INDEX(A$761:A$954,MATCH(H23,A$761:A$954,0),0),"Save")</f>
        <v>Save</v>
      </c>
    </row>
    <row r="24" spans="1:23" s="190" customFormat="1" hidden="1">
      <c r="A24" s="197" t="str">
        <f t="shared" si="6"/>
        <v>Transportation</v>
      </c>
      <c r="B24" s="197" t="str">
        <f t="shared" si="6"/>
        <v>Conventional Pollutant Standards</v>
      </c>
      <c r="C24" s="197" t="str">
        <f t="shared" si="6"/>
        <v>Percentage Reduction of Separately Regulated Pollutants</v>
      </c>
      <c r="D24" s="190" t="s">
        <v>344</v>
      </c>
      <c r="E24" s="190" t="s">
        <v>319</v>
      </c>
      <c r="F24" s="190" t="s">
        <v>344</v>
      </c>
      <c r="G24" s="190" t="s">
        <v>319</v>
      </c>
      <c r="H24" s="191">
        <v>322</v>
      </c>
      <c r="I24" s="192" t="s">
        <v>311</v>
      </c>
      <c r="J24" s="197" t="str">
        <f t="shared" ref="J24:O24" si="7">J$2</f>
        <v>Conventional Pollutant Standard</v>
      </c>
      <c r="K24" s="197" t="str">
        <f t="shared" si="7"/>
        <v>trans reduce regulated pollutants</v>
      </c>
      <c r="L24" s="198">
        <f t="shared" si="7"/>
        <v>0</v>
      </c>
      <c r="M24" s="198">
        <f t="shared" si="7"/>
        <v>1</v>
      </c>
      <c r="N24" s="198">
        <f t="shared" si="7"/>
        <v>0.02</v>
      </c>
      <c r="O24" s="197" t="str">
        <f t="shared" si="7"/>
        <v>% reduction in emissions</v>
      </c>
      <c r="P24" s="194" t="s">
        <v>346</v>
      </c>
      <c r="Q24" s="197" t="str">
        <f>Q$2</f>
        <v>transportation-sector-main.html#conv-pol-stds</v>
      </c>
      <c r="R24" s="197" t="str">
        <f>R$2</f>
        <v>conventional-pollutant-standards.html</v>
      </c>
      <c r="S24" s="196"/>
      <c r="W24" s="190" t="str" cm="1">
        <f t="array" ref="W24">IFERROR(INDEX(A$761:A$954,MATCH(H24,A$761:A$954,0),0),"Save")</f>
        <v>Save</v>
      </c>
    </row>
    <row r="25" spans="1:23" s="190" customFormat="1" hidden="1">
      <c r="A25" s="197" t="str">
        <f t="shared" si="6"/>
        <v>Transportation</v>
      </c>
      <c r="B25" s="197" t="str">
        <f t="shared" si="6"/>
        <v>Conventional Pollutant Standards</v>
      </c>
      <c r="C25" s="197" t="str">
        <f t="shared" si="6"/>
        <v>Percentage Reduction of Separately Regulated Pollutants</v>
      </c>
      <c r="D25" s="190" t="s">
        <v>344</v>
      </c>
      <c r="E25" s="190" t="s">
        <v>321</v>
      </c>
      <c r="F25" s="190" t="s">
        <v>344</v>
      </c>
      <c r="G25" s="190" t="s">
        <v>321</v>
      </c>
      <c r="H25" s="191">
        <v>323</v>
      </c>
      <c r="I25" s="199" t="s">
        <v>333</v>
      </c>
      <c r="J25" s="197"/>
      <c r="K25" s="197"/>
      <c r="L25" s="198"/>
      <c r="M25" s="198"/>
      <c r="N25" s="198"/>
      <c r="O25" s="197"/>
      <c r="P25" s="194"/>
      <c r="Q25" s="197"/>
      <c r="R25" s="197"/>
      <c r="S25" s="196"/>
      <c r="W25" s="190" t="str" cm="1">
        <f t="array" ref="W25">IFERROR(INDEX(A$761:A$954,MATCH(H25,A$761:A$954,0),0),"Save")</f>
        <v>Save</v>
      </c>
    </row>
    <row r="26" spans="1:23" s="190" customFormat="1" hidden="1">
      <c r="A26" s="197" t="str">
        <f t="shared" si="6"/>
        <v>Transportation</v>
      </c>
      <c r="B26" s="197" t="str">
        <f t="shared" si="6"/>
        <v>Conventional Pollutant Standards</v>
      </c>
      <c r="C26" s="197" t="str">
        <f t="shared" si="6"/>
        <v>Percentage Reduction of Separately Regulated Pollutants</v>
      </c>
      <c r="D26" s="190" t="s">
        <v>344</v>
      </c>
      <c r="E26" s="190" t="s">
        <v>323</v>
      </c>
      <c r="F26" s="190" t="s">
        <v>344</v>
      </c>
      <c r="G26" s="190" t="s">
        <v>324</v>
      </c>
      <c r="H26" s="191">
        <v>324</v>
      </c>
      <c r="I26" s="199" t="s">
        <v>333</v>
      </c>
      <c r="J26" s="197"/>
      <c r="K26" s="197"/>
      <c r="L26" s="198"/>
      <c r="M26" s="198"/>
      <c r="N26" s="198"/>
      <c r="O26" s="197"/>
      <c r="P26" s="194"/>
      <c r="Q26" s="197"/>
      <c r="R26" s="197"/>
      <c r="S26" s="196"/>
      <c r="W26" s="190" t="str" cm="1">
        <f t="array" ref="W26">IFERROR(INDEX(A$761:A$954,MATCH(H26,A$761:A$954,0),0),"Save")</f>
        <v>Save</v>
      </c>
    </row>
    <row r="27" spans="1:23" s="190" customFormat="1" hidden="1">
      <c r="A27" s="197" t="str">
        <f t="shared" si="6"/>
        <v>Transportation</v>
      </c>
      <c r="B27" s="197" t="str">
        <f t="shared" si="6"/>
        <v>Conventional Pollutant Standards</v>
      </c>
      <c r="C27" s="197" t="str">
        <f t="shared" si="6"/>
        <v>Percentage Reduction of Separately Regulated Pollutants</v>
      </c>
      <c r="D27" s="190" t="s">
        <v>344</v>
      </c>
      <c r="E27" s="190" t="s">
        <v>326</v>
      </c>
      <c r="F27" s="190" t="s">
        <v>344</v>
      </c>
      <c r="G27" s="190" t="s">
        <v>326</v>
      </c>
      <c r="H27" s="191">
        <v>325</v>
      </c>
      <c r="I27" s="199" t="s">
        <v>333</v>
      </c>
      <c r="J27" s="197"/>
      <c r="K27" s="197"/>
      <c r="L27" s="198"/>
      <c r="M27" s="198"/>
      <c r="N27" s="198"/>
      <c r="O27" s="197"/>
      <c r="P27" s="194"/>
      <c r="Q27" s="197"/>
      <c r="R27" s="197"/>
      <c r="S27" s="196"/>
      <c r="W27" s="190" t="str" cm="1">
        <f t="array" ref="W27">IFERROR(INDEX(A$761:A$954,MATCH(H27,A$761:A$954,0),0),"Save")</f>
        <v>Save</v>
      </c>
    </row>
    <row r="28" spans="1:23" s="190" customFormat="1" hidden="1">
      <c r="A28" s="197" t="str">
        <f t="shared" si="6"/>
        <v>Transportation</v>
      </c>
      <c r="B28" s="197" t="str">
        <f t="shared" si="6"/>
        <v>Conventional Pollutant Standards</v>
      </c>
      <c r="C28" s="197" t="str">
        <f t="shared" si="6"/>
        <v>Percentage Reduction of Separately Regulated Pollutants</v>
      </c>
      <c r="D28" s="190" t="s">
        <v>344</v>
      </c>
      <c r="E28" s="190" t="s">
        <v>328</v>
      </c>
      <c r="F28" s="190" t="s">
        <v>344</v>
      </c>
      <c r="G28" s="190" t="s">
        <v>328</v>
      </c>
      <c r="H28" s="191">
        <v>326</v>
      </c>
      <c r="I28" s="199" t="s">
        <v>333</v>
      </c>
      <c r="J28" s="197"/>
      <c r="K28" s="197"/>
      <c r="L28" s="198"/>
      <c r="M28" s="198"/>
      <c r="N28" s="198"/>
      <c r="O28" s="197"/>
      <c r="P28" s="194"/>
      <c r="Q28" s="197"/>
      <c r="R28" s="197"/>
      <c r="S28" s="196"/>
      <c r="W28" s="190" t="str" cm="1">
        <f t="array" ref="W28">IFERROR(INDEX(A$761:A$954,MATCH(H28,A$761:A$954,0),0),"Save")</f>
        <v>Save</v>
      </c>
    </row>
    <row r="29" spans="1:23" s="190" customFormat="1" hidden="1">
      <c r="A29" s="197" t="str">
        <f t="shared" si="6"/>
        <v>Transportation</v>
      </c>
      <c r="B29" s="197" t="str">
        <f t="shared" si="6"/>
        <v>Conventional Pollutant Standards</v>
      </c>
      <c r="C29" s="197" t="str">
        <f t="shared" si="6"/>
        <v>Percentage Reduction of Separately Regulated Pollutants</v>
      </c>
      <c r="D29" s="190" t="s">
        <v>344</v>
      </c>
      <c r="E29" s="190" t="s">
        <v>330</v>
      </c>
      <c r="F29" s="190" t="s">
        <v>344</v>
      </c>
      <c r="G29" s="190" t="s">
        <v>330</v>
      </c>
      <c r="H29" s="191">
        <v>327</v>
      </c>
      <c r="I29" s="199" t="s">
        <v>333</v>
      </c>
      <c r="J29" s="197"/>
      <c r="K29" s="197"/>
      <c r="L29" s="198"/>
      <c r="M29" s="198"/>
      <c r="N29" s="198"/>
      <c r="O29" s="197"/>
      <c r="P29" s="194"/>
      <c r="Q29" s="197"/>
      <c r="R29" s="197"/>
      <c r="S29" s="196"/>
      <c r="W29" s="190" t="str" cm="1">
        <f t="array" ref="W29">IFERROR(INDEX(A$761:A$954,MATCH(H29,A$761:A$954,0),0),"Save")</f>
        <v>Save</v>
      </c>
    </row>
    <row r="30" spans="1:23" s="190" customFormat="1" hidden="1">
      <c r="A30" s="197" t="str">
        <f t="shared" si="6"/>
        <v>Transportation</v>
      </c>
      <c r="B30" s="197" t="str">
        <f t="shared" si="6"/>
        <v>Conventional Pollutant Standards</v>
      </c>
      <c r="C30" s="197" t="str">
        <f t="shared" si="6"/>
        <v>Percentage Reduction of Separately Regulated Pollutants</v>
      </c>
      <c r="D30" s="190" t="s">
        <v>344</v>
      </c>
      <c r="E30" s="190" t="s">
        <v>332</v>
      </c>
      <c r="F30" s="190" t="s">
        <v>344</v>
      </c>
      <c r="G30" s="190" t="s">
        <v>332</v>
      </c>
      <c r="H30" s="191">
        <v>328</v>
      </c>
      <c r="I30" s="199" t="s">
        <v>333</v>
      </c>
      <c r="J30" s="197"/>
      <c r="K30" s="197"/>
      <c r="L30" s="198"/>
      <c r="M30" s="198"/>
      <c r="N30" s="198"/>
      <c r="O30" s="197"/>
      <c r="P30" s="194"/>
      <c r="Q30" s="197"/>
      <c r="R30" s="197"/>
      <c r="S30" s="196"/>
      <c r="W30" s="190" t="str" cm="1">
        <f t="array" ref="W30">IFERROR(INDEX(A$761:A$954,MATCH(H30,A$761:A$954,0),0),"Save")</f>
        <v>Save</v>
      </c>
    </row>
    <row r="31" spans="1:23" s="190" customFormat="1" hidden="1">
      <c r="A31" s="197" t="str">
        <f t="shared" si="6"/>
        <v>Transportation</v>
      </c>
      <c r="B31" s="197" t="str">
        <f t="shared" si="6"/>
        <v>Conventional Pollutant Standards</v>
      </c>
      <c r="C31" s="197" t="str">
        <f t="shared" si="6"/>
        <v>Percentage Reduction of Separately Regulated Pollutants</v>
      </c>
      <c r="D31" s="190" t="s">
        <v>344</v>
      </c>
      <c r="E31" s="190" t="s">
        <v>334</v>
      </c>
      <c r="F31" s="190" t="s">
        <v>344</v>
      </c>
      <c r="G31" s="190" t="s">
        <v>334</v>
      </c>
      <c r="H31" s="191">
        <v>329</v>
      </c>
      <c r="I31" s="199" t="s">
        <v>333</v>
      </c>
      <c r="J31" s="197"/>
      <c r="K31" s="197"/>
      <c r="L31" s="198"/>
      <c r="M31" s="198"/>
      <c r="N31" s="198"/>
      <c r="O31" s="197"/>
      <c r="P31" s="194"/>
      <c r="Q31" s="197"/>
      <c r="R31" s="197"/>
      <c r="S31" s="196"/>
      <c r="W31" s="190" t="str" cm="1">
        <f t="array" ref="W31">IFERROR(INDEX(A$761:A$954,MATCH(H31,A$761:A$954,0),0),"Save")</f>
        <v>Save</v>
      </c>
    </row>
    <row r="32" spans="1:23" s="190" customFormat="1" hidden="1">
      <c r="A32" s="197" t="str">
        <f t="shared" si="6"/>
        <v>Transportation</v>
      </c>
      <c r="B32" s="197" t="str">
        <f t="shared" si="6"/>
        <v>Conventional Pollutant Standards</v>
      </c>
      <c r="C32" s="197" t="str">
        <f t="shared" si="6"/>
        <v>Percentage Reduction of Separately Regulated Pollutants</v>
      </c>
      <c r="D32" s="190" t="s">
        <v>347</v>
      </c>
      <c r="E32" s="190" t="s">
        <v>309</v>
      </c>
      <c r="F32" s="190" t="s">
        <v>347</v>
      </c>
      <c r="G32" s="190" t="s">
        <v>310</v>
      </c>
      <c r="H32" s="191">
        <v>330</v>
      </c>
      <c r="I32" s="192" t="s">
        <v>311</v>
      </c>
      <c r="J32" s="197" t="str">
        <f t="shared" ref="J32:O36" si="8">J$2</f>
        <v>Conventional Pollutant Standard</v>
      </c>
      <c r="K32" s="197" t="str">
        <f t="shared" si="8"/>
        <v>trans reduce regulated pollutants</v>
      </c>
      <c r="L32" s="198">
        <f t="shared" si="8"/>
        <v>0</v>
      </c>
      <c r="M32" s="198">
        <f t="shared" si="8"/>
        <v>1</v>
      </c>
      <c r="N32" s="198">
        <f t="shared" si="8"/>
        <v>0.02</v>
      </c>
      <c r="O32" s="197" t="str">
        <f t="shared" si="8"/>
        <v>% reduction in emissions</v>
      </c>
      <c r="P32" s="194" t="s">
        <v>348</v>
      </c>
      <c r="Q32" s="197" t="str">
        <f t="shared" ref="Q32:R36" si="9">Q$2</f>
        <v>transportation-sector-main.html#conv-pol-stds</v>
      </c>
      <c r="R32" s="197" t="str">
        <f t="shared" si="9"/>
        <v>conventional-pollutant-standards.html</v>
      </c>
      <c r="S32" s="196"/>
      <c r="W32" s="190" t="str" cm="1">
        <f t="array" ref="W32">IFERROR(INDEX(A$761:A$954,MATCH(H32,A$761:A$954,0),0),"Save")</f>
        <v>Save</v>
      </c>
    </row>
    <row r="33" spans="1:23" s="190" customFormat="1" hidden="1">
      <c r="A33" s="197" t="str">
        <f t="shared" si="6"/>
        <v>Transportation</v>
      </c>
      <c r="B33" s="197" t="str">
        <f t="shared" si="6"/>
        <v>Conventional Pollutant Standards</v>
      </c>
      <c r="C33" s="197" t="str">
        <f t="shared" si="6"/>
        <v>Percentage Reduction of Separately Regulated Pollutants</v>
      </c>
      <c r="D33" s="190" t="s">
        <v>347</v>
      </c>
      <c r="E33" s="190" t="s">
        <v>17</v>
      </c>
      <c r="F33" s="190" t="s">
        <v>347</v>
      </c>
      <c r="G33" s="190" t="s">
        <v>17</v>
      </c>
      <c r="H33" s="191">
        <v>331</v>
      </c>
      <c r="I33" s="192" t="s">
        <v>311</v>
      </c>
      <c r="J33" s="197" t="str">
        <f t="shared" si="8"/>
        <v>Conventional Pollutant Standard</v>
      </c>
      <c r="K33" s="197" t="str">
        <f t="shared" si="8"/>
        <v>trans reduce regulated pollutants</v>
      </c>
      <c r="L33" s="198">
        <f t="shared" si="8"/>
        <v>0</v>
      </c>
      <c r="M33" s="198">
        <f t="shared" si="8"/>
        <v>1</v>
      </c>
      <c r="N33" s="198">
        <f t="shared" si="8"/>
        <v>0.02</v>
      </c>
      <c r="O33" s="197" t="str">
        <f t="shared" si="8"/>
        <v>% reduction in emissions</v>
      </c>
      <c r="P33" s="194" t="s">
        <v>349</v>
      </c>
      <c r="Q33" s="197" t="str">
        <f t="shared" si="9"/>
        <v>transportation-sector-main.html#conv-pol-stds</v>
      </c>
      <c r="R33" s="197" t="str">
        <f t="shared" si="9"/>
        <v>conventional-pollutant-standards.html</v>
      </c>
      <c r="S33" s="196"/>
      <c r="W33" s="190" t="str" cm="1">
        <f t="array" ref="W33">IFERROR(INDEX(A$761:A$954,MATCH(H33,A$761:A$954,0),0),"Save")</f>
        <v>Save</v>
      </c>
    </row>
    <row r="34" spans="1:23" s="190" customFormat="1" hidden="1">
      <c r="A34" s="197" t="str">
        <f t="shared" si="6"/>
        <v>Transportation</v>
      </c>
      <c r="B34" s="197" t="str">
        <f t="shared" si="6"/>
        <v>Conventional Pollutant Standards</v>
      </c>
      <c r="C34" s="197" t="str">
        <f t="shared" si="6"/>
        <v>Percentage Reduction of Separately Regulated Pollutants</v>
      </c>
      <c r="D34" s="190" t="s">
        <v>347</v>
      </c>
      <c r="E34" s="190" t="s">
        <v>319</v>
      </c>
      <c r="F34" s="190" t="s">
        <v>347</v>
      </c>
      <c r="G34" s="190" t="s">
        <v>319</v>
      </c>
      <c r="H34" s="191">
        <v>332</v>
      </c>
      <c r="I34" s="192" t="s">
        <v>311</v>
      </c>
      <c r="J34" s="197" t="str">
        <f t="shared" si="8"/>
        <v>Conventional Pollutant Standard</v>
      </c>
      <c r="K34" s="197" t="str">
        <f t="shared" si="8"/>
        <v>trans reduce regulated pollutants</v>
      </c>
      <c r="L34" s="198">
        <f t="shared" si="8"/>
        <v>0</v>
      </c>
      <c r="M34" s="198">
        <f t="shared" si="8"/>
        <v>1</v>
      </c>
      <c r="N34" s="198">
        <f t="shared" si="8"/>
        <v>0.02</v>
      </c>
      <c r="O34" s="197" t="str">
        <f t="shared" si="8"/>
        <v>% reduction in emissions</v>
      </c>
      <c r="P34" s="194" t="s">
        <v>350</v>
      </c>
      <c r="Q34" s="197" t="str">
        <f t="shared" si="9"/>
        <v>transportation-sector-main.html#conv-pol-stds</v>
      </c>
      <c r="R34" s="197" t="str">
        <f t="shared" si="9"/>
        <v>conventional-pollutant-standards.html</v>
      </c>
      <c r="S34" s="196"/>
      <c r="W34" s="190" t="str" cm="1">
        <f t="array" ref="W34">IFERROR(INDEX(A$761:A$954,MATCH(H34,A$761:A$954,0),0),"Save")</f>
        <v>Save</v>
      </c>
    </row>
    <row r="35" spans="1:23" s="190" customFormat="1" hidden="1">
      <c r="A35" s="197" t="str">
        <f t="shared" si="6"/>
        <v>Transportation</v>
      </c>
      <c r="B35" s="197" t="str">
        <f t="shared" si="6"/>
        <v>Conventional Pollutant Standards</v>
      </c>
      <c r="C35" s="197" t="str">
        <f t="shared" si="6"/>
        <v>Percentage Reduction of Separately Regulated Pollutants</v>
      </c>
      <c r="D35" s="190" t="s">
        <v>347</v>
      </c>
      <c r="E35" s="190" t="s">
        <v>321</v>
      </c>
      <c r="F35" s="190" t="s">
        <v>347</v>
      </c>
      <c r="G35" s="190" t="s">
        <v>321</v>
      </c>
      <c r="H35" s="191">
        <v>333</v>
      </c>
      <c r="I35" s="192" t="s">
        <v>311</v>
      </c>
      <c r="J35" s="197" t="str">
        <f t="shared" si="8"/>
        <v>Conventional Pollutant Standard</v>
      </c>
      <c r="K35" s="197" t="str">
        <f t="shared" si="8"/>
        <v>trans reduce regulated pollutants</v>
      </c>
      <c r="L35" s="198">
        <f t="shared" si="8"/>
        <v>0</v>
      </c>
      <c r="M35" s="198">
        <f t="shared" si="8"/>
        <v>1</v>
      </c>
      <c r="N35" s="198">
        <f t="shared" si="8"/>
        <v>0.02</v>
      </c>
      <c r="O35" s="197" t="str">
        <f t="shared" si="8"/>
        <v>% reduction in emissions</v>
      </c>
      <c r="P35" s="194" t="s">
        <v>351</v>
      </c>
      <c r="Q35" s="197" t="str">
        <f t="shared" si="9"/>
        <v>transportation-sector-main.html#conv-pol-stds</v>
      </c>
      <c r="R35" s="197" t="str">
        <f t="shared" si="9"/>
        <v>conventional-pollutant-standards.html</v>
      </c>
      <c r="S35" s="196"/>
      <c r="W35" s="190" t="str" cm="1">
        <f t="array" ref="W35">IFERROR(INDEX(A$761:A$954,MATCH(H35,A$761:A$954,0),0),"Save")</f>
        <v>Save</v>
      </c>
    </row>
    <row r="36" spans="1:23" s="190" customFormat="1" hidden="1">
      <c r="A36" s="197" t="str">
        <f t="shared" si="6"/>
        <v>Transportation</v>
      </c>
      <c r="B36" s="197" t="str">
        <f t="shared" si="6"/>
        <v>Conventional Pollutant Standards</v>
      </c>
      <c r="C36" s="197" t="str">
        <f t="shared" si="6"/>
        <v>Percentage Reduction of Separately Regulated Pollutants</v>
      </c>
      <c r="D36" s="190" t="s">
        <v>347</v>
      </c>
      <c r="E36" s="190" t="s">
        <v>323</v>
      </c>
      <c r="F36" s="190" t="s">
        <v>347</v>
      </c>
      <c r="G36" s="190" t="s">
        <v>324</v>
      </c>
      <c r="H36" s="191">
        <v>334</v>
      </c>
      <c r="I36" s="192" t="s">
        <v>311</v>
      </c>
      <c r="J36" s="197" t="str">
        <f t="shared" si="8"/>
        <v>Conventional Pollutant Standard</v>
      </c>
      <c r="K36" s="197" t="str">
        <f t="shared" si="8"/>
        <v>trans reduce regulated pollutants</v>
      </c>
      <c r="L36" s="198">
        <f t="shared" si="8"/>
        <v>0</v>
      </c>
      <c r="M36" s="198">
        <f t="shared" si="8"/>
        <v>1</v>
      </c>
      <c r="N36" s="198">
        <f t="shared" si="8"/>
        <v>0.02</v>
      </c>
      <c r="O36" s="197" t="str">
        <f t="shared" si="8"/>
        <v>% reduction in emissions</v>
      </c>
      <c r="P36" s="194" t="s">
        <v>352</v>
      </c>
      <c r="Q36" s="197" t="str">
        <f t="shared" si="9"/>
        <v>transportation-sector-main.html#conv-pol-stds</v>
      </c>
      <c r="R36" s="197" t="str">
        <f t="shared" si="9"/>
        <v>conventional-pollutant-standards.html</v>
      </c>
      <c r="S36" s="196"/>
      <c r="W36" s="190" t="str" cm="1">
        <f t="array" ref="W36">IFERROR(INDEX(A$761:A$954,MATCH(H36,A$761:A$954,0),0),"Save")</f>
        <v>Save</v>
      </c>
    </row>
    <row r="37" spans="1:23" s="190" customFormat="1" hidden="1">
      <c r="A37" s="197" t="str">
        <f t="shared" si="6"/>
        <v>Transportation</v>
      </c>
      <c r="B37" s="197" t="str">
        <f t="shared" si="6"/>
        <v>Conventional Pollutant Standards</v>
      </c>
      <c r="C37" s="197" t="str">
        <f t="shared" si="6"/>
        <v>Percentage Reduction of Separately Regulated Pollutants</v>
      </c>
      <c r="D37" s="190" t="s">
        <v>347</v>
      </c>
      <c r="E37" s="190" t="s">
        <v>326</v>
      </c>
      <c r="F37" s="190" t="s">
        <v>347</v>
      </c>
      <c r="G37" s="190" t="s">
        <v>326</v>
      </c>
      <c r="H37" s="191">
        <v>335</v>
      </c>
      <c r="I37" s="199" t="s">
        <v>333</v>
      </c>
      <c r="J37" s="197"/>
      <c r="K37" s="197"/>
      <c r="L37" s="198"/>
      <c r="M37" s="198"/>
      <c r="N37" s="198"/>
      <c r="O37" s="197"/>
      <c r="P37" s="194"/>
      <c r="Q37" s="197"/>
      <c r="R37" s="197"/>
      <c r="S37" s="196"/>
      <c r="W37" s="190" t="str" cm="1">
        <f t="array" ref="W37">IFERROR(INDEX(A$761:A$954,MATCH(H37,A$761:A$954,0),0),"Save")</f>
        <v>Save</v>
      </c>
    </row>
    <row r="38" spans="1:23" s="190" customFormat="1" hidden="1">
      <c r="A38" s="197" t="str">
        <f t="shared" si="6"/>
        <v>Transportation</v>
      </c>
      <c r="B38" s="197" t="str">
        <f t="shared" si="6"/>
        <v>Conventional Pollutant Standards</v>
      </c>
      <c r="C38" s="197" t="str">
        <f t="shared" si="6"/>
        <v>Percentage Reduction of Separately Regulated Pollutants</v>
      </c>
      <c r="D38" s="190" t="s">
        <v>347</v>
      </c>
      <c r="E38" s="190" t="s">
        <v>328</v>
      </c>
      <c r="F38" s="190" t="s">
        <v>347</v>
      </c>
      <c r="G38" s="190" t="s">
        <v>328</v>
      </c>
      <c r="H38" s="191">
        <v>336</v>
      </c>
      <c r="I38" s="192" t="s">
        <v>311</v>
      </c>
      <c r="J38" s="197" t="str">
        <f t="shared" ref="J38:O39" si="10">J$2</f>
        <v>Conventional Pollutant Standard</v>
      </c>
      <c r="K38" s="197" t="str">
        <f t="shared" si="10"/>
        <v>trans reduce regulated pollutants</v>
      </c>
      <c r="L38" s="198">
        <f t="shared" si="10"/>
        <v>0</v>
      </c>
      <c r="M38" s="198">
        <f t="shared" si="10"/>
        <v>1</v>
      </c>
      <c r="N38" s="198">
        <f t="shared" si="10"/>
        <v>0.02</v>
      </c>
      <c r="O38" s="197" t="str">
        <f t="shared" si="10"/>
        <v>% reduction in emissions</v>
      </c>
      <c r="P38" s="194" t="s">
        <v>353</v>
      </c>
      <c r="Q38" s="197" t="str">
        <f>Q$2</f>
        <v>transportation-sector-main.html#conv-pol-stds</v>
      </c>
      <c r="R38" s="197" t="str">
        <f>R$2</f>
        <v>conventional-pollutant-standards.html</v>
      </c>
      <c r="S38" s="196"/>
      <c r="W38" s="190" t="str" cm="1">
        <f t="array" ref="W38">IFERROR(INDEX(A$761:A$954,MATCH(H38,A$761:A$954,0),0),"Save")</f>
        <v>Save</v>
      </c>
    </row>
    <row r="39" spans="1:23" s="190" customFormat="1" hidden="1">
      <c r="A39" s="197" t="str">
        <f t="shared" si="6"/>
        <v>Transportation</v>
      </c>
      <c r="B39" s="197" t="str">
        <f t="shared" si="6"/>
        <v>Conventional Pollutant Standards</v>
      </c>
      <c r="C39" s="197" t="str">
        <f t="shared" si="6"/>
        <v>Percentage Reduction of Separately Regulated Pollutants</v>
      </c>
      <c r="D39" s="190" t="s">
        <v>347</v>
      </c>
      <c r="E39" s="190" t="s">
        <v>330</v>
      </c>
      <c r="F39" s="190" t="s">
        <v>347</v>
      </c>
      <c r="G39" s="190" t="s">
        <v>330</v>
      </c>
      <c r="H39" s="191">
        <v>337</v>
      </c>
      <c r="I39" s="192" t="s">
        <v>311</v>
      </c>
      <c r="J39" s="197" t="str">
        <f t="shared" si="10"/>
        <v>Conventional Pollutant Standard</v>
      </c>
      <c r="K39" s="197" t="str">
        <f t="shared" si="10"/>
        <v>trans reduce regulated pollutants</v>
      </c>
      <c r="L39" s="198">
        <f t="shared" si="10"/>
        <v>0</v>
      </c>
      <c r="M39" s="198">
        <f t="shared" si="10"/>
        <v>1</v>
      </c>
      <c r="N39" s="198">
        <f t="shared" si="10"/>
        <v>0.02</v>
      </c>
      <c r="O39" s="197" t="str">
        <f t="shared" si="10"/>
        <v>% reduction in emissions</v>
      </c>
      <c r="P39" s="194" t="s">
        <v>354</v>
      </c>
      <c r="Q39" s="197" t="str">
        <f>Q$2</f>
        <v>transportation-sector-main.html#conv-pol-stds</v>
      </c>
      <c r="R39" s="197" t="str">
        <f>R$2</f>
        <v>conventional-pollutant-standards.html</v>
      </c>
      <c r="S39" s="196"/>
      <c r="W39" s="190" t="str" cm="1">
        <f t="array" ref="W39">IFERROR(INDEX(A$761:A$954,MATCH(H39,A$761:A$954,0),0),"Save")</f>
        <v>Save</v>
      </c>
    </row>
    <row r="40" spans="1:23" s="190" customFormat="1" hidden="1">
      <c r="A40" s="197" t="str">
        <f t="shared" si="6"/>
        <v>Transportation</v>
      </c>
      <c r="B40" s="197" t="str">
        <f t="shared" si="6"/>
        <v>Conventional Pollutant Standards</v>
      </c>
      <c r="C40" s="197" t="str">
        <f t="shared" si="6"/>
        <v>Percentage Reduction of Separately Regulated Pollutants</v>
      </c>
      <c r="D40" s="190" t="s">
        <v>347</v>
      </c>
      <c r="E40" s="190" t="s">
        <v>332</v>
      </c>
      <c r="F40" s="190" t="s">
        <v>347</v>
      </c>
      <c r="G40" s="190" t="s">
        <v>332</v>
      </c>
      <c r="H40" s="191">
        <v>338</v>
      </c>
      <c r="I40" s="199" t="s">
        <v>333</v>
      </c>
      <c r="J40" s="197"/>
      <c r="K40" s="197"/>
      <c r="L40" s="198"/>
      <c r="M40" s="198"/>
      <c r="N40" s="198"/>
      <c r="O40" s="197"/>
      <c r="P40" s="194"/>
      <c r="Q40" s="197"/>
      <c r="R40" s="197"/>
      <c r="S40" s="196"/>
      <c r="W40" s="190" t="str" cm="1">
        <f t="array" ref="W40">IFERROR(INDEX(A$761:A$954,MATCH(H40,A$761:A$954,0),0),"Save")</f>
        <v>Save</v>
      </c>
    </row>
    <row r="41" spans="1:23" s="190" customFormat="1" hidden="1">
      <c r="A41" s="197" t="str">
        <f t="shared" si="6"/>
        <v>Transportation</v>
      </c>
      <c r="B41" s="197" t="str">
        <f t="shared" si="6"/>
        <v>Conventional Pollutant Standards</v>
      </c>
      <c r="C41" s="197" t="str">
        <f t="shared" si="6"/>
        <v>Percentage Reduction of Separately Regulated Pollutants</v>
      </c>
      <c r="D41" s="190" t="s">
        <v>347</v>
      </c>
      <c r="E41" s="190" t="s">
        <v>334</v>
      </c>
      <c r="F41" s="190" t="s">
        <v>347</v>
      </c>
      <c r="G41" s="190" t="s">
        <v>334</v>
      </c>
      <c r="H41" s="191">
        <v>339</v>
      </c>
      <c r="I41" s="199" t="s">
        <v>333</v>
      </c>
      <c r="J41" s="197"/>
      <c r="K41" s="197"/>
      <c r="L41" s="198"/>
      <c r="M41" s="198"/>
      <c r="N41" s="198"/>
      <c r="O41" s="197"/>
      <c r="P41" s="194"/>
      <c r="Q41" s="197"/>
      <c r="R41" s="197"/>
      <c r="S41" s="196"/>
      <c r="W41" s="190" t="str" cm="1">
        <f t="array" ref="W41">IFERROR(INDEX(A$761:A$954,MATCH(H41,A$761:A$954,0),0),"Save")</f>
        <v>Save</v>
      </c>
    </row>
    <row r="42" spans="1:23" s="190" customFormat="1" hidden="1">
      <c r="A42" s="197" t="str">
        <f t="shared" si="6"/>
        <v>Transportation</v>
      </c>
      <c r="B42" s="197" t="str">
        <f t="shared" si="6"/>
        <v>Conventional Pollutant Standards</v>
      </c>
      <c r="C42" s="197" t="str">
        <f t="shared" si="6"/>
        <v>Percentage Reduction of Separately Regulated Pollutants</v>
      </c>
      <c r="D42" s="190" t="s">
        <v>355</v>
      </c>
      <c r="E42" s="190" t="s">
        <v>309</v>
      </c>
      <c r="F42" s="190" t="s">
        <v>355</v>
      </c>
      <c r="G42" s="190" t="s">
        <v>310</v>
      </c>
      <c r="H42" s="191">
        <v>340</v>
      </c>
      <c r="I42" s="192" t="s">
        <v>311</v>
      </c>
      <c r="J42" s="197" t="str">
        <f t="shared" ref="J42:O46" si="11">J$2</f>
        <v>Conventional Pollutant Standard</v>
      </c>
      <c r="K42" s="197" t="str">
        <f t="shared" si="11"/>
        <v>trans reduce regulated pollutants</v>
      </c>
      <c r="L42" s="198">
        <f t="shared" si="11"/>
        <v>0</v>
      </c>
      <c r="M42" s="198">
        <f t="shared" si="11"/>
        <v>1</v>
      </c>
      <c r="N42" s="198">
        <f t="shared" si="11"/>
        <v>0.02</v>
      </c>
      <c r="O42" s="197" t="str">
        <f t="shared" si="11"/>
        <v>% reduction in emissions</v>
      </c>
      <c r="P42" s="194" t="s">
        <v>356</v>
      </c>
      <c r="Q42" s="197" t="str">
        <f t="shared" ref="Q42:R46" si="12">Q$2</f>
        <v>transportation-sector-main.html#conv-pol-stds</v>
      </c>
      <c r="R42" s="197" t="str">
        <f t="shared" si="12"/>
        <v>conventional-pollutant-standards.html</v>
      </c>
      <c r="S42" s="196"/>
      <c r="W42" s="190" t="str" cm="1">
        <f t="array" ref="W42">IFERROR(INDEX(A$761:A$954,MATCH(H42,A$761:A$954,0),0),"Save")</f>
        <v>Save</v>
      </c>
    </row>
    <row r="43" spans="1:23" s="190" customFormat="1" hidden="1">
      <c r="A43" s="197" t="str">
        <f t="shared" ref="A43:C61" si="13">A$2</f>
        <v>Transportation</v>
      </c>
      <c r="B43" s="197" t="str">
        <f t="shared" si="13"/>
        <v>Conventional Pollutant Standards</v>
      </c>
      <c r="C43" s="197" t="str">
        <f t="shared" si="13"/>
        <v>Percentage Reduction of Separately Regulated Pollutants</v>
      </c>
      <c r="D43" s="190" t="s">
        <v>355</v>
      </c>
      <c r="E43" s="190" t="s">
        <v>17</v>
      </c>
      <c r="F43" s="190" t="s">
        <v>355</v>
      </c>
      <c r="G43" s="190" t="s">
        <v>17</v>
      </c>
      <c r="H43" s="191">
        <v>341</v>
      </c>
      <c r="I43" s="192" t="s">
        <v>311</v>
      </c>
      <c r="J43" s="197" t="str">
        <f t="shared" si="11"/>
        <v>Conventional Pollutant Standard</v>
      </c>
      <c r="K43" s="197" t="str">
        <f t="shared" si="11"/>
        <v>trans reduce regulated pollutants</v>
      </c>
      <c r="L43" s="198">
        <f t="shared" si="11"/>
        <v>0</v>
      </c>
      <c r="M43" s="198">
        <f t="shared" si="11"/>
        <v>1</v>
      </c>
      <c r="N43" s="198">
        <f t="shared" si="11"/>
        <v>0.02</v>
      </c>
      <c r="O43" s="197" t="str">
        <f t="shared" si="11"/>
        <v>% reduction in emissions</v>
      </c>
      <c r="P43" s="194" t="s">
        <v>357</v>
      </c>
      <c r="Q43" s="197" t="str">
        <f t="shared" si="12"/>
        <v>transportation-sector-main.html#conv-pol-stds</v>
      </c>
      <c r="R43" s="197" t="str">
        <f t="shared" si="12"/>
        <v>conventional-pollutant-standards.html</v>
      </c>
      <c r="S43" s="196"/>
      <c r="W43" s="190" t="str" cm="1">
        <f t="array" ref="W43">IFERROR(INDEX(A$761:A$954,MATCH(H43,A$761:A$954,0),0),"Save")</f>
        <v>Save</v>
      </c>
    </row>
    <row r="44" spans="1:23" s="190" customFormat="1" hidden="1">
      <c r="A44" s="197" t="str">
        <f t="shared" si="13"/>
        <v>Transportation</v>
      </c>
      <c r="B44" s="197" t="str">
        <f t="shared" si="13"/>
        <v>Conventional Pollutant Standards</v>
      </c>
      <c r="C44" s="197" t="str">
        <f t="shared" si="13"/>
        <v>Percentage Reduction of Separately Regulated Pollutants</v>
      </c>
      <c r="D44" s="190" t="s">
        <v>355</v>
      </c>
      <c r="E44" s="190" t="s">
        <v>319</v>
      </c>
      <c r="F44" s="190" t="s">
        <v>355</v>
      </c>
      <c r="G44" s="190" t="s">
        <v>319</v>
      </c>
      <c r="H44" s="191">
        <v>342</v>
      </c>
      <c r="I44" s="192" t="s">
        <v>311</v>
      </c>
      <c r="J44" s="197" t="str">
        <f t="shared" si="11"/>
        <v>Conventional Pollutant Standard</v>
      </c>
      <c r="K44" s="197" t="str">
        <f t="shared" si="11"/>
        <v>trans reduce regulated pollutants</v>
      </c>
      <c r="L44" s="198">
        <f t="shared" si="11"/>
        <v>0</v>
      </c>
      <c r="M44" s="198">
        <f t="shared" si="11"/>
        <v>1</v>
      </c>
      <c r="N44" s="198">
        <f t="shared" si="11"/>
        <v>0.02</v>
      </c>
      <c r="O44" s="197" t="str">
        <f t="shared" si="11"/>
        <v>% reduction in emissions</v>
      </c>
      <c r="P44" s="194" t="s">
        <v>358</v>
      </c>
      <c r="Q44" s="197" t="str">
        <f t="shared" si="12"/>
        <v>transportation-sector-main.html#conv-pol-stds</v>
      </c>
      <c r="R44" s="197" t="str">
        <f t="shared" si="12"/>
        <v>conventional-pollutant-standards.html</v>
      </c>
      <c r="S44" s="196"/>
      <c r="W44" s="190" t="str" cm="1">
        <f t="array" ref="W44">IFERROR(INDEX(A$761:A$954,MATCH(H44,A$761:A$954,0),0),"Save")</f>
        <v>Save</v>
      </c>
    </row>
    <row r="45" spans="1:23" s="190" customFormat="1" hidden="1">
      <c r="A45" s="197" t="str">
        <f t="shared" si="13"/>
        <v>Transportation</v>
      </c>
      <c r="B45" s="197" t="str">
        <f t="shared" si="13"/>
        <v>Conventional Pollutant Standards</v>
      </c>
      <c r="C45" s="197" t="str">
        <f t="shared" si="13"/>
        <v>Percentage Reduction of Separately Regulated Pollutants</v>
      </c>
      <c r="D45" s="190" t="s">
        <v>355</v>
      </c>
      <c r="E45" s="190" t="s">
        <v>321</v>
      </c>
      <c r="F45" s="190" t="s">
        <v>355</v>
      </c>
      <c r="G45" s="190" t="s">
        <v>321</v>
      </c>
      <c r="H45" s="191">
        <v>343</v>
      </c>
      <c r="I45" s="192" t="s">
        <v>311</v>
      </c>
      <c r="J45" s="197" t="str">
        <f t="shared" si="11"/>
        <v>Conventional Pollutant Standard</v>
      </c>
      <c r="K45" s="197" t="str">
        <f t="shared" si="11"/>
        <v>trans reduce regulated pollutants</v>
      </c>
      <c r="L45" s="198">
        <f t="shared" si="11"/>
        <v>0</v>
      </c>
      <c r="M45" s="198">
        <f t="shared" si="11"/>
        <v>1</v>
      </c>
      <c r="N45" s="198">
        <f t="shared" si="11"/>
        <v>0.02</v>
      </c>
      <c r="O45" s="197" t="str">
        <f t="shared" si="11"/>
        <v>% reduction in emissions</v>
      </c>
      <c r="P45" s="194" t="s">
        <v>359</v>
      </c>
      <c r="Q45" s="197" t="str">
        <f t="shared" si="12"/>
        <v>transportation-sector-main.html#conv-pol-stds</v>
      </c>
      <c r="R45" s="197" t="str">
        <f t="shared" si="12"/>
        <v>conventional-pollutant-standards.html</v>
      </c>
      <c r="S45" s="196"/>
      <c r="W45" s="190" t="str" cm="1">
        <f t="array" ref="W45">IFERROR(INDEX(A$761:A$954,MATCH(H45,A$761:A$954,0),0),"Save")</f>
        <v>Save</v>
      </c>
    </row>
    <row r="46" spans="1:23" s="190" customFormat="1" hidden="1">
      <c r="A46" s="197" t="str">
        <f t="shared" si="13"/>
        <v>Transportation</v>
      </c>
      <c r="B46" s="197" t="str">
        <f t="shared" si="13"/>
        <v>Conventional Pollutant Standards</v>
      </c>
      <c r="C46" s="197" t="str">
        <f t="shared" si="13"/>
        <v>Percentage Reduction of Separately Regulated Pollutants</v>
      </c>
      <c r="D46" s="190" t="s">
        <v>355</v>
      </c>
      <c r="E46" s="190" t="s">
        <v>323</v>
      </c>
      <c r="F46" s="190" t="s">
        <v>355</v>
      </c>
      <c r="G46" s="190" t="s">
        <v>324</v>
      </c>
      <c r="H46" s="191">
        <v>344</v>
      </c>
      <c r="I46" s="192" t="s">
        <v>311</v>
      </c>
      <c r="J46" s="197" t="str">
        <f t="shared" si="11"/>
        <v>Conventional Pollutant Standard</v>
      </c>
      <c r="K46" s="197" t="str">
        <f t="shared" si="11"/>
        <v>trans reduce regulated pollutants</v>
      </c>
      <c r="L46" s="198">
        <f t="shared" si="11"/>
        <v>0</v>
      </c>
      <c r="M46" s="198">
        <f t="shared" si="11"/>
        <v>1</v>
      </c>
      <c r="N46" s="198">
        <f t="shared" si="11"/>
        <v>0.02</v>
      </c>
      <c r="O46" s="197" t="str">
        <f t="shared" si="11"/>
        <v>% reduction in emissions</v>
      </c>
      <c r="P46" s="194" t="s">
        <v>360</v>
      </c>
      <c r="Q46" s="197" t="str">
        <f t="shared" si="12"/>
        <v>transportation-sector-main.html#conv-pol-stds</v>
      </c>
      <c r="R46" s="197" t="str">
        <f t="shared" si="12"/>
        <v>conventional-pollutant-standards.html</v>
      </c>
      <c r="S46" s="196"/>
      <c r="W46" s="190" t="str" cm="1">
        <f t="array" ref="W46">IFERROR(INDEX(A$761:A$954,MATCH(H46,A$761:A$954,0),0),"Save")</f>
        <v>Save</v>
      </c>
    </row>
    <row r="47" spans="1:23" s="190" customFormat="1" hidden="1">
      <c r="A47" s="197" t="str">
        <f t="shared" si="13"/>
        <v>Transportation</v>
      </c>
      <c r="B47" s="197" t="str">
        <f t="shared" si="13"/>
        <v>Conventional Pollutant Standards</v>
      </c>
      <c r="C47" s="197" t="str">
        <f t="shared" si="13"/>
        <v>Percentage Reduction of Separately Regulated Pollutants</v>
      </c>
      <c r="D47" s="190" t="s">
        <v>355</v>
      </c>
      <c r="E47" s="190" t="s">
        <v>326</v>
      </c>
      <c r="F47" s="190" t="s">
        <v>355</v>
      </c>
      <c r="G47" s="190" t="s">
        <v>326</v>
      </c>
      <c r="H47" s="191">
        <v>345</v>
      </c>
      <c r="I47" s="199" t="s">
        <v>333</v>
      </c>
      <c r="J47" s="197"/>
      <c r="K47" s="197"/>
      <c r="L47" s="198"/>
      <c r="M47" s="198"/>
      <c r="N47" s="198"/>
      <c r="O47" s="197"/>
      <c r="P47" s="194"/>
      <c r="Q47" s="197"/>
      <c r="R47" s="197"/>
      <c r="S47" s="196"/>
      <c r="W47" s="190" t="str" cm="1">
        <f t="array" ref="W47">IFERROR(INDEX(A$761:A$954,MATCH(H47,A$761:A$954,0),0),"Save")</f>
        <v>Save</v>
      </c>
    </row>
    <row r="48" spans="1:23" s="190" customFormat="1" hidden="1">
      <c r="A48" s="197" t="str">
        <f t="shared" si="13"/>
        <v>Transportation</v>
      </c>
      <c r="B48" s="197" t="str">
        <f t="shared" si="13"/>
        <v>Conventional Pollutant Standards</v>
      </c>
      <c r="C48" s="197" t="str">
        <f t="shared" si="13"/>
        <v>Percentage Reduction of Separately Regulated Pollutants</v>
      </c>
      <c r="D48" s="190" t="s">
        <v>355</v>
      </c>
      <c r="E48" s="190" t="s">
        <v>328</v>
      </c>
      <c r="F48" s="190" t="s">
        <v>355</v>
      </c>
      <c r="G48" s="190" t="s">
        <v>328</v>
      </c>
      <c r="H48" s="191">
        <v>346</v>
      </c>
      <c r="I48" s="192" t="s">
        <v>311</v>
      </c>
      <c r="J48" s="197" t="str">
        <f t="shared" ref="J48:O49" si="14">J$2</f>
        <v>Conventional Pollutant Standard</v>
      </c>
      <c r="K48" s="197" t="str">
        <f t="shared" si="14"/>
        <v>trans reduce regulated pollutants</v>
      </c>
      <c r="L48" s="198">
        <f t="shared" si="14"/>
        <v>0</v>
      </c>
      <c r="M48" s="198">
        <f t="shared" si="14"/>
        <v>1</v>
      </c>
      <c r="N48" s="198">
        <f t="shared" si="14"/>
        <v>0.02</v>
      </c>
      <c r="O48" s="197" t="str">
        <f t="shared" si="14"/>
        <v>% reduction in emissions</v>
      </c>
      <c r="P48" s="194" t="s">
        <v>361</v>
      </c>
      <c r="Q48" s="197" t="str">
        <f>Q$2</f>
        <v>transportation-sector-main.html#conv-pol-stds</v>
      </c>
      <c r="R48" s="197" t="str">
        <f>R$2</f>
        <v>conventional-pollutant-standards.html</v>
      </c>
      <c r="S48" s="196"/>
      <c r="W48" s="190" t="str" cm="1">
        <f t="array" ref="W48">IFERROR(INDEX(A$761:A$954,MATCH(H48,A$761:A$954,0),0),"Save")</f>
        <v>Save</v>
      </c>
    </row>
    <row r="49" spans="1:23" s="190" customFormat="1" hidden="1">
      <c r="A49" s="197" t="str">
        <f t="shared" si="13"/>
        <v>Transportation</v>
      </c>
      <c r="B49" s="197" t="str">
        <f t="shared" si="13"/>
        <v>Conventional Pollutant Standards</v>
      </c>
      <c r="C49" s="197" t="str">
        <f t="shared" si="13"/>
        <v>Percentage Reduction of Separately Regulated Pollutants</v>
      </c>
      <c r="D49" s="190" t="s">
        <v>355</v>
      </c>
      <c r="E49" s="190" t="s">
        <v>330</v>
      </c>
      <c r="F49" s="190" t="s">
        <v>355</v>
      </c>
      <c r="G49" s="190" t="s">
        <v>330</v>
      </c>
      <c r="H49" s="191">
        <v>347</v>
      </c>
      <c r="I49" s="192" t="s">
        <v>311</v>
      </c>
      <c r="J49" s="197" t="str">
        <f t="shared" si="14"/>
        <v>Conventional Pollutant Standard</v>
      </c>
      <c r="K49" s="197" t="str">
        <f t="shared" si="14"/>
        <v>trans reduce regulated pollutants</v>
      </c>
      <c r="L49" s="198">
        <f t="shared" si="14"/>
        <v>0</v>
      </c>
      <c r="M49" s="198">
        <f t="shared" si="14"/>
        <v>1</v>
      </c>
      <c r="N49" s="198">
        <f t="shared" si="14"/>
        <v>0.02</v>
      </c>
      <c r="O49" s="197" t="str">
        <f t="shared" si="14"/>
        <v>% reduction in emissions</v>
      </c>
      <c r="P49" s="194" t="s">
        <v>362</v>
      </c>
      <c r="Q49" s="197" t="str">
        <f>Q$2</f>
        <v>transportation-sector-main.html#conv-pol-stds</v>
      </c>
      <c r="R49" s="197" t="str">
        <f>R$2</f>
        <v>conventional-pollutant-standards.html</v>
      </c>
      <c r="S49" s="196"/>
      <c r="W49" s="190" t="str" cm="1">
        <f t="array" ref="W49">IFERROR(INDEX(A$761:A$954,MATCH(H49,A$761:A$954,0),0),"Save")</f>
        <v>Save</v>
      </c>
    </row>
    <row r="50" spans="1:23" s="190" customFormat="1" hidden="1">
      <c r="A50" s="197" t="str">
        <f t="shared" si="13"/>
        <v>Transportation</v>
      </c>
      <c r="B50" s="197" t="str">
        <f t="shared" si="13"/>
        <v>Conventional Pollutant Standards</v>
      </c>
      <c r="C50" s="197" t="str">
        <f t="shared" si="13"/>
        <v>Percentage Reduction of Separately Regulated Pollutants</v>
      </c>
      <c r="D50" s="190" t="s">
        <v>355</v>
      </c>
      <c r="E50" s="190" t="s">
        <v>332</v>
      </c>
      <c r="F50" s="190" t="s">
        <v>355</v>
      </c>
      <c r="G50" s="190" t="s">
        <v>332</v>
      </c>
      <c r="H50" s="191">
        <v>348</v>
      </c>
      <c r="I50" s="199" t="s">
        <v>333</v>
      </c>
      <c r="J50" s="197"/>
      <c r="K50" s="197"/>
      <c r="L50" s="198"/>
      <c r="M50" s="198"/>
      <c r="N50" s="198"/>
      <c r="O50" s="197"/>
      <c r="P50" s="194"/>
      <c r="Q50" s="197"/>
      <c r="R50" s="197"/>
      <c r="S50" s="196"/>
      <c r="W50" s="190" t="str" cm="1">
        <f t="array" ref="W50">IFERROR(INDEX(A$761:A$954,MATCH(H50,A$761:A$954,0),0),"Save")</f>
        <v>Save</v>
      </c>
    </row>
    <row r="51" spans="1:23" s="190" customFormat="1" hidden="1">
      <c r="A51" s="197" t="str">
        <f t="shared" si="13"/>
        <v>Transportation</v>
      </c>
      <c r="B51" s="197" t="str">
        <f t="shared" si="13"/>
        <v>Conventional Pollutant Standards</v>
      </c>
      <c r="C51" s="197" t="str">
        <f t="shared" si="13"/>
        <v>Percentage Reduction of Separately Regulated Pollutants</v>
      </c>
      <c r="D51" s="190" t="s">
        <v>355</v>
      </c>
      <c r="E51" s="190" t="s">
        <v>334</v>
      </c>
      <c r="F51" s="190" t="s">
        <v>355</v>
      </c>
      <c r="G51" s="190" t="s">
        <v>334</v>
      </c>
      <c r="H51" s="191">
        <v>349</v>
      </c>
      <c r="I51" s="199" t="s">
        <v>333</v>
      </c>
      <c r="J51" s="197"/>
      <c r="K51" s="197"/>
      <c r="L51" s="198"/>
      <c r="M51" s="198"/>
      <c r="N51" s="198"/>
      <c r="O51" s="197"/>
      <c r="P51" s="194"/>
      <c r="Q51" s="197"/>
      <c r="R51" s="197"/>
      <c r="S51" s="196"/>
      <c r="W51" s="190" t="str" cm="1">
        <f t="array" ref="W51">IFERROR(INDEX(A$761:A$954,MATCH(H51,A$761:A$954,0),0),"Save")</f>
        <v>Save</v>
      </c>
    </row>
    <row r="52" spans="1:23" s="190" customFormat="1" hidden="1">
      <c r="A52" s="197" t="str">
        <f t="shared" si="13"/>
        <v>Transportation</v>
      </c>
      <c r="B52" s="197" t="str">
        <f t="shared" si="13"/>
        <v>Conventional Pollutant Standards</v>
      </c>
      <c r="C52" s="197" t="str">
        <f t="shared" si="13"/>
        <v>Percentage Reduction of Separately Regulated Pollutants</v>
      </c>
      <c r="D52" s="190" t="s">
        <v>363</v>
      </c>
      <c r="E52" s="190" t="s">
        <v>309</v>
      </c>
      <c r="F52" s="190" t="s">
        <v>363</v>
      </c>
      <c r="G52" s="190" t="s">
        <v>310</v>
      </c>
      <c r="H52" s="191">
        <v>350</v>
      </c>
      <c r="I52" s="192" t="s">
        <v>311</v>
      </c>
      <c r="J52" s="197" t="str">
        <f t="shared" ref="J52:O59" si="15">J$2</f>
        <v>Conventional Pollutant Standard</v>
      </c>
      <c r="K52" s="197" t="str">
        <f t="shared" si="15"/>
        <v>trans reduce regulated pollutants</v>
      </c>
      <c r="L52" s="198">
        <f t="shared" si="15"/>
        <v>0</v>
      </c>
      <c r="M52" s="198">
        <f t="shared" si="15"/>
        <v>1</v>
      </c>
      <c r="N52" s="198">
        <f t="shared" si="15"/>
        <v>0.02</v>
      </c>
      <c r="O52" s="197" t="str">
        <f t="shared" si="15"/>
        <v>% reduction in emissions</v>
      </c>
      <c r="P52" s="194" t="s">
        <v>364</v>
      </c>
      <c r="Q52" s="197" t="str">
        <f t="shared" ref="Q52:R59" si="16">Q$2</f>
        <v>transportation-sector-main.html#conv-pol-stds</v>
      </c>
      <c r="R52" s="197" t="str">
        <f t="shared" si="16"/>
        <v>conventional-pollutant-standards.html</v>
      </c>
      <c r="S52" s="196"/>
      <c r="W52" s="190" t="str" cm="1">
        <f t="array" ref="W52">IFERROR(INDEX(A$761:A$954,MATCH(H52,A$761:A$954,0),0),"Save")</f>
        <v>Save</v>
      </c>
    </row>
    <row r="53" spans="1:23" s="190" customFormat="1" hidden="1">
      <c r="A53" s="197" t="str">
        <f t="shared" si="13"/>
        <v>Transportation</v>
      </c>
      <c r="B53" s="197" t="str">
        <f t="shared" si="13"/>
        <v>Conventional Pollutant Standards</v>
      </c>
      <c r="C53" s="197" t="str">
        <f t="shared" si="13"/>
        <v>Percentage Reduction of Separately Regulated Pollutants</v>
      </c>
      <c r="D53" s="190" t="s">
        <v>363</v>
      </c>
      <c r="E53" s="190" t="s">
        <v>17</v>
      </c>
      <c r="F53" s="190" t="s">
        <v>363</v>
      </c>
      <c r="G53" s="190" t="s">
        <v>17</v>
      </c>
      <c r="H53" s="191">
        <v>351</v>
      </c>
      <c r="I53" s="192" t="s">
        <v>311</v>
      </c>
      <c r="J53" s="197" t="str">
        <f t="shared" si="15"/>
        <v>Conventional Pollutant Standard</v>
      </c>
      <c r="K53" s="197" t="str">
        <f t="shared" si="15"/>
        <v>trans reduce regulated pollutants</v>
      </c>
      <c r="L53" s="198">
        <f t="shared" si="15"/>
        <v>0</v>
      </c>
      <c r="M53" s="198">
        <f t="shared" si="15"/>
        <v>1</v>
      </c>
      <c r="N53" s="198">
        <f t="shared" si="15"/>
        <v>0.02</v>
      </c>
      <c r="O53" s="197" t="str">
        <f t="shared" si="15"/>
        <v>% reduction in emissions</v>
      </c>
      <c r="P53" s="194" t="s">
        <v>365</v>
      </c>
      <c r="Q53" s="197" t="str">
        <f t="shared" si="16"/>
        <v>transportation-sector-main.html#conv-pol-stds</v>
      </c>
      <c r="R53" s="197" t="str">
        <f t="shared" si="16"/>
        <v>conventional-pollutant-standards.html</v>
      </c>
      <c r="S53" s="196"/>
      <c r="W53" s="190" t="str" cm="1">
        <f t="array" ref="W53">IFERROR(INDEX(A$761:A$954,MATCH(H53,A$761:A$954,0),0),"Save")</f>
        <v>Save</v>
      </c>
    </row>
    <row r="54" spans="1:23" s="190" customFormat="1" hidden="1">
      <c r="A54" s="197" t="str">
        <f t="shared" si="13"/>
        <v>Transportation</v>
      </c>
      <c r="B54" s="197" t="str">
        <f t="shared" si="13"/>
        <v>Conventional Pollutant Standards</v>
      </c>
      <c r="C54" s="197" t="str">
        <f t="shared" si="13"/>
        <v>Percentage Reduction of Separately Regulated Pollutants</v>
      </c>
      <c r="D54" s="190" t="s">
        <v>363</v>
      </c>
      <c r="E54" s="190" t="s">
        <v>319</v>
      </c>
      <c r="F54" s="190" t="s">
        <v>363</v>
      </c>
      <c r="G54" s="190" t="s">
        <v>319</v>
      </c>
      <c r="H54" s="191">
        <v>352</v>
      </c>
      <c r="I54" s="192" t="s">
        <v>311</v>
      </c>
      <c r="J54" s="197" t="str">
        <f t="shared" si="15"/>
        <v>Conventional Pollutant Standard</v>
      </c>
      <c r="K54" s="197" t="str">
        <f t="shared" si="15"/>
        <v>trans reduce regulated pollutants</v>
      </c>
      <c r="L54" s="198">
        <f t="shared" si="15"/>
        <v>0</v>
      </c>
      <c r="M54" s="198">
        <f t="shared" si="15"/>
        <v>1</v>
      </c>
      <c r="N54" s="198">
        <f t="shared" si="15"/>
        <v>0.02</v>
      </c>
      <c r="O54" s="197" t="str">
        <f t="shared" si="15"/>
        <v>% reduction in emissions</v>
      </c>
      <c r="P54" s="194" t="s">
        <v>366</v>
      </c>
      <c r="Q54" s="197" t="str">
        <f t="shared" si="16"/>
        <v>transportation-sector-main.html#conv-pol-stds</v>
      </c>
      <c r="R54" s="197" t="str">
        <f t="shared" si="16"/>
        <v>conventional-pollutant-standards.html</v>
      </c>
      <c r="S54" s="196"/>
      <c r="W54" s="190" t="str" cm="1">
        <f t="array" ref="W54">IFERROR(INDEX(A$761:A$954,MATCH(H54,A$761:A$954,0),0),"Save")</f>
        <v>Save</v>
      </c>
    </row>
    <row r="55" spans="1:23" s="190" customFormat="1" hidden="1">
      <c r="A55" s="197" t="str">
        <f t="shared" si="13"/>
        <v>Transportation</v>
      </c>
      <c r="B55" s="197" t="str">
        <f t="shared" si="13"/>
        <v>Conventional Pollutant Standards</v>
      </c>
      <c r="C55" s="197" t="str">
        <f t="shared" si="13"/>
        <v>Percentage Reduction of Separately Regulated Pollutants</v>
      </c>
      <c r="D55" s="190" t="s">
        <v>363</v>
      </c>
      <c r="E55" s="190" t="s">
        <v>321</v>
      </c>
      <c r="F55" s="190" t="s">
        <v>363</v>
      </c>
      <c r="G55" s="190" t="s">
        <v>321</v>
      </c>
      <c r="H55" s="191">
        <v>353</v>
      </c>
      <c r="I55" s="192" t="s">
        <v>311</v>
      </c>
      <c r="J55" s="197" t="str">
        <f t="shared" si="15"/>
        <v>Conventional Pollutant Standard</v>
      </c>
      <c r="K55" s="197" t="str">
        <f t="shared" si="15"/>
        <v>trans reduce regulated pollutants</v>
      </c>
      <c r="L55" s="198">
        <f t="shared" si="15"/>
        <v>0</v>
      </c>
      <c r="M55" s="198">
        <f t="shared" si="15"/>
        <v>1</v>
      </c>
      <c r="N55" s="198">
        <f t="shared" si="15"/>
        <v>0.02</v>
      </c>
      <c r="O55" s="197" t="str">
        <f t="shared" si="15"/>
        <v>% reduction in emissions</v>
      </c>
      <c r="P55" s="194" t="s">
        <v>367</v>
      </c>
      <c r="Q55" s="197" t="str">
        <f t="shared" si="16"/>
        <v>transportation-sector-main.html#conv-pol-stds</v>
      </c>
      <c r="R55" s="197" t="str">
        <f t="shared" si="16"/>
        <v>conventional-pollutant-standards.html</v>
      </c>
      <c r="S55" s="196"/>
      <c r="W55" s="190" t="str" cm="1">
        <f t="array" ref="W55">IFERROR(INDEX(A$761:A$954,MATCH(H55,A$761:A$954,0),0),"Save")</f>
        <v>Save</v>
      </c>
    </row>
    <row r="56" spans="1:23" s="190" customFormat="1" hidden="1">
      <c r="A56" s="197" t="str">
        <f t="shared" si="13"/>
        <v>Transportation</v>
      </c>
      <c r="B56" s="197" t="str">
        <f t="shared" si="13"/>
        <v>Conventional Pollutant Standards</v>
      </c>
      <c r="C56" s="197" t="str">
        <f t="shared" si="13"/>
        <v>Percentage Reduction of Separately Regulated Pollutants</v>
      </c>
      <c r="D56" s="190" t="s">
        <v>363</v>
      </c>
      <c r="E56" s="190" t="s">
        <v>323</v>
      </c>
      <c r="F56" s="190" t="s">
        <v>363</v>
      </c>
      <c r="G56" s="190" t="s">
        <v>324</v>
      </c>
      <c r="H56" s="191">
        <v>354</v>
      </c>
      <c r="I56" s="192" t="s">
        <v>311</v>
      </c>
      <c r="J56" s="197" t="str">
        <f t="shared" si="15"/>
        <v>Conventional Pollutant Standard</v>
      </c>
      <c r="K56" s="197" t="str">
        <f t="shared" si="15"/>
        <v>trans reduce regulated pollutants</v>
      </c>
      <c r="L56" s="198">
        <f t="shared" si="15"/>
        <v>0</v>
      </c>
      <c r="M56" s="198">
        <f t="shared" si="15"/>
        <v>1</v>
      </c>
      <c r="N56" s="198">
        <f t="shared" si="15"/>
        <v>0.02</v>
      </c>
      <c r="O56" s="197" t="str">
        <f t="shared" si="15"/>
        <v>% reduction in emissions</v>
      </c>
      <c r="P56" s="194" t="s">
        <v>368</v>
      </c>
      <c r="Q56" s="197" t="str">
        <f t="shared" si="16"/>
        <v>transportation-sector-main.html#conv-pol-stds</v>
      </c>
      <c r="R56" s="197" t="str">
        <f t="shared" si="16"/>
        <v>conventional-pollutant-standards.html</v>
      </c>
      <c r="S56" s="196"/>
      <c r="W56" s="190" t="str" cm="1">
        <f t="array" ref="W56">IFERROR(INDEX(A$761:A$954,MATCH(H56,A$761:A$954,0),0),"Save")</f>
        <v>Save</v>
      </c>
    </row>
    <row r="57" spans="1:23" s="190" customFormat="1" hidden="1">
      <c r="A57" s="197" t="str">
        <f t="shared" si="13"/>
        <v>Transportation</v>
      </c>
      <c r="B57" s="197" t="str">
        <f t="shared" si="13"/>
        <v>Conventional Pollutant Standards</v>
      </c>
      <c r="C57" s="197" t="str">
        <f t="shared" si="13"/>
        <v>Percentage Reduction of Separately Regulated Pollutants</v>
      </c>
      <c r="D57" s="190" t="s">
        <v>363</v>
      </c>
      <c r="E57" s="190" t="s">
        <v>326</v>
      </c>
      <c r="F57" s="190" t="s">
        <v>363</v>
      </c>
      <c r="G57" s="190" t="s">
        <v>326</v>
      </c>
      <c r="H57" s="191">
        <v>355</v>
      </c>
      <c r="I57" s="192" t="s">
        <v>311</v>
      </c>
      <c r="J57" s="197" t="str">
        <f t="shared" si="15"/>
        <v>Conventional Pollutant Standard</v>
      </c>
      <c r="K57" s="197" t="str">
        <f t="shared" si="15"/>
        <v>trans reduce regulated pollutants</v>
      </c>
      <c r="L57" s="198">
        <f t="shared" si="15"/>
        <v>0</v>
      </c>
      <c r="M57" s="198">
        <f t="shared" si="15"/>
        <v>1</v>
      </c>
      <c r="N57" s="198">
        <f t="shared" si="15"/>
        <v>0.02</v>
      </c>
      <c r="O57" s="197" t="str">
        <f t="shared" si="15"/>
        <v>% reduction in emissions</v>
      </c>
      <c r="P57" s="194" t="s">
        <v>369</v>
      </c>
      <c r="Q57" s="197" t="str">
        <f t="shared" si="16"/>
        <v>transportation-sector-main.html#conv-pol-stds</v>
      </c>
      <c r="R57" s="197" t="str">
        <f t="shared" si="16"/>
        <v>conventional-pollutant-standards.html</v>
      </c>
      <c r="S57" s="196"/>
      <c r="W57" s="190" t="str" cm="1">
        <f t="array" ref="W57">IFERROR(INDEX(A$761:A$954,MATCH(H57,A$761:A$954,0),0),"Save")</f>
        <v>Save</v>
      </c>
    </row>
    <row r="58" spans="1:23" s="190" customFormat="1" hidden="1">
      <c r="A58" s="197" t="str">
        <f t="shared" si="13"/>
        <v>Transportation</v>
      </c>
      <c r="B58" s="197" t="str">
        <f t="shared" si="13"/>
        <v>Conventional Pollutant Standards</v>
      </c>
      <c r="C58" s="197" t="str">
        <f t="shared" si="13"/>
        <v>Percentage Reduction of Separately Regulated Pollutants</v>
      </c>
      <c r="D58" s="190" t="s">
        <v>363</v>
      </c>
      <c r="E58" s="190" t="s">
        <v>328</v>
      </c>
      <c r="F58" s="190" t="s">
        <v>363</v>
      </c>
      <c r="G58" s="190" t="s">
        <v>328</v>
      </c>
      <c r="H58" s="191">
        <v>356</v>
      </c>
      <c r="I58" s="192" t="s">
        <v>311</v>
      </c>
      <c r="J58" s="197" t="str">
        <f t="shared" si="15"/>
        <v>Conventional Pollutant Standard</v>
      </c>
      <c r="K58" s="197" t="str">
        <f t="shared" si="15"/>
        <v>trans reduce regulated pollutants</v>
      </c>
      <c r="L58" s="198">
        <f t="shared" si="15"/>
        <v>0</v>
      </c>
      <c r="M58" s="198">
        <f t="shared" si="15"/>
        <v>1</v>
      </c>
      <c r="N58" s="198">
        <f t="shared" si="15"/>
        <v>0.02</v>
      </c>
      <c r="O58" s="197" t="str">
        <f t="shared" si="15"/>
        <v>% reduction in emissions</v>
      </c>
      <c r="P58" s="194" t="s">
        <v>370</v>
      </c>
      <c r="Q58" s="197" t="str">
        <f t="shared" si="16"/>
        <v>transportation-sector-main.html#conv-pol-stds</v>
      </c>
      <c r="R58" s="197" t="str">
        <f t="shared" si="16"/>
        <v>conventional-pollutant-standards.html</v>
      </c>
      <c r="S58" s="196"/>
      <c r="W58" s="190" t="str" cm="1">
        <f t="array" ref="W58">IFERROR(INDEX(A$761:A$954,MATCH(H58,A$761:A$954,0),0),"Save")</f>
        <v>Save</v>
      </c>
    </row>
    <row r="59" spans="1:23" s="190" customFormat="1" hidden="1">
      <c r="A59" s="197" t="str">
        <f t="shared" si="13"/>
        <v>Transportation</v>
      </c>
      <c r="B59" s="197" t="str">
        <f t="shared" si="13"/>
        <v>Conventional Pollutant Standards</v>
      </c>
      <c r="C59" s="197" t="str">
        <f t="shared" si="13"/>
        <v>Percentage Reduction of Separately Regulated Pollutants</v>
      </c>
      <c r="D59" s="190" t="s">
        <v>363</v>
      </c>
      <c r="E59" s="190" t="s">
        <v>330</v>
      </c>
      <c r="F59" s="190" t="s">
        <v>363</v>
      </c>
      <c r="G59" s="190" t="s">
        <v>330</v>
      </c>
      <c r="H59" s="191">
        <v>357</v>
      </c>
      <c r="I59" s="192" t="s">
        <v>311</v>
      </c>
      <c r="J59" s="197" t="str">
        <f t="shared" si="15"/>
        <v>Conventional Pollutant Standard</v>
      </c>
      <c r="K59" s="197" t="str">
        <f t="shared" si="15"/>
        <v>trans reduce regulated pollutants</v>
      </c>
      <c r="L59" s="198">
        <f t="shared" si="15"/>
        <v>0</v>
      </c>
      <c r="M59" s="198">
        <f t="shared" si="15"/>
        <v>1</v>
      </c>
      <c r="N59" s="198">
        <f t="shared" si="15"/>
        <v>0.02</v>
      </c>
      <c r="O59" s="197" t="str">
        <f t="shared" si="15"/>
        <v>% reduction in emissions</v>
      </c>
      <c r="P59" s="194" t="s">
        <v>371</v>
      </c>
      <c r="Q59" s="197" t="str">
        <f t="shared" si="16"/>
        <v>transportation-sector-main.html#conv-pol-stds</v>
      </c>
      <c r="R59" s="197" t="str">
        <f t="shared" si="16"/>
        <v>conventional-pollutant-standards.html</v>
      </c>
      <c r="S59" s="196"/>
      <c r="W59" s="190" t="str" cm="1">
        <f t="array" ref="W59">IFERROR(INDEX(A$761:A$954,MATCH(H59,A$761:A$954,0),0),"Save")</f>
        <v>Save</v>
      </c>
    </row>
    <row r="60" spans="1:23" s="190" customFormat="1" hidden="1">
      <c r="A60" s="197" t="str">
        <f t="shared" si="13"/>
        <v>Transportation</v>
      </c>
      <c r="B60" s="197" t="str">
        <f t="shared" si="13"/>
        <v>Conventional Pollutant Standards</v>
      </c>
      <c r="C60" s="197" t="str">
        <f t="shared" si="13"/>
        <v>Percentage Reduction of Separately Regulated Pollutants</v>
      </c>
      <c r="D60" s="190" t="s">
        <v>363</v>
      </c>
      <c r="E60" s="190" t="s">
        <v>332</v>
      </c>
      <c r="F60" s="190" t="s">
        <v>363</v>
      </c>
      <c r="G60" s="190" t="s">
        <v>332</v>
      </c>
      <c r="H60" s="191">
        <v>358</v>
      </c>
      <c r="I60" s="199" t="s">
        <v>333</v>
      </c>
      <c r="J60" s="197"/>
      <c r="K60" s="197"/>
      <c r="L60" s="198"/>
      <c r="M60" s="198"/>
      <c r="N60" s="198"/>
      <c r="O60" s="197"/>
      <c r="P60" s="194"/>
      <c r="Q60" s="197"/>
      <c r="R60" s="197"/>
      <c r="S60" s="196"/>
      <c r="W60" s="190" t="str" cm="1">
        <f t="array" ref="W60">IFERROR(INDEX(A$761:A$954,MATCH(H60,A$761:A$954,0),0),"Save")</f>
        <v>Save</v>
      </c>
    </row>
    <row r="61" spans="1:23" s="190" customFormat="1" hidden="1">
      <c r="A61" s="197" t="str">
        <f t="shared" si="13"/>
        <v>Transportation</v>
      </c>
      <c r="B61" s="197" t="str">
        <f t="shared" si="13"/>
        <v>Conventional Pollutant Standards</v>
      </c>
      <c r="C61" s="197" t="str">
        <f t="shared" si="13"/>
        <v>Percentage Reduction of Separately Regulated Pollutants</v>
      </c>
      <c r="D61" s="190" t="s">
        <v>363</v>
      </c>
      <c r="E61" s="190" t="s">
        <v>334</v>
      </c>
      <c r="F61" s="190" t="s">
        <v>363</v>
      </c>
      <c r="G61" s="190" t="s">
        <v>334</v>
      </c>
      <c r="H61" s="191">
        <v>359</v>
      </c>
      <c r="I61" s="199" t="s">
        <v>333</v>
      </c>
      <c r="J61" s="197"/>
      <c r="K61" s="197"/>
      <c r="L61" s="198"/>
      <c r="M61" s="198"/>
      <c r="N61" s="198"/>
      <c r="O61" s="197"/>
      <c r="P61" s="194"/>
      <c r="Q61" s="197"/>
      <c r="R61" s="197"/>
      <c r="S61" s="196"/>
      <c r="W61" s="190" t="str" cm="1">
        <f t="array" ref="W61">IFERROR(INDEX(A$761:A$954,MATCH(H61,A$761:A$954,0),0),"Save")</f>
        <v>Save</v>
      </c>
    </row>
    <row r="62" spans="1:23" s="190" customFormat="1" hidden="1">
      <c r="A62" s="190" t="s">
        <v>305</v>
      </c>
      <c r="B62" s="190" t="s">
        <v>372</v>
      </c>
      <c r="C62" s="190" t="s">
        <v>373</v>
      </c>
      <c r="H62" s="191">
        <v>360</v>
      </c>
      <c r="I62" s="199" t="s">
        <v>311</v>
      </c>
      <c r="J62" s="190" t="s">
        <v>373</v>
      </c>
      <c r="K62" s="190" t="s">
        <v>374</v>
      </c>
      <c r="L62" s="200">
        <v>0</v>
      </c>
      <c r="M62" s="200">
        <v>300</v>
      </c>
      <c r="N62" s="200">
        <v>5</v>
      </c>
      <c r="O62" s="190" t="s">
        <v>375</v>
      </c>
      <c r="P62" s="201" t="str">
        <f>_xlfn.CONCAT("**Description:**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",'Repeating Values'!$C$1," had ",'Supporting Data'!$B$6," EV charging outlets, approximately ",ROUND('Supporting Data'!$D$6,0)," per 100k pop.  In 2016, the U.S. had approximately 275 gas fuel pumps per 100k pop.  Therefore, a lever setting of 255 would cause the population density of EV chargers equal to the population density of gas fuel pumps in the US.")</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New Mexico had 364 EV charging outlets, approximately 17 per 100k pop.  In 2016, the U.S. had approximately 275 gas fuel pumps per 100k pop.  Therefore, a lever setting of 255 would cause the population density of EV chargers equal to the population density of gas fuel pumps in the US.</v>
      </c>
      <c r="R62" s="190" t="s">
        <v>376</v>
      </c>
      <c r="S62" s="196" t="s">
        <v>377</v>
      </c>
      <c r="U62" s="190" t="s">
        <v>378</v>
      </c>
      <c r="W62" s="190" t="str" cm="1">
        <f t="array" ref="W62">IFERROR(INDEX(A$761:A$954,MATCH(H62,A$761:A$954,0),0),"Save")</f>
        <v>Save</v>
      </c>
    </row>
    <row r="63" spans="1:23" s="190" customFormat="1" hidden="1">
      <c r="A63" s="190" t="s">
        <v>305</v>
      </c>
      <c r="B63" s="190" t="s">
        <v>379</v>
      </c>
      <c r="C63" s="190" t="s">
        <v>380</v>
      </c>
      <c r="D63" s="192"/>
      <c r="E63" s="192"/>
      <c r="F63" s="192"/>
      <c r="G63" s="192"/>
      <c r="H63" s="191">
        <v>361</v>
      </c>
      <c r="I63" s="192" t="s">
        <v>311</v>
      </c>
      <c r="J63" s="190" t="s">
        <v>381</v>
      </c>
      <c r="K63" s="189" t="s">
        <v>382</v>
      </c>
      <c r="L63" s="202">
        <v>0</v>
      </c>
      <c r="M63" s="202">
        <v>1</v>
      </c>
      <c r="N63" s="202">
        <v>0.02</v>
      </c>
      <c r="O63" s="192" t="s">
        <v>383</v>
      </c>
      <c r="P63" s="194" t="s">
        <v>384</v>
      </c>
      <c r="Q63" s="194"/>
      <c r="R63" s="195" t="s">
        <v>385</v>
      </c>
      <c r="S63" s="203" t="s">
        <v>386</v>
      </c>
      <c r="T63" s="199"/>
      <c r="W63" s="190" t="str" cm="1">
        <f t="array" ref="W63">IFERROR(INDEX(A$761:A$954,MATCH(H63,A$761:A$954,0),0),"Save")</f>
        <v>Save</v>
      </c>
    </row>
    <row r="64" spans="1:23" s="190" customFormat="1" hidden="1">
      <c r="A64" s="190" t="s">
        <v>305</v>
      </c>
      <c r="B64" s="190" t="s">
        <v>387</v>
      </c>
      <c r="C64" s="190" t="s">
        <v>388</v>
      </c>
      <c r="D64" s="192" t="s">
        <v>389</v>
      </c>
      <c r="E64" s="192" t="s">
        <v>308</v>
      </c>
      <c r="F64" s="192" t="s">
        <v>390</v>
      </c>
      <c r="G64" s="192" t="s">
        <v>308</v>
      </c>
      <c r="H64" s="191">
        <v>186</v>
      </c>
      <c r="I64" s="192" t="s">
        <v>311</v>
      </c>
      <c r="J64" s="190" t="s">
        <v>391</v>
      </c>
      <c r="K64" s="189" t="s">
        <v>392</v>
      </c>
      <c r="L64" s="202">
        <v>0</v>
      </c>
      <c r="M64" s="202">
        <v>1</v>
      </c>
      <c r="N64" s="202">
        <v>0.01</v>
      </c>
      <c r="O64" s="192" t="s">
        <v>393</v>
      </c>
      <c r="P64" s="201" t="str">
        <f>_xlfn.CONCAT("**Description:**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",'Repeating Values'!$C$1," does ",IF('Supporting Data'!E6=0,"not","")," currently have a ZEV requirement.")</f>
        <v>**Description:**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New Mexico does not currently have a ZEV requirement.</v>
      </c>
      <c r="Q64" s="195" t="s">
        <v>394</v>
      </c>
      <c r="R64" s="195" t="s">
        <v>395</v>
      </c>
      <c r="S64" s="204" t="s">
        <v>396</v>
      </c>
      <c r="T64" s="199"/>
      <c r="U64" s="190" t="s">
        <v>378</v>
      </c>
      <c r="W64" s="190" t="str" cm="1">
        <f t="array" ref="W64">IFERROR(INDEX(A$761:A$954,MATCH(H64,A$761:A$954,0),0),"Save")</f>
        <v>Save</v>
      </c>
    </row>
    <row r="65" spans="1:23" s="190" customFormat="1" hidden="1">
      <c r="A65" s="197" t="str">
        <f t="shared" ref="A65:C75" si="17">A$64</f>
        <v>Transportation</v>
      </c>
      <c r="B65" s="197" t="str">
        <f t="shared" si="17"/>
        <v>Electric Vehicle Sales Standard</v>
      </c>
      <c r="C65" s="197" t="str">
        <f t="shared" si="17"/>
        <v>Additional Minimum Required EV Sales Percentage</v>
      </c>
      <c r="D65" s="190" t="s">
        <v>397</v>
      </c>
      <c r="E65" s="190" t="s">
        <v>308</v>
      </c>
      <c r="F65" s="190" t="s">
        <v>398</v>
      </c>
      <c r="G65" s="190" t="s">
        <v>308</v>
      </c>
      <c r="H65" s="191">
        <v>203</v>
      </c>
      <c r="I65" s="199" t="s">
        <v>311</v>
      </c>
      <c r="J65" s="197" t="str">
        <f t="shared" ref="J65:O74" si="18">J$64</f>
        <v>EV Sales Standard</v>
      </c>
      <c r="K65" s="197" t="str">
        <f t="shared" si="18"/>
        <v>trans EV minimum</v>
      </c>
      <c r="L65" s="197">
        <f t="shared" si="18"/>
        <v>0</v>
      </c>
      <c r="M65" s="205">
        <f t="shared" si="18"/>
        <v>1</v>
      </c>
      <c r="N65" s="205">
        <f t="shared" si="18"/>
        <v>0.01</v>
      </c>
      <c r="O65" s="205" t="str">
        <f t="shared" si="18"/>
        <v>% of new vehicles sold</v>
      </c>
      <c r="P65" s="194" t="s">
        <v>399</v>
      </c>
      <c r="Q65" s="205" t="str">
        <f t="shared" ref="Q65:R74" si="19">Q$64</f>
        <v>transportation-sector-main.html#ev-mandate</v>
      </c>
      <c r="R65" s="205" t="str">
        <f t="shared" si="19"/>
        <v>ev-mandate.html</v>
      </c>
      <c r="S65" s="203"/>
      <c r="T65" s="199"/>
      <c r="W65" s="190" t="str" cm="1">
        <f t="array" ref="W65">IFERROR(INDEX(A$761:A$954,MATCH(H65,A$761:A$954,0),0),"Save")</f>
        <v>Save</v>
      </c>
    </row>
    <row r="66" spans="1:23" s="190" customFormat="1" hidden="1">
      <c r="A66" s="197" t="str">
        <f t="shared" si="17"/>
        <v>Transportation</v>
      </c>
      <c r="B66" s="197" t="str">
        <f t="shared" si="17"/>
        <v>Electric Vehicle Sales Standard</v>
      </c>
      <c r="C66" s="197" t="str">
        <f t="shared" si="17"/>
        <v>Additional Minimum Required EV Sales Percentage</v>
      </c>
      <c r="D66" s="190" t="s">
        <v>389</v>
      </c>
      <c r="E66" s="190" t="s">
        <v>335</v>
      </c>
      <c r="F66" s="190" t="s">
        <v>390</v>
      </c>
      <c r="G66" s="190" t="s">
        <v>335</v>
      </c>
      <c r="H66" s="191">
        <v>187</v>
      </c>
      <c r="I66" s="192" t="s">
        <v>311</v>
      </c>
      <c r="J66" s="197" t="str">
        <f t="shared" si="18"/>
        <v>EV Sales Standard</v>
      </c>
      <c r="K66" s="197" t="str">
        <f t="shared" si="18"/>
        <v>trans EV minimum</v>
      </c>
      <c r="L66" s="197">
        <f t="shared" si="18"/>
        <v>0</v>
      </c>
      <c r="M66" s="205">
        <f t="shared" si="18"/>
        <v>1</v>
      </c>
      <c r="N66" s="205">
        <f t="shared" si="18"/>
        <v>0.01</v>
      </c>
      <c r="O66" s="205" t="str">
        <f t="shared" si="18"/>
        <v>% of new vehicles sold</v>
      </c>
      <c r="P66" s="194" t="s">
        <v>400</v>
      </c>
      <c r="Q66" s="205" t="str">
        <f t="shared" si="19"/>
        <v>transportation-sector-main.html#ev-mandate</v>
      </c>
      <c r="R66" s="205" t="str">
        <f t="shared" si="19"/>
        <v>ev-mandate.html</v>
      </c>
      <c r="S66" s="204" t="s">
        <v>401</v>
      </c>
      <c r="T66" s="199"/>
      <c r="W66" s="190" t="str" cm="1">
        <f t="array" ref="W66">IFERROR(INDEX(A$761:A$954,MATCH(H66,A$761:A$954,0),0),"Save")</f>
        <v>Save</v>
      </c>
    </row>
    <row r="67" spans="1:23" s="190" customFormat="1" hidden="1">
      <c r="A67" s="197" t="str">
        <f t="shared" si="17"/>
        <v>Transportation</v>
      </c>
      <c r="B67" s="197" t="str">
        <f t="shared" si="17"/>
        <v>Electric Vehicle Sales Standard</v>
      </c>
      <c r="C67" s="197" t="str">
        <f t="shared" si="17"/>
        <v>Additional Minimum Required EV Sales Percentage</v>
      </c>
      <c r="D67" s="190" t="s">
        <v>397</v>
      </c>
      <c r="E67" s="190" t="s">
        <v>335</v>
      </c>
      <c r="F67" s="190" t="s">
        <v>398</v>
      </c>
      <c r="G67" s="190" t="s">
        <v>335</v>
      </c>
      <c r="H67" s="191">
        <v>191</v>
      </c>
      <c r="I67" s="192" t="s">
        <v>311</v>
      </c>
      <c r="J67" s="197" t="str">
        <f t="shared" si="18"/>
        <v>EV Sales Standard</v>
      </c>
      <c r="K67" s="197" t="str">
        <f t="shared" si="18"/>
        <v>trans EV minimum</v>
      </c>
      <c r="L67" s="197">
        <f t="shared" si="18"/>
        <v>0</v>
      </c>
      <c r="M67" s="205">
        <f t="shared" si="18"/>
        <v>1</v>
      </c>
      <c r="N67" s="205">
        <f t="shared" si="18"/>
        <v>0.01</v>
      </c>
      <c r="O67" s="205" t="str">
        <f t="shared" si="18"/>
        <v>% of new vehicles sold</v>
      </c>
      <c r="P67" s="194" t="s">
        <v>402</v>
      </c>
      <c r="Q67" s="205" t="str">
        <f t="shared" si="19"/>
        <v>transportation-sector-main.html#ev-mandate</v>
      </c>
      <c r="R67" s="205" t="str">
        <f t="shared" si="19"/>
        <v>ev-mandate.html</v>
      </c>
      <c r="S67" s="203"/>
      <c r="T67" s="199"/>
      <c r="W67" s="190" t="str" cm="1">
        <f t="array" ref="W67">IFERROR(INDEX(A$761:A$954,MATCH(H67,A$761:A$954,0),0),"Save")</f>
        <v>Save</v>
      </c>
    </row>
    <row r="68" spans="1:23" s="190" customFormat="1" hidden="1">
      <c r="A68" s="197" t="str">
        <f t="shared" si="17"/>
        <v>Transportation</v>
      </c>
      <c r="B68" s="197" t="str">
        <f t="shared" si="17"/>
        <v>Electric Vehicle Sales Standard</v>
      </c>
      <c r="C68" s="197" t="str">
        <f t="shared" si="17"/>
        <v>Additional Minimum Required EV Sales Percentage</v>
      </c>
      <c r="D68" s="190" t="s">
        <v>389</v>
      </c>
      <c r="E68" s="190" t="s">
        <v>344</v>
      </c>
      <c r="F68" s="190" t="s">
        <v>390</v>
      </c>
      <c r="G68" s="190" t="s">
        <v>403</v>
      </c>
      <c r="H68" s="191">
        <v>496</v>
      </c>
      <c r="I68" s="192" t="s">
        <v>311</v>
      </c>
      <c r="J68" s="197" t="str">
        <f t="shared" si="18"/>
        <v>EV Sales Standard</v>
      </c>
      <c r="K68" s="197" t="str">
        <f t="shared" si="18"/>
        <v>trans EV minimum</v>
      </c>
      <c r="L68" s="197">
        <f t="shared" si="18"/>
        <v>0</v>
      </c>
      <c r="M68" s="205">
        <f t="shared" si="18"/>
        <v>1</v>
      </c>
      <c r="N68" s="205">
        <f t="shared" si="18"/>
        <v>0.01</v>
      </c>
      <c r="O68" s="205" t="str">
        <f t="shared" si="18"/>
        <v>% of new vehicles sold</v>
      </c>
      <c r="P68" s="194" t="s">
        <v>404</v>
      </c>
      <c r="Q68" s="205" t="str">
        <f t="shared" si="19"/>
        <v>transportation-sector-main.html#ev-mandate</v>
      </c>
      <c r="R68" s="205" t="str">
        <f t="shared" si="19"/>
        <v>ev-mandate.html</v>
      </c>
      <c r="S68" s="203"/>
      <c r="T68" s="199"/>
      <c r="W68" s="190" t="str" cm="1">
        <f t="array" ref="W68">IFERROR(INDEX(A$761:A$954,MATCH(H68,A$761:A$954,0),0),"Save")</f>
        <v>Save</v>
      </c>
    </row>
    <row r="69" spans="1:23" s="190" customFormat="1" hidden="1">
      <c r="A69" s="197" t="str">
        <f t="shared" si="17"/>
        <v>Transportation</v>
      </c>
      <c r="B69" s="197" t="str">
        <f t="shared" si="17"/>
        <v>Electric Vehicle Sales Standard</v>
      </c>
      <c r="C69" s="197" t="str">
        <f t="shared" si="17"/>
        <v>Additional Minimum Required EV Sales Percentage</v>
      </c>
      <c r="D69" s="190" t="s">
        <v>397</v>
      </c>
      <c r="E69" s="190" t="s">
        <v>344</v>
      </c>
      <c r="F69" s="190" t="s">
        <v>398</v>
      </c>
      <c r="G69" s="190" t="s">
        <v>403</v>
      </c>
      <c r="H69" s="191">
        <v>497</v>
      </c>
      <c r="I69" s="192" t="s">
        <v>311</v>
      </c>
      <c r="J69" s="197" t="str">
        <f t="shared" si="18"/>
        <v>EV Sales Standard</v>
      </c>
      <c r="K69" s="197" t="str">
        <f t="shared" si="18"/>
        <v>trans EV minimum</v>
      </c>
      <c r="L69" s="197">
        <f t="shared" si="18"/>
        <v>0</v>
      </c>
      <c r="M69" s="205">
        <f t="shared" si="18"/>
        <v>1</v>
      </c>
      <c r="N69" s="205">
        <f t="shared" si="18"/>
        <v>0.01</v>
      </c>
      <c r="O69" s="205" t="str">
        <f t="shared" si="18"/>
        <v>% of new vehicles sold</v>
      </c>
      <c r="P69" s="194" t="s">
        <v>405</v>
      </c>
      <c r="Q69" s="205" t="str">
        <f t="shared" si="19"/>
        <v>transportation-sector-main.html#ev-mandate</v>
      </c>
      <c r="R69" s="205" t="str">
        <f t="shared" si="19"/>
        <v>ev-mandate.html</v>
      </c>
      <c r="S69" s="203"/>
      <c r="T69" s="199"/>
      <c r="W69" s="190" t="str" cm="1">
        <f t="array" ref="W69">IFERROR(INDEX(A$761:A$954,MATCH(H69,A$761:A$954,0),0),"Save")</f>
        <v>Save</v>
      </c>
    </row>
    <row r="70" spans="1:23" s="190" customFormat="1" hidden="1">
      <c r="A70" s="197" t="str">
        <f t="shared" si="17"/>
        <v>Transportation</v>
      </c>
      <c r="B70" s="197" t="str">
        <f t="shared" si="17"/>
        <v>Electric Vehicle Sales Standard</v>
      </c>
      <c r="C70" s="197" t="str">
        <f t="shared" si="17"/>
        <v>Additional Minimum Required EV Sales Percentage</v>
      </c>
      <c r="D70" s="190" t="s">
        <v>389</v>
      </c>
      <c r="E70" s="190" t="s">
        <v>347</v>
      </c>
      <c r="F70" s="190" t="s">
        <v>390</v>
      </c>
      <c r="G70" s="190" t="s">
        <v>406</v>
      </c>
      <c r="H70" s="191">
        <v>498</v>
      </c>
      <c r="I70" s="192" t="s">
        <v>311</v>
      </c>
      <c r="J70" s="197" t="str">
        <f t="shared" si="18"/>
        <v>EV Sales Standard</v>
      </c>
      <c r="K70" s="197" t="str">
        <f t="shared" si="18"/>
        <v>trans EV minimum</v>
      </c>
      <c r="L70" s="197">
        <f t="shared" si="18"/>
        <v>0</v>
      </c>
      <c r="M70" s="205">
        <f t="shared" si="18"/>
        <v>1</v>
      </c>
      <c r="N70" s="205">
        <f t="shared" si="18"/>
        <v>0.01</v>
      </c>
      <c r="O70" s="205" t="str">
        <f t="shared" si="18"/>
        <v>% of new vehicles sold</v>
      </c>
      <c r="P70" s="201" t="str">
        <f>_xlfn.CONCAT("**Description:** This policy requires the specified percentage of new passenger rail to consist of electric vehicles. "," If that percentage would already be achieved through BAU sales plus the effects of other policies, this policy has no effect. "," Manufactures may meet a sales standard through techniques such as more heavily marketing electric vehicles, ","lowering the price of electric vehicles, or raising the price of non-electric vehicles. // ","**Guidance for setting values:** The model assumes that 75% of all passenger rail cars in ",'Repeating Values'!C1,"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
        <v>**Description:** This policy requires the specified percentage of new passenger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The model assumes that 75% of all passenger rail cars in New Mexico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v>
      </c>
      <c r="Q70" s="205" t="str">
        <f t="shared" si="19"/>
        <v>transportation-sector-main.html#ev-mandate</v>
      </c>
      <c r="R70" s="205" t="str">
        <f t="shared" si="19"/>
        <v>ev-mandate.html</v>
      </c>
      <c r="S70" s="203"/>
      <c r="T70" s="199"/>
      <c r="U70" s="203" t="s">
        <v>2057</v>
      </c>
      <c r="W70" s="190" t="str" cm="1">
        <f t="array" ref="W70">IFERROR(INDEX(A$761:A$954,MATCH(H70,A$761:A$954,0),0),"Save")</f>
        <v>Save</v>
      </c>
    </row>
    <row r="71" spans="1:23" s="190" customFormat="1" hidden="1">
      <c r="A71" s="197" t="str">
        <f t="shared" si="17"/>
        <v>Transportation</v>
      </c>
      <c r="B71" s="197" t="str">
        <f t="shared" si="17"/>
        <v>Electric Vehicle Sales Standard</v>
      </c>
      <c r="C71" s="197" t="str">
        <f t="shared" si="17"/>
        <v>Additional Minimum Required EV Sales Percentage</v>
      </c>
      <c r="D71" s="190" t="s">
        <v>397</v>
      </c>
      <c r="E71" s="190" t="s">
        <v>347</v>
      </c>
      <c r="F71" s="190" t="s">
        <v>398</v>
      </c>
      <c r="G71" s="190" t="s">
        <v>406</v>
      </c>
      <c r="H71" s="191">
        <v>499</v>
      </c>
      <c r="I71" s="192" t="s">
        <v>311</v>
      </c>
      <c r="J71" s="197" t="str">
        <f t="shared" si="18"/>
        <v>EV Sales Standard</v>
      </c>
      <c r="K71" s="197" t="str">
        <f t="shared" si="18"/>
        <v>trans EV minimum</v>
      </c>
      <c r="L71" s="197">
        <f t="shared" si="18"/>
        <v>0</v>
      </c>
      <c r="M71" s="205">
        <f t="shared" si="18"/>
        <v>1</v>
      </c>
      <c r="N71" s="205">
        <f t="shared" si="18"/>
        <v>0.01</v>
      </c>
      <c r="O71" s="205" t="str">
        <f t="shared" si="18"/>
        <v>% of new vehicles sold</v>
      </c>
      <c r="P71" s="201" t="str">
        <f>_xlfn.CONCAT("**Description:** This policy requires the specified percentage of new freight rail to consist of electric vehicles. "," If that percentage would already be achieved through BAU sales plus the effects of other policies, this policy has no effect. "," Manufactures may meet a sales standard through techniques such as more heavily marketing electric vehicles, lowering the price of electric vehicles, or raising the price of non-electric vehicles."," // **Guidance for setting values:** The model assumes that in ",'Supporting Data'!A6,", little if any freight rail is electrified.  However, slightly more than half of all energy used for passenger rail consists of electricity,"," largely for urban metro and commuter rail systems.  ","It may be possible to use some of the same approaches to electrify freight rail. "," Electrified rail corridors must have sufficient transformer and other electrical capacity to handle the heavy loads of freight rail.  ","The required infrastructure investments may be substantial and may take many years to complete.")</f>
        <v>**Description:** This policy requires the specified percentage of new freight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The model assumes that in New Mexico,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v>
      </c>
      <c r="Q71" s="205" t="str">
        <f t="shared" si="19"/>
        <v>transportation-sector-main.html#ev-mandate</v>
      </c>
      <c r="R71" s="205" t="str">
        <f t="shared" si="19"/>
        <v>ev-mandate.html</v>
      </c>
      <c r="S71" s="203"/>
      <c r="T71" s="199"/>
      <c r="U71" s="203" t="s">
        <v>2057</v>
      </c>
      <c r="W71" s="190" t="str" cm="1">
        <f t="array" ref="W71">IFERROR(INDEX(A$761:A$954,MATCH(H71,A$761:A$954,0),0),"Save")</f>
        <v>Save</v>
      </c>
    </row>
    <row r="72" spans="1:23" s="190" customFormat="1" hidden="1">
      <c r="A72" s="197" t="str">
        <f t="shared" si="17"/>
        <v>Transportation</v>
      </c>
      <c r="B72" s="197" t="str">
        <f t="shared" si="17"/>
        <v>Electric Vehicle Sales Standard</v>
      </c>
      <c r="C72" s="197" t="str">
        <f t="shared" si="17"/>
        <v>Additional Minimum Required EV Sales Percentage</v>
      </c>
      <c r="D72" s="190" t="s">
        <v>389</v>
      </c>
      <c r="E72" s="190" t="s">
        <v>355</v>
      </c>
      <c r="F72" s="190" t="s">
        <v>390</v>
      </c>
      <c r="G72" s="190" t="s">
        <v>407</v>
      </c>
      <c r="H72" s="191">
        <v>500</v>
      </c>
      <c r="I72" s="192" t="s">
        <v>311</v>
      </c>
      <c r="J72" s="197" t="str">
        <f t="shared" si="18"/>
        <v>EV Sales Standard</v>
      </c>
      <c r="K72" s="197" t="str">
        <f t="shared" si="18"/>
        <v>trans EV minimum</v>
      </c>
      <c r="L72" s="197">
        <f t="shared" si="18"/>
        <v>0</v>
      </c>
      <c r="M72" s="205">
        <f t="shared" si="18"/>
        <v>1</v>
      </c>
      <c r="N72" s="205">
        <f t="shared" si="18"/>
        <v>0.01</v>
      </c>
      <c r="O72" s="205" t="str">
        <f t="shared" si="18"/>
        <v>% of new vehicles sold</v>
      </c>
      <c r="P72" s="194" t="s">
        <v>408</v>
      </c>
      <c r="Q72" s="205" t="str">
        <f t="shared" si="19"/>
        <v>transportation-sector-main.html#ev-mandate</v>
      </c>
      <c r="R72" s="205" t="str">
        <f t="shared" si="19"/>
        <v>ev-mandate.html</v>
      </c>
      <c r="S72" s="206" t="s">
        <v>409</v>
      </c>
      <c r="T72" s="199"/>
      <c r="W72" s="190" t="str" cm="1">
        <f t="array" ref="W72">IFERROR(INDEX(A$761:A$954,MATCH(H72,A$761:A$954,0),0),"Save")</f>
        <v>Save</v>
      </c>
    </row>
    <row r="73" spans="1:23" s="190" customFormat="1" hidden="1">
      <c r="A73" s="197" t="str">
        <f t="shared" si="17"/>
        <v>Transportation</v>
      </c>
      <c r="B73" s="197" t="str">
        <f t="shared" si="17"/>
        <v>Electric Vehicle Sales Standard</v>
      </c>
      <c r="C73" s="197" t="str">
        <f t="shared" si="17"/>
        <v>Additional Minimum Required EV Sales Percentage</v>
      </c>
      <c r="D73" s="190" t="s">
        <v>397</v>
      </c>
      <c r="E73" s="190" t="s">
        <v>355</v>
      </c>
      <c r="F73" s="190" t="s">
        <v>398</v>
      </c>
      <c r="G73" s="190" t="s">
        <v>407</v>
      </c>
      <c r="H73" s="191">
        <v>501</v>
      </c>
      <c r="I73" s="192" t="s">
        <v>311</v>
      </c>
      <c r="J73" s="197" t="str">
        <f t="shared" si="18"/>
        <v>EV Sales Standard</v>
      </c>
      <c r="K73" s="197" t="str">
        <f t="shared" si="18"/>
        <v>trans EV minimum</v>
      </c>
      <c r="L73" s="197">
        <f t="shared" si="18"/>
        <v>0</v>
      </c>
      <c r="M73" s="205">
        <f t="shared" si="18"/>
        <v>1</v>
      </c>
      <c r="N73" s="205">
        <f t="shared" si="18"/>
        <v>0.01</v>
      </c>
      <c r="O73" s="205" t="str">
        <f t="shared" si="18"/>
        <v>% of new vehicles sold</v>
      </c>
      <c r="P73" s="194" t="s">
        <v>410</v>
      </c>
      <c r="Q73" s="205" t="str">
        <f t="shared" si="19"/>
        <v>transportation-sector-main.html#ev-mandate</v>
      </c>
      <c r="R73" s="205" t="str">
        <f t="shared" si="19"/>
        <v>ev-mandate.html</v>
      </c>
      <c r="S73" s="203"/>
      <c r="T73" s="199"/>
      <c r="W73" s="190" t="str" cm="1">
        <f t="array" ref="W73">IFERROR(INDEX(A$761:A$954,MATCH(H73,A$761:A$954,0),0),"Save")</f>
        <v>Save</v>
      </c>
    </row>
    <row r="74" spans="1:23" s="190" customFormat="1" hidden="1">
      <c r="A74" s="197" t="str">
        <f t="shared" si="17"/>
        <v>Transportation</v>
      </c>
      <c r="B74" s="197" t="str">
        <f t="shared" si="17"/>
        <v>Electric Vehicle Sales Standard</v>
      </c>
      <c r="C74" s="197" t="str">
        <f t="shared" si="17"/>
        <v>Additional Minimum Required EV Sales Percentage</v>
      </c>
      <c r="D74" s="190" t="s">
        <v>389</v>
      </c>
      <c r="E74" s="190" t="s">
        <v>363</v>
      </c>
      <c r="F74" s="190" t="s">
        <v>390</v>
      </c>
      <c r="G74" s="190" t="s">
        <v>411</v>
      </c>
      <c r="H74" s="191">
        <v>188</v>
      </c>
      <c r="I74" s="192" t="s">
        <v>311</v>
      </c>
      <c r="J74" s="197" t="str">
        <f t="shared" si="18"/>
        <v>EV Sales Standard</v>
      </c>
      <c r="K74" s="197" t="str">
        <f t="shared" si="18"/>
        <v>trans EV minimum</v>
      </c>
      <c r="L74" s="197">
        <f t="shared" si="18"/>
        <v>0</v>
      </c>
      <c r="M74" s="205">
        <f t="shared" si="18"/>
        <v>1</v>
      </c>
      <c r="N74" s="205">
        <f t="shared" si="18"/>
        <v>0.01</v>
      </c>
      <c r="O74" s="205" t="str">
        <f t="shared" si="18"/>
        <v>% of new vehicles sold</v>
      </c>
      <c r="P74" s="194" t="s">
        <v>412</v>
      </c>
      <c r="Q74" s="205" t="str">
        <f t="shared" si="19"/>
        <v>transportation-sector-main.html#ev-mandate</v>
      </c>
      <c r="R74" s="205" t="str">
        <f t="shared" si="19"/>
        <v>ev-mandate.html</v>
      </c>
      <c r="S74" s="203"/>
      <c r="T74" s="199"/>
      <c r="W74" s="190" t="str" cm="1">
        <f t="array" ref="W74">IFERROR(INDEX(A$761:A$954,MATCH(H74,A$761:A$954,0),0),"Save")</f>
        <v>Save</v>
      </c>
    </row>
    <row r="75" spans="1:23" s="190" customFormat="1" hidden="1">
      <c r="A75" s="197" t="str">
        <f t="shared" si="17"/>
        <v>Transportation</v>
      </c>
      <c r="B75" s="197" t="str">
        <f t="shared" si="17"/>
        <v>Electric Vehicle Sales Standard</v>
      </c>
      <c r="C75" s="197" t="str">
        <f t="shared" si="17"/>
        <v>Additional Minimum Required EV Sales Percentage</v>
      </c>
      <c r="D75" s="190" t="s">
        <v>397</v>
      </c>
      <c r="E75" s="190" t="s">
        <v>363</v>
      </c>
      <c r="F75" s="190" t="s">
        <v>398</v>
      </c>
      <c r="G75" s="190" t="s">
        <v>411</v>
      </c>
      <c r="H75" s="191">
        <v>591</v>
      </c>
      <c r="I75" s="199" t="s">
        <v>333</v>
      </c>
      <c r="J75" s="197" t="str">
        <f>J$64</f>
        <v>EV Sales Standard</v>
      </c>
      <c r="K75" s="197" t="str">
        <f>K$64</f>
        <v>trans EV minimum</v>
      </c>
      <c r="L75" s="200"/>
      <c r="M75" s="200"/>
      <c r="N75" s="200"/>
      <c r="O75" s="192"/>
      <c r="P75" s="194"/>
      <c r="Q75" s="195"/>
      <c r="R75" s="195"/>
      <c r="S75" s="203"/>
      <c r="T75" s="199"/>
      <c r="W75" s="190" t="str" cm="1">
        <f t="array" ref="W75">IFERROR(INDEX(A$761:A$954,MATCH(H75,A$761:A$954,0),0),"Save")</f>
        <v>Save</v>
      </c>
    </row>
    <row r="76" spans="1:23" s="190" customFormat="1" hidden="1">
      <c r="A76" s="190" t="s">
        <v>305</v>
      </c>
      <c r="B76" s="190" t="s">
        <v>413</v>
      </c>
      <c r="C76" s="190" t="s">
        <v>414</v>
      </c>
      <c r="D76" s="192" t="s">
        <v>389</v>
      </c>
      <c r="E76" s="192" t="s">
        <v>308</v>
      </c>
      <c r="F76" s="192" t="s">
        <v>390</v>
      </c>
      <c r="G76" s="192" t="s">
        <v>308</v>
      </c>
      <c r="H76" s="191">
        <v>189</v>
      </c>
      <c r="I76" s="192" t="s">
        <v>311</v>
      </c>
      <c r="J76" s="190" t="s">
        <v>415</v>
      </c>
      <c r="K76" s="189" t="s">
        <v>416</v>
      </c>
      <c r="L76" s="202">
        <v>0</v>
      </c>
      <c r="M76" s="202">
        <v>0.5</v>
      </c>
      <c r="N76" s="202">
        <v>0.01</v>
      </c>
      <c r="O76" s="195" t="s">
        <v>417</v>
      </c>
      <c r="P76" s="201" t="str">
        <f>_xlfn.CONCAT("**Description:** This policy causes government to pay for the specified percentage of the purchase price of new battery electric passenger LDVs. ","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data.",IF('Supporting Data'!AZ6=0," This state has no additional state subsidies. ",_xlfn.CONCAT("As of late 2020, there is an additional state subsidy of $",'Supporting Data'!AZ6,".")))</f>
        <v xml:space="preserve">**Description:**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Q76" s="195" t="s">
        <v>418</v>
      </c>
      <c r="R76" s="195" t="s">
        <v>419</v>
      </c>
      <c r="S76" s="203" t="s">
        <v>420</v>
      </c>
      <c r="T76" s="199"/>
      <c r="U76" s="190" t="s">
        <v>2058</v>
      </c>
      <c r="W76" s="190" t="str" cm="1">
        <f t="array" ref="W76">IFERROR(INDEX(A$761:A$954,MATCH(H76,A$761:A$954,0),0),"Save")</f>
        <v>Save</v>
      </c>
    </row>
    <row r="77" spans="1:23" hidden="1">
      <c r="A77" s="197" t="str">
        <f t="shared" ref="A77:C87" si="20">A$76</f>
        <v>Transportation</v>
      </c>
      <c r="B77" s="197" t="str">
        <f t="shared" si="20"/>
        <v>Electric Vehicle Subsidy</v>
      </c>
      <c r="C77" s="197" t="str">
        <f t="shared" si="20"/>
        <v>Additional EV Subsidy Percentage</v>
      </c>
      <c r="D77" s="190" t="s">
        <v>397</v>
      </c>
      <c r="E77" s="190" t="s">
        <v>308</v>
      </c>
      <c r="F77" s="190" t="s">
        <v>398</v>
      </c>
      <c r="G77" s="190" t="s">
        <v>308</v>
      </c>
      <c r="H77" s="43">
        <v>592</v>
      </c>
      <c r="I77" s="199" t="s">
        <v>333</v>
      </c>
      <c r="J77" s="197" t="str">
        <f t="shared" ref="J77:K87" si="21">J$76</f>
        <v>EV Subsidy</v>
      </c>
      <c r="K77" s="207" t="str">
        <f t="shared" si="21"/>
        <v>trans EV subsidy</v>
      </c>
      <c r="L77" s="208"/>
      <c r="M77" s="208"/>
      <c r="N77" s="208"/>
      <c r="O77" s="208"/>
      <c r="P77" s="209"/>
      <c r="Q77" s="208"/>
      <c r="R77" s="208"/>
      <c r="S77" s="210"/>
      <c r="W77" s="190" t="str" cm="1">
        <f t="array" ref="W77">IFERROR(INDEX(A$761:A$954,MATCH(H77,A$761:A$954,0),0),"Save")</f>
        <v>Save</v>
      </c>
    </row>
    <row r="78" spans="1:23" hidden="1">
      <c r="A78" s="197" t="str">
        <f t="shared" si="20"/>
        <v>Transportation</v>
      </c>
      <c r="B78" s="197" t="str">
        <f t="shared" si="20"/>
        <v>Electric Vehicle Subsidy</v>
      </c>
      <c r="C78" s="197" t="str">
        <f t="shared" si="20"/>
        <v>Additional EV Subsidy Percentage</v>
      </c>
      <c r="D78" s="190" t="s">
        <v>389</v>
      </c>
      <c r="E78" s="190" t="s">
        <v>335</v>
      </c>
      <c r="F78" s="190" t="s">
        <v>390</v>
      </c>
      <c r="G78" s="190" t="s">
        <v>335</v>
      </c>
      <c r="H78" s="43">
        <v>593</v>
      </c>
      <c r="I78" s="199" t="s">
        <v>333</v>
      </c>
      <c r="J78" s="197" t="str">
        <f t="shared" si="21"/>
        <v>EV Subsidy</v>
      </c>
      <c r="K78" s="207" t="str">
        <f t="shared" si="21"/>
        <v>trans EV subsidy</v>
      </c>
      <c r="L78" s="208"/>
      <c r="M78" s="208"/>
      <c r="N78" s="208"/>
      <c r="O78" s="208"/>
      <c r="P78" s="209"/>
      <c r="Q78" s="208"/>
      <c r="R78" s="208"/>
      <c r="S78" s="210"/>
      <c r="W78" s="190" t="str" cm="1">
        <f t="array" ref="W78">IFERROR(INDEX(A$761:A$954,MATCH(H78,A$761:A$954,0),0),"Save")</f>
        <v>Save</v>
      </c>
    </row>
    <row r="79" spans="1:23" hidden="1">
      <c r="A79" s="197" t="str">
        <f t="shared" si="20"/>
        <v>Transportation</v>
      </c>
      <c r="B79" s="197" t="str">
        <f t="shared" si="20"/>
        <v>Electric Vehicle Subsidy</v>
      </c>
      <c r="C79" s="197" t="str">
        <f t="shared" si="20"/>
        <v>Additional EV Subsidy Percentage</v>
      </c>
      <c r="D79" s="190" t="s">
        <v>397</v>
      </c>
      <c r="E79" s="190" t="s">
        <v>335</v>
      </c>
      <c r="F79" s="190" t="s">
        <v>398</v>
      </c>
      <c r="G79" s="190" t="s">
        <v>335</v>
      </c>
      <c r="H79" s="43">
        <v>594</v>
      </c>
      <c r="I79" s="199" t="s">
        <v>333</v>
      </c>
      <c r="J79" s="197" t="str">
        <f t="shared" si="21"/>
        <v>EV Subsidy</v>
      </c>
      <c r="K79" s="207" t="str">
        <f t="shared" si="21"/>
        <v>trans EV subsidy</v>
      </c>
      <c r="L79" s="208"/>
      <c r="M79" s="208"/>
      <c r="N79" s="208"/>
      <c r="O79" s="208"/>
      <c r="P79" s="209"/>
      <c r="Q79" s="208"/>
      <c r="R79" s="208"/>
      <c r="S79" s="210"/>
      <c r="W79" s="190" t="str" cm="1">
        <f t="array" ref="W79">IFERROR(INDEX(A$761:A$954,MATCH(H79,A$761:A$954,0),0),"Save")</f>
        <v>Save</v>
      </c>
    </row>
    <row r="80" spans="1:23" hidden="1">
      <c r="A80" s="197" t="str">
        <f t="shared" si="20"/>
        <v>Transportation</v>
      </c>
      <c r="B80" s="197" t="str">
        <f t="shared" si="20"/>
        <v>Electric Vehicle Subsidy</v>
      </c>
      <c r="C80" s="197" t="str">
        <f t="shared" si="20"/>
        <v>Additional EV Subsidy Percentage</v>
      </c>
      <c r="D80" s="190" t="s">
        <v>389</v>
      </c>
      <c r="E80" s="190" t="s">
        <v>344</v>
      </c>
      <c r="F80" s="190" t="s">
        <v>390</v>
      </c>
      <c r="G80" s="190" t="s">
        <v>403</v>
      </c>
      <c r="H80" s="43">
        <v>595</v>
      </c>
      <c r="I80" s="199" t="s">
        <v>333</v>
      </c>
      <c r="J80" s="197" t="str">
        <f t="shared" si="21"/>
        <v>EV Subsidy</v>
      </c>
      <c r="K80" s="207" t="str">
        <f t="shared" si="21"/>
        <v>trans EV subsidy</v>
      </c>
      <c r="L80" s="208"/>
      <c r="M80" s="208"/>
      <c r="N80" s="208"/>
      <c r="O80" s="208"/>
      <c r="P80" s="209"/>
      <c r="Q80" s="208"/>
      <c r="R80" s="208"/>
      <c r="S80" s="210"/>
      <c r="W80" s="190" t="str" cm="1">
        <f t="array" ref="W80">IFERROR(INDEX(A$761:A$954,MATCH(H80,A$761:A$954,0),0),"Save")</f>
        <v>Save</v>
      </c>
    </row>
    <row r="81" spans="1:23" hidden="1">
      <c r="A81" s="197" t="str">
        <f t="shared" si="20"/>
        <v>Transportation</v>
      </c>
      <c r="B81" s="197" t="str">
        <f t="shared" si="20"/>
        <v>Electric Vehicle Subsidy</v>
      </c>
      <c r="C81" s="197" t="str">
        <f t="shared" si="20"/>
        <v>Additional EV Subsidy Percentage</v>
      </c>
      <c r="D81" s="190" t="s">
        <v>397</v>
      </c>
      <c r="E81" s="190" t="s">
        <v>344</v>
      </c>
      <c r="F81" s="190" t="s">
        <v>398</v>
      </c>
      <c r="G81" s="190" t="s">
        <v>403</v>
      </c>
      <c r="H81" s="43">
        <v>596</v>
      </c>
      <c r="I81" s="199" t="s">
        <v>333</v>
      </c>
      <c r="J81" s="197" t="str">
        <f t="shared" si="21"/>
        <v>EV Subsidy</v>
      </c>
      <c r="K81" s="207" t="str">
        <f t="shared" si="21"/>
        <v>trans EV subsidy</v>
      </c>
      <c r="L81" s="208"/>
      <c r="M81" s="208"/>
      <c r="N81" s="208"/>
      <c r="O81" s="208"/>
      <c r="P81" s="209"/>
      <c r="Q81" s="208"/>
      <c r="R81" s="208"/>
      <c r="S81" s="210"/>
      <c r="W81" s="190" t="str" cm="1">
        <f t="array" ref="W81">IFERROR(INDEX(A$761:A$954,MATCH(H81,A$761:A$954,0),0),"Save")</f>
        <v>Save</v>
      </c>
    </row>
    <row r="82" spans="1:23" hidden="1">
      <c r="A82" s="197" t="str">
        <f t="shared" si="20"/>
        <v>Transportation</v>
      </c>
      <c r="B82" s="197" t="str">
        <f t="shared" si="20"/>
        <v>Electric Vehicle Subsidy</v>
      </c>
      <c r="C82" s="197" t="str">
        <f t="shared" si="20"/>
        <v>Additional EV Subsidy Percentage</v>
      </c>
      <c r="D82" s="190" t="s">
        <v>389</v>
      </c>
      <c r="E82" s="190" t="s">
        <v>347</v>
      </c>
      <c r="F82" s="190" t="s">
        <v>390</v>
      </c>
      <c r="G82" s="190" t="s">
        <v>406</v>
      </c>
      <c r="H82" s="43">
        <v>597</v>
      </c>
      <c r="I82" s="199" t="s">
        <v>333</v>
      </c>
      <c r="J82" s="197" t="str">
        <f t="shared" si="21"/>
        <v>EV Subsidy</v>
      </c>
      <c r="K82" s="207" t="str">
        <f t="shared" si="21"/>
        <v>trans EV subsidy</v>
      </c>
      <c r="L82" s="208"/>
      <c r="M82" s="208"/>
      <c r="N82" s="208"/>
      <c r="O82" s="208"/>
      <c r="P82" s="209"/>
      <c r="Q82" s="208"/>
      <c r="R82" s="208"/>
      <c r="S82" s="210"/>
      <c r="W82" s="190" t="str" cm="1">
        <f t="array" ref="W82">IFERROR(INDEX(A$761:A$954,MATCH(H82,A$761:A$954,0),0),"Save")</f>
        <v>Save</v>
      </c>
    </row>
    <row r="83" spans="1:23" hidden="1">
      <c r="A83" s="197" t="str">
        <f t="shared" si="20"/>
        <v>Transportation</v>
      </c>
      <c r="B83" s="197" t="str">
        <f t="shared" si="20"/>
        <v>Electric Vehicle Subsidy</v>
      </c>
      <c r="C83" s="197" t="str">
        <f t="shared" si="20"/>
        <v>Additional EV Subsidy Percentage</v>
      </c>
      <c r="D83" s="190" t="s">
        <v>397</v>
      </c>
      <c r="E83" s="190" t="s">
        <v>347</v>
      </c>
      <c r="F83" s="190" t="s">
        <v>398</v>
      </c>
      <c r="G83" s="190" t="s">
        <v>406</v>
      </c>
      <c r="H83" s="43">
        <v>598</v>
      </c>
      <c r="I83" s="199" t="s">
        <v>333</v>
      </c>
      <c r="J83" s="197" t="str">
        <f t="shared" si="21"/>
        <v>EV Subsidy</v>
      </c>
      <c r="K83" s="207" t="str">
        <f t="shared" si="21"/>
        <v>trans EV subsidy</v>
      </c>
      <c r="L83" s="208"/>
      <c r="M83" s="208"/>
      <c r="N83" s="208"/>
      <c r="O83" s="208"/>
      <c r="P83" s="209"/>
      <c r="Q83" s="208"/>
      <c r="R83" s="208"/>
      <c r="S83" s="210"/>
      <c r="W83" s="190" t="str" cm="1">
        <f t="array" ref="W83">IFERROR(INDEX(A$761:A$954,MATCH(H83,A$761:A$954,0),0),"Save")</f>
        <v>Save</v>
      </c>
    </row>
    <row r="84" spans="1:23" hidden="1">
      <c r="A84" s="197" t="str">
        <f t="shared" si="20"/>
        <v>Transportation</v>
      </c>
      <c r="B84" s="197" t="str">
        <f t="shared" si="20"/>
        <v>Electric Vehicle Subsidy</v>
      </c>
      <c r="C84" s="197" t="str">
        <f t="shared" si="20"/>
        <v>Additional EV Subsidy Percentage</v>
      </c>
      <c r="D84" s="190" t="s">
        <v>389</v>
      </c>
      <c r="E84" s="190" t="s">
        <v>355</v>
      </c>
      <c r="F84" s="190" t="s">
        <v>390</v>
      </c>
      <c r="G84" s="190" t="s">
        <v>407</v>
      </c>
      <c r="H84" s="43">
        <v>599</v>
      </c>
      <c r="I84" s="199" t="s">
        <v>333</v>
      </c>
      <c r="J84" s="197" t="str">
        <f t="shared" si="21"/>
        <v>EV Subsidy</v>
      </c>
      <c r="K84" s="207" t="str">
        <f t="shared" si="21"/>
        <v>trans EV subsidy</v>
      </c>
      <c r="L84" s="208"/>
      <c r="M84" s="208"/>
      <c r="N84" s="208"/>
      <c r="O84" s="208"/>
      <c r="P84" s="209"/>
      <c r="Q84" s="208"/>
      <c r="R84" s="208"/>
      <c r="S84" s="210"/>
      <c r="W84" s="190" t="str" cm="1">
        <f t="array" ref="W84">IFERROR(INDEX(A$761:A$954,MATCH(H84,A$761:A$954,0),0),"Save")</f>
        <v>Save</v>
      </c>
    </row>
    <row r="85" spans="1:23" hidden="1">
      <c r="A85" s="197" t="str">
        <f t="shared" si="20"/>
        <v>Transportation</v>
      </c>
      <c r="B85" s="197" t="str">
        <f t="shared" si="20"/>
        <v>Electric Vehicle Subsidy</v>
      </c>
      <c r="C85" s="197" t="str">
        <f t="shared" si="20"/>
        <v>Additional EV Subsidy Percentage</v>
      </c>
      <c r="D85" s="190" t="s">
        <v>397</v>
      </c>
      <c r="E85" s="190" t="s">
        <v>355</v>
      </c>
      <c r="F85" s="190" t="s">
        <v>398</v>
      </c>
      <c r="G85" s="190" t="s">
        <v>407</v>
      </c>
      <c r="H85" s="43">
        <v>600</v>
      </c>
      <c r="I85" s="199" t="s">
        <v>333</v>
      </c>
      <c r="J85" s="197" t="str">
        <f t="shared" si="21"/>
        <v>EV Subsidy</v>
      </c>
      <c r="K85" s="207" t="str">
        <f t="shared" si="21"/>
        <v>trans EV subsidy</v>
      </c>
      <c r="L85" s="208"/>
      <c r="M85" s="208"/>
      <c r="N85" s="208"/>
      <c r="O85" s="208"/>
      <c r="P85" s="209"/>
      <c r="Q85" s="208"/>
      <c r="R85" s="208"/>
      <c r="S85" s="210"/>
      <c r="W85" s="190" t="str" cm="1">
        <f t="array" ref="W85">IFERROR(INDEX(A$761:A$954,MATCH(H85,A$761:A$954,0),0),"Save")</f>
        <v>Save</v>
      </c>
    </row>
    <row r="86" spans="1:23" hidden="1">
      <c r="A86" s="197" t="str">
        <f t="shared" si="20"/>
        <v>Transportation</v>
      </c>
      <c r="B86" s="197" t="str">
        <f t="shared" si="20"/>
        <v>Electric Vehicle Subsidy</v>
      </c>
      <c r="C86" s="197" t="str">
        <f t="shared" si="20"/>
        <v>Additional EV Subsidy Percentage</v>
      </c>
      <c r="D86" s="190" t="s">
        <v>389</v>
      </c>
      <c r="E86" s="190" t="s">
        <v>363</v>
      </c>
      <c r="F86" s="190" t="s">
        <v>390</v>
      </c>
      <c r="G86" s="190" t="s">
        <v>411</v>
      </c>
      <c r="H86" s="43">
        <v>601</v>
      </c>
      <c r="I86" s="199" t="s">
        <v>333</v>
      </c>
      <c r="J86" s="197" t="str">
        <f t="shared" si="21"/>
        <v>EV Subsidy</v>
      </c>
      <c r="K86" s="207" t="str">
        <f t="shared" si="21"/>
        <v>trans EV subsidy</v>
      </c>
      <c r="L86" s="208"/>
      <c r="M86" s="208"/>
      <c r="N86" s="208"/>
      <c r="O86" s="208"/>
      <c r="P86" s="209"/>
      <c r="Q86" s="208"/>
      <c r="R86" s="208"/>
      <c r="S86" s="210"/>
      <c r="W86" s="190" t="str" cm="1">
        <f t="array" ref="W86">IFERROR(INDEX(A$761:A$954,MATCH(H86,A$761:A$954,0),0),"Save")</f>
        <v>Save</v>
      </c>
    </row>
    <row r="87" spans="1:23" hidden="1">
      <c r="A87" s="197" t="str">
        <f t="shared" si="20"/>
        <v>Transportation</v>
      </c>
      <c r="B87" s="197" t="str">
        <f t="shared" si="20"/>
        <v>Electric Vehicle Subsidy</v>
      </c>
      <c r="C87" s="197" t="str">
        <f t="shared" si="20"/>
        <v>Additional EV Subsidy Percentage</v>
      </c>
      <c r="D87" s="190" t="s">
        <v>397</v>
      </c>
      <c r="E87" s="190" t="s">
        <v>363</v>
      </c>
      <c r="F87" s="190" t="s">
        <v>398</v>
      </c>
      <c r="G87" s="190" t="s">
        <v>411</v>
      </c>
      <c r="H87" s="43">
        <v>602</v>
      </c>
      <c r="I87" s="199" t="s">
        <v>333</v>
      </c>
      <c r="J87" s="197" t="str">
        <f t="shared" si="21"/>
        <v>EV Subsidy</v>
      </c>
      <c r="K87" s="207" t="str">
        <f t="shared" si="21"/>
        <v>trans EV subsidy</v>
      </c>
      <c r="L87" s="208"/>
      <c r="M87" s="208"/>
      <c r="N87" s="208"/>
      <c r="O87" s="208"/>
      <c r="P87" s="209"/>
      <c r="Q87" s="208"/>
      <c r="R87" s="208"/>
      <c r="S87" s="210"/>
      <c r="W87" s="190" t="str" cm="1">
        <f t="array" ref="W87">IFERROR(INDEX(A$761:A$954,MATCH(H87,A$761:A$954,0),0),"Save")</f>
        <v>Save</v>
      </c>
    </row>
    <row r="88" spans="1:23" hidden="1">
      <c r="A88" s="189" t="s">
        <v>305</v>
      </c>
      <c r="B88" s="189" t="s">
        <v>421</v>
      </c>
      <c r="C88" s="189" t="s">
        <v>422</v>
      </c>
      <c r="D88" s="192"/>
      <c r="E88" s="192"/>
      <c r="F88" s="192"/>
      <c r="G88" s="192"/>
      <c r="H88" s="43">
        <v>1</v>
      </c>
      <c r="I88" s="192" t="s">
        <v>311</v>
      </c>
      <c r="J88" s="43" t="s">
        <v>421</v>
      </c>
      <c r="K88" s="189" t="s">
        <v>423</v>
      </c>
      <c r="L88" s="211">
        <v>0</v>
      </c>
      <c r="M88" s="211">
        <v>1</v>
      </c>
      <c r="N88" s="212">
        <v>0.02</v>
      </c>
      <c r="O88" s="192" t="s">
        <v>424</v>
      </c>
      <c r="P88" s="194" t="s">
        <v>425</v>
      </c>
      <c r="Q88" s="192" t="s">
        <v>426</v>
      </c>
      <c r="R88" s="199" t="s">
        <v>427</v>
      </c>
      <c r="S88" s="213" t="s">
        <v>428</v>
      </c>
      <c r="T88" s="192" t="s">
        <v>429</v>
      </c>
      <c r="W88" s="190" t="str" cm="1">
        <f t="array" ref="W88">IFERROR(INDEX(A$761:A$954,MATCH(H88,A$761:A$954,0),0),"Save")</f>
        <v>Save</v>
      </c>
    </row>
    <row r="89" spans="1:23" hidden="1">
      <c r="A89" s="189" t="s">
        <v>305</v>
      </c>
      <c r="B89" s="189" t="s">
        <v>430</v>
      </c>
      <c r="C89" s="189" t="s">
        <v>431</v>
      </c>
      <c r="D89" s="192" t="s">
        <v>389</v>
      </c>
      <c r="E89" s="192" t="s">
        <v>308</v>
      </c>
      <c r="F89" s="192" t="s">
        <v>390</v>
      </c>
      <c r="G89" s="192" t="s">
        <v>308</v>
      </c>
      <c r="H89" s="43">
        <v>362</v>
      </c>
      <c r="I89" s="199" t="s">
        <v>311</v>
      </c>
      <c r="J89" s="43" t="s">
        <v>432</v>
      </c>
      <c r="K89" s="189" t="s">
        <v>433</v>
      </c>
      <c r="L89" s="211">
        <v>0</v>
      </c>
      <c r="M89" s="211">
        <f>ROUND(MaxBoundCalculations!B88,1)</f>
        <v>1</v>
      </c>
      <c r="N89" s="211">
        <v>0.01</v>
      </c>
      <c r="O89" s="192" t="s">
        <v>434</v>
      </c>
      <c r="P89" s="194" t="s">
        <v>435</v>
      </c>
      <c r="Q89" s="192" t="s">
        <v>436</v>
      </c>
      <c r="R89" s="199" t="s">
        <v>437</v>
      </c>
      <c r="S89" s="214" t="s">
        <v>438</v>
      </c>
      <c r="T89" s="192" t="s">
        <v>439</v>
      </c>
      <c r="W89" s="190" t="str" cm="1">
        <f t="array" ref="W89">IFERROR(INDEX(A$761:A$954,MATCH(H89,A$761:A$954,0),0),"Save")</f>
        <v>Save</v>
      </c>
    </row>
    <row r="90" spans="1:23" hidden="1">
      <c r="A90" s="197" t="str">
        <f t="shared" ref="A90:C100" si="22">A$89</f>
        <v>Transportation</v>
      </c>
      <c r="B90" s="197" t="str">
        <f t="shared" si="22"/>
        <v>Fuel Economy Standard</v>
      </c>
      <c r="C90" s="197" t="str">
        <f t="shared" si="22"/>
        <v>Percentage Additional Improvement of Fuel Economy Std</v>
      </c>
      <c r="D90" s="192" t="s">
        <v>397</v>
      </c>
      <c r="E90" s="192" t="s">
        <v>308</v>
      </c>
      <c r="F90" s="192" t="s">
        <v>398</v>
      </c>
      <c r="G90" s="192" t="s">
        <v>308</v>
      </c>
      <c r="H90" s="43">
        <v>363</v>
      </c>
      <c r="I90" s="199" t="s">
        <v>311</v>
      </c>
      <c r="J90" s="215" t="str">
        <f t="shared" ref="J90:O90" si="23">J$89</f>
        <v>Vehicle Fuel Economy Standards</v>
      </c>
      <c r="K90" s="215" t="str">
        <f t="shared" si="23"/>
        <v>trans fuel economy standards</v>
      </c>
      <c r="L90" s="198">
        <f t="shared" si="23"/>
        <v>0</v>
      </c>
      <c r="M90" s="198">
        <f t="shared" si="23"/>
        <v>1</v>
      </c>
      <c r="N90" s="198">
        <f t="shared" si="23"/>
        <v>0.01</v>
      </c>
      <c r="O90" s="197" t="str">
        <f t="shared" si="23"/>
        <v>% increase in miles/gal</v>
      </c>
      <c r="P90" s="194" t="s">
        <v>440</v>
      </c>
      <c r="Q90" s="197" t="str">
        <f>Q$89</f>
        <v>transportation-sector-main.html#fuel-econ-std</v>
      </c>
      <c r="R90" s="197" t="str">
        <f>R$89</f>
        <v>fuel-economy-standard.html</v>
      </c>
      <c r="S90" s="216" t="str">
        <f>S$89</f>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217" t="str">
        <f>T$89</f>
        <v>National Research Council, 2013, "Transitions to Alternative Vehicles and Fuels", https://www.nap.edu/catalog/18264/transitions-to-alternative-vehicles-and-fuels, Table 2.9, Fuel economy test mpg.</v>
      </c>
      <c r="W90" s="190" t="str" cm="1">
        <f t="array" ref="W90">IFERROR(INDEX(A$761:A$954,MATCH(H90,A$761:A$954,0),0),"Save")</f>
        <v>Save</v>
      </c>
    </row>
    <row r="91" spans="1:23" hidden="1">
      <c r="A91" s="197" t="str">
        <f t="shared" si="22"/>
        <v>Transportation</v>
      </c>
      <c r="B91" s="197" t="str">
        <f t="shared" si="22"/>
        <v>Fuel Economy Standard</v>
      </c>
      <c r="C91" s="197" t="str">
        <f t="shared" si="22"/>
        <v>Percentage Additional Improvement of Fuel Economy Std</v>
      </c>
      <c r="D91" s="192" t="s">
        <v>389</v>
      </c>
      <c r="E91" s="192" t="s">
        <v>335</v>
      </c>
      <c r="F91" s="192" t="s">
        <v>390</v>
      </c>
      <c r="G91" s="192" t="s">
        <v>335</v>
      </c>
      <c r="H91" s="43">
        <v>364</v>
      </c>
      <c r="I91" s="199" t="s">
        <v>311</v>
      </c>
      <c r="J91" s="215" t="str">
        <f t="shared" ref="J91:L99" si="24">J$89</f>
        <v>Vehicle Fuel Economy Standards</v>
      </c>
      <c r="K91" s="215" t="str">
        <f t="shared" si="24"/>
        <v>trans fuel economy standards</v>
      </c>
      <c r="L91" s="198">
        <f t="shared" si="24"/>
        <v>0</v>
      </c>
      <c r="M91" s="202">
        <v>0.66</v>
      </c>
      <c r="N91" s="198">
        <f t="shared" ref="N91:O99" si="25">N$89</f>
        <v>0.01</v>
      </c>
      <c r="O91" s="197" t="str">
        <f t="shared" si="25"/>
        <v>% increase in miles/gal</v>
      </c>
      <c r="P91" s="194" t="s">
        <v>441</v>
      </c>
      <c r="Q91" s="197" t="str">
        <f t="shared" ref="Q91:R99" si="26">Q$89</f>
        <v>transportation-sector-main.html#fuel-econ-std</v>
      </c>
      <c r="R91" s="197" t="str">
        <f t="shared" si="26"/>
        <v>fuel-economy-standard.html</v>
      </c>
      <c r="S91" s="214" t="s">
        <v>442</v>
      </c>
      <c r="T91" s="192" t="s">
        <v>443</v>
      </c>
      <c r="W91" s="190" t="str" cm="1">
        <f t="array" ref="W91">IFERROR(INDEX(A$761:A$954,MATCH(H91,A$761:A$954,0),0),"Save")</f>
        <v>Save</v>
      </c>
    </row>
    <row r="92" spans="1:23" hidden="1">
      <c r="A92" s="197" t="str">
        <f t="shared" si="22"/>
        <v>Transportation</v>
      </c>
      <c r="B92" s="197" t="str">
        <f t="shared" si="22"/>
        <v>Fuel Economy Standard</v>
      </c>
      <c r="C92" s="197" t="str">
        <f t="shared" si="22"/>
        <v>Percentage Additional Improvement of Fuel Economy Std</v>
      </c>
      <c r="D92" s="192" t="s">
        <v>397</v>
      </c>
      <c r="E92" s="192" t="s">
        <v>335</v>
      </c>
      <c r="F92" s="192" t="s">
        <v>398</v>
      </c>
      <c r="G92" s="192" t="s">
        <v>335</v>
      </c>
      <c r="H92" s="43">
        <v>365</v>
      </c>
      <c r="I92" s="199" t="s">
        <v>311</v>
      </c>
      <c r="J92" s="215" t="str">
        <f t="shared" si="24"/>
        <v>Vehicle Fuel Economy Standards</v>
      </c>
      <c r="K92" s="215" t="str">
        <f t="shared" si="24"/>
        <v>trans fuel economy standards</v>
      </c>
      <c r="L92" s="198">
        <f t="shared" si="24"/>
        <v>0</v>
      </c>
      <c r="M92" s="198">
        <f>M$91</f>
        <v>0.66</v>
      </c>
      <c r="N92" s="198">
        <f t="shared" si="25"/>
        <v>0.01</v>
      </c>
      <c r="O92" s="197" t="str">
        <f t="shared" si="25"/>
        <v>% increase in miles/gal</v>
      </c>
      <c r="P92" s="194" t="s">
        <v>444</v>
      </c>
      <c r="Q92" s="197" t="str">
        <f t="shared" si="26"/>
        <v>transportation-sector-main.html#fuel-econ-std</v>
      </c>
      <c r="R92" s="197" t="str">
        <f t="shared" si="26"/>
        <v>fuel-economy-standard.html</v>
      </c>
      <c r="S92" s="218"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217" t="str">
        <f>T$89</f>
        <v>National Research Council, 2013, "Transitions to Alternative Vehicles and Fuels", https://www.nap.edu/catalog/18264/transitions-to-alternative-vehicles-and-fuels, Table 2.9, Fuel economy test mpg.</v>
      </c>
      <c r="W92" s="190" t="str" cm="1">
        <f t="array" ref="W92">IFERROR(INDEX(A$761:A$954,MATCH(H92,A$761:A$954,0),0),"Save")</f>
        <v>Save</v>
      </c>
    </row>
    <row r="93" spans="1:23" hidden="1">
      <c r="A93" s="197" t="str">
        <f t="shared" si="22"/>
        <v>Transportation</v>
      </c>
      <c r="B93" s="197" t="str">
        <f t="shared" si="22"/>
        <v>Fuel Economy Standard</v>
      </c>
      <c r="C93" s="197" t="str">
        <f t="shared" si="22"/>
        <v>Percentage Additional Improvement of Fuel Economy Std</v>
      </c>
      <c r="D93" s="192" t="s">
        <v>389</v>
      </c>
      <c r="E93" s="192" t="s">
        <v>344</v>
      </c>
      <c r="F93" s="192" t="s">
        <v>390</v>
      </c>
      <c r="G93" s="192" t="s">
        <v>403</v>
      </c>
      <c r="H93" s="43">
        <v>366</v>
      </c>
      <c r="I93" s="199" t="s">
        <v>311</v>
      </c>
      <c r="J93" s="215" t="str">
        <f t="shared" si="24"/>
        <v>Vehicle Fuel Economy Standards</v>
      </c>
      <c r="K93" s="215" t="str">
        <f t="shared" si="24"/>
        <v>trans fuel economy standards</v>
      </c>
      <c r="L93" s="198">
        <f t="shared" si="24"/>
        <v>0</v>
      </c>
      <c r="M93" s="202">
        <v>0.54</v>
      </c>
      <c r="N93" s="198">
        <f t="shared" si="25"/>
        <v>0.01</v>
      </c>
      <c r="O93" s="197" t="str">
        <f t="shared" si="25"/>
        <v>% increase in miles/gal</v>
      </c>
      <c r="P93" s="209" t="s">
        <v>445</v>
      </c>
      <c r="Q93" s="197" t="str">
        <f t="shared" si="26"/>
        <v>transportation-sector-main.html#fuel-econ-std</v>
      </c>
      <c r="R93" s="197" t="str">
        <f t="shared" si="26"/>
        <v>fuel-economy-standard.html</v>
      </c>
      <c r="S93" s="213" t="s">
        <v>446</v>
      </c>
      <c r="T93" s="192" t="s">
        <v>447</v>
      </c>
      <c r="W93" s="190" t="str" cm="1">
        <f t="array" ref="W93">IFERROR(INDEX(A$761:A$954,MATCH(H93,A$761:A$954,0),0),"Save")</f>
        <v>Save</v>
      </c>
    </row>
    <row r="94" spans="1:23" hidden="1">
      <c r="A94" s="197" t="str">
        <f t="shared" si="22"/>
        <v>Transportation</v>
      </c>
      <c r="B94" s="197" t="str">
        <f t="shared" si="22"/>
        <v>Fuel Economy Standard</v>
      </c>
      <c r="C94" s="197" t="str">
        <f t="shared" si="22"/>
        <v>Percentage Additional Improvement of Fuel Economy Std</v>
      </c>
      <c r="D94" s="192" t="s">
        <v>397</v>
      </c>
      <c r="E94" s="192" t="s">
        <v>344</v>
      </c>
      <c r="F94" s="192" t="s">
        <v>398</v>
      </c>
      <c r="G94" s="192" t="s">
        <v>403</v>
      </c>
      <c r="H94" s="43">
        <v>367</v>
      </c>
      <c r="I94" s="199" t="s">
        <v>311</v>
      </c>
      <c r="J94" s="215" t="str">
        <f t="shared" si="24"/>
        <v>Vehicle Fuel Economy Standards</v>
      </c>
      <c r="K94" s="215" t="str">
        <f t="shared" si="24"/>
        <v>trans fuel economy standards</v>
      </c>
      <c r="L94" s="198">
        <f t="shared" si="24"/>
        <v>0</v>
      </c>
      <c r="M94" s="198">
        <f>M$93</f>
        <v>0.54</v>
      </c>
      <c r="N94" s="198">
        <f t="shared" si="25"/>
        <v>0.01</v>
      </c>
      <c r="O94" s="197" t="str">
        <f t="shared" si="25"/>
        <v>% increase in miles/gal</v>
      </c>
      <c r="P94" s="194" t="s">
        <v>448</v>
      </c>
      <c r="Q94" s="197" t="str">
        <f t="shared" si="26"/>
        <v>transportation-sector-main.html#fuel-econ-std</v>
      </c>
      <c r="R94" s="197" t="str">
        <f t="shared" si="26"/>
        <v>fuel-economy-standard.html</v>
      </c>
      <c r="S94" s="213" t="s">
        <v>446</v>
      </c>
      <c r="T94" s="198" t="str">
        <f>T$93</f>
        <v>David McCollum, Gregory Gould, and Davide Greene, 2009, "Greenhouse Gas Emissions from Aviation and Marine Transportation: Mitigation Potential and Policies", Pew Center on Global Climate Change, http://www.c2es.org/docUploads/aviation-and-marine-report-2009.pdf, Table 4</v>
      </c>
      <c r="W94" s="190" t="str" cm="1">
        <f t="array" ref="W94">IFERROR(INDEX(A$761:A$954,MATCH(H94,A$761:A$954,0),0),"Save")</f>
        <v>Save</v>
      </c>
    </row>
    <row r="95" spans="1:23" hidden="1">
      <c r="A95" s="197" t="str">
        <f t="shared" si="22"/>
        <v>Transportation</v>
      </c>
      <c r="B95" s="197" t="str">
        <f t="shared" si="22"/>
        <v>Fuel Economy Standard</v>
      </c>
      <c r="C95" s="197" t="str">
        <f t="shared" si="22"/>
        <v>Percentage Additional Improvement of Fuel Economy Std</v>
      </c>
      <c r="D95" s="192" t="s">
        <v>389</v>
      </c>
      <c r="E95" s="192" t="s">
        <v>347</v>
      </c>
      <c r="F95" s="192" t="s">
        <v>390</v>
      </c>
      <c r="G95" s="192" t="s">
        <v>406</v>
      </c>
      <c r="H95" s="43">
        <v>368</v>
      </c>
      <c r="I95" s="199" t="s">
        <v>311</v>
      </c>
      <c r="J95" s="215" t="str">
        <f t="shared" si="24"/>
        <v>Vehicle Fuel Economy Standards</v>
      </c>
      <c r="K95" s="215" t="str">
        <f t="shared" si="24"/>
        <v>trans fuel economy standards</v>
      </c>
      <c r="L95" s="198">
        <f t="shared" si="24"/>
        <v>0</v>
      </c>
      <c r="M95" s="202">
        <v>0.2</v>
      </c>
      <c r="N95" s="198">
        <f t="shared" si="25"/>
        <v>0.01</v>
      </c>
      <c r="O95" s="197" t="str">
        <f t="shared" si="25"/>
        <v>% increase in miles/gal</v>
      </c>
      <c r="P95" s="194" t="s">
        <v>449</v>
      </c>
      <c r="Q95" s="197" t="str">
        <f t="shared" si="26"/>
        <v>transportation-sector-main.html#fuel-econ-std</v>
      </c>
      <c r="R95" s="197" t="str">
        <f t="shared" si="26"/>
        <v>fuel-economy-standard.html</v>
      </c>
      <c r="S95" s="213" t="s">
        <v>446</v>
      </c>
      <c r="T95" s="192" t="s">
        <v>450</v>
      </c>
      <c r="W95" s="190" t="str" cm="1">
        <f t="array" ref="W95">IFERROR(INDEX(A$761:A$954,MATCH(H95,A$761:A$954,0),0),"Save")</f>
        <v>Save</v>
      </c>
    </row>
    <row r="96" spans="1:23" hidden="1">
      <c r="A96" s="197" t="str">
        <f t="shared" si="22"/>
        <v>Transportation</v>
      </c>
      <c r="B96" s="197" t="str">
        <f t="shared" si="22"/>
        <v>Fuel Economy Standard</v>
      </c>
      <c r="C96" s="197" t="str">
        <f t="shared" si="22"/>
        <v>Percentage Additional Improvement of Fuel Economy Std</v>
      </c>
      <c r="D96" s="192" t="s">
        <v>397</v>
      </c>
      <c r="E96" s="192" t="s">
        <v>347</v>
      </c>
      <c r="F96" s="192" t="s">
        <v>398</v>
      </c>
      <c r="G96" s="192" t="s">
        <v>406</v>
      </c>
      <c r="H96" s="43">
        <v>369</v>
      </c>
      <c r="I96" s="199" t="s">
        <v>311</v>
      </c>
      <c r="J96" s="215" t="str">
        <f t="shared" si="24"/>
        <v>Vehicle Fuel Economy Standards</v>
      </c>
      <c r="K96" s="215" t="str">
        <f t="shared" si="24"/>
        <v>trans fuel economy standards</v>
      </c>
      <c r="L96" s="198">
        <f t="shared" si="24"/>
        <v>0</v>
      </c>
      <c r="M96" s="198">
        <f>M$95</f>
        <v>0.2</v>
      </c>
      <c r="N96" s="198">
        <f t="shared" si="25"/>
        <v>0.01</v>
      </c>
      <c r="O96" s="197" t="str">
        <f t="shared" si="25"/>
        <v>% increase in miles/gal</v>
      </c>
      <c r="P96" s="194" t="s">
        <v>451</v>
      </c>
      <c r="Q96" s="197" t="str">
        <f t="shared" si="26"/>
        <v>transportation-sector-main.html#fuel-econ-std</v>
      </c>
      <c r="R96" s="197" t="str">
        <f t="shared" si="26"/>
        <v>fuel-economy-standard.html</v>
      </c>
      <c r="S96" s="213" t="s">
        <v>446</v>
      </c>
      <c r="T96" s="198" t="str">
        <f>T$95</f>
        <v>U.S. DOE, 2013, "Potential for Energy Efficiency Improvement Beyond the Light-Duty-Vehicle Sector", http://www.nrel.gov/docs/fy13osti/55637.pdf, Section 3.4.5, Paragraph 1</v>
      </c>
      <c r="W96" s="190" t="str" cm="1">
        <f t="array" ref="W96">IFERROR(INDEX(A$761:A$954,MATCH(H96,A$761:A$954,0),0),"Save")</f>
        <v>Save</v>
      </c>
    </row>
    <row r="97" spans="1:23" hidden="1">
      <c r="A97" s="197" t="str">
        <f t="shared" si="22"/>
        <v>Transportation</v>
      </c>
      <c r="B97" s="197" t="str">
        <f t="shared" si="22"/>
        <v>Fuel Economy Standard</v>
      </c>
      <c r="C97" s="197" t="str">
        <f t="shared" si="22"/>
        <v>Percentage Additional Improvement of Fuel Economy Std</v>
      </c>
      <c r="D97" s="192" t="s">
        <v>389</v>
      </c>
      <c r="E97" s="192" t="s">
        <v>355</v>
      </c>
      <c r="F97" s="192" t="s">
        <v>390</v>
      </c>
      <c r="G97" s="192" t="s">
        <v>407</v>
      </c>
      <c r="H97" s="43">
        <v>370</v>
      </c>
      <c r="I97" s="199" t="s">
        <v>311</v>
      </c>
      <c r="J97" s="215" t="str">
        <f t="shared" si="24"/>
        <v>Vehicle Fuel Economy Standards</v>
      </c>
      <c r="K97" s="215" t="str">
        <f t="shared" si="24"/>
        <v>trans fuel economy standards</v>
      </c>
      <c r="L97" s="198">
        <f t="shared" si="24"/>
        <v>0</v>
      </c>
      <c r="M97" s="202">
        <v>0.2</v>
      </c>
      <c r="N97" s="198">
        <f t="shared" si="25"/>
        <v>0.01</v>
      </c>
      <c r="O97" s="197" t="str">
        <f t="shared" si="25"/>
        <v>% increase in miles/gal</v>
      </c>
      <c r="P97" s="194" t="s">
        <v>452</v>
      </c>
      <c r="Q97" s="197" t="str">
        <f t="shared" si="26"/>
        <v>transportation-sector-main.html#fuel-econ-std</v>
      </c>
      <c r="R97" s="197" t="str">
        <f t="shared" si="26"/>
        <v>fuel-economy-standard.html</v>
      </c>
      <c r="S97" s="213" t="s">
        <v>446</v>
      </c>
      <c r="T97" s="192" t="s">
        <v>447</v>
      </c>
      <c r="W97" s="190" t="str" cm="1">
        <f t="array" ref="W97">IFERROR(INDEX(A$761:A$954,MATCH(H97,A$761:A$954,0),0),"Save")</f>
        <v>Save</v>
      </c>
    </row>
    <row r="98" spans="1:23" hidden="1">
      <c r="A98" s="197" t="str">
        <f t="shared" si="22"/>
        <v>Transportation</v>
      </c>
      <c r="B98" s="197" t="str">
        <f t="shared" si="22"/>
        <v>Fuel Economy Standard</v>
      </c>
      <c r="C98" s="197" t="str">
        <f t="shared" si="22"/>
        <v>Percentage Additional Improvement of Fuel Economy Std</v>
      </c>
      <c r="D98" s="192" t="s">
        <v>397</v>
      </c>
      <c r="E98" s="192" t="s">
        <v>355</v>
      </c>
      <c r="F98" s="192" t="s">
        <v>398</v>
      </c>
      <c r="G98" s="192" t="s">
        <v>407</v>
      </c>
      <c r="H98" s="43">
        <v>371</v>
      </c>
      <c r="I98" s="199" t="s">
        <v>311</v>
      </c>
      <c r="J98" s="215" t="str">
        <f t="shared" si="24"/>
        <v>Vehicle Fuel Economy Standards</v>
      </c>
      <c r="K98" s="215" t="str">
        <f t="shared" si="24"/>
        <v>trans fuel economy standards</v>
      </c>
      <c r="L98" s="198">
        <f t="shared" si="24"/>
        <v>0</v>
      </c>
      <c r="M98" s="198">
        <f>M$97</f>
        <v>0.2</v>
      </c>
      <c r="N98" s="198">
        <f t="shared" si="25"/>
        <v>0.01</v>
      </c>
      <c r="O98" s="197" t="str">
        <f t="shared" si="25"/>
        <v>% increase in miles/gal</v>
      </c>
      <c r="P98" s="194" t="s">
        <v>453</v>
      </c>
      <c r="Q98" s="197" t="str">
        <f t="shared" si="26"/>
        <v>transportation-sector-main.html#fuel-econ-std</v>
      </c>
      <c r="R98" s="197" t="str">
        <f t="shared" si="26"/>
        <v>fuel-economy-standard.html</v>
      </c>
      <c r="S98" s="213" t="s">
        <v>446</v>
      </c>
      <c r="T98" s="198" t="str">
        <f>T$97</f>
        <v>David McCollum, Gregory Gould, and Davide Greene, 2009, "Greenhouse Gas Emissions from Aviation and Marine Transportation: Mitigation Potential and Policies", Pew Center on Global Climate Change, http://www.c2es.org/docUploads/aviation-and-marine-report-2009.pdf, Table 4</v>
      </c>
      <c r="W98" s="190" t="str" cm="1">
        <f t="array" ref="W98">IFERROR(INDEX(A$761:A$954,MATCH(H98,A$761:A$954,0),0),"Save")</f>
        <v>Save</v>
      </c>
    </row>
    <row r="99" spans="1:23" hidden="1">
      <c r="A99" s="197" t="str">
        <f t="shared" si="22"/>
        <v>Transportation</v>
      </c>
      <c r="B99" s="197" t="str">
        <f t="shared" si="22"/>
        <v>Fuel Economy Standard</v>
      </c>
      <c r="C99" s="197" t="str">
        <f t="shared" si="22"/>
        <v>Percentage Additional Improvement of Fuel Economy Std</v>
      </c>
      <c r="D99" s="192" t="s">
        <v>389</v>
      </c>
      <c r="E99" s="192" t="s">
        <v>363</v>
      </c>
      <c r="F99" s="192" t="s">
        <v>390</v>
      </c>
      <c r="G99" s="192" t="s">
        <v>411</v>
      </c>
      <c r="H99" s="43">
        <v>372</v>
      </c>
      <c r="I99" s="199" t="s">
        <v>311</v>
      </c>
      <c r="J99" s="215" t="str">
        <f t="shared" si="24"/>
        <v>Vehicle Fuel Economy Standards</v>
      </c>
      <c r="K99" s="215" t="str">
        <f t="shared" si="24"/>
        <v>trans fuel economy standards</v>
      </c>
      <c r="L99" s="198">
        <f t="shared" si="24"/>
        <v>0</v>
      </c>
      <c r="M99" s="202">
        <v>0.74</v>
      </c>
      <c r="N99" s="198">
        <f t="shared" si="25"/>
        <v>0.01</v>
      </c>
      <c r="O99" s="197" t="str">
        <f t="shared" si="25"/>
        <v>% increase in miles/gal</v>
      </c>
      <c r="P99" s="194" t="s">
        <v>454</v>
      </c>
      <c r="Q99" s="197" t="str">
        <f t="shared" si="26"/>
        <v>transportation-sector-main.html#fuel-econ-std</v>
      </c>
      <c r="R99" s="197" t="str">
        <f t="shared" si="26"/>
        <v>fuel-economy-standard.html</v>
      </c>
      <c r="S99" s="213" t="s">
        <v>446</v>
      </c>
      <c r="T99" s="192" t="s">
        <v>455</v>
      </c>
      <c r="W99" s="190" t="str" cm="1">
        <f t="array" ref="W99">IFERROR(INDEX(A$761:A$954,MATCH(H99,A$761:A$954,0),0),"Save")</f>
        <v>Save</v>
      </c>
    </row>
    <row r="100" spans="1:23" hidden="1">
      <c r="A100" s="197" t="str">
        <f t="shared" si="22"/>
        <v>Transportation</v>
      </c>
      <c r="B100" s="197" t="str">
        <f t="shared" si="22"/>
        <v>Fuel Economy Standard</v>
      </c>
      <c r="C100" s="197" t="str">
        <f t="shared" si="22"/>
        <v>Percentage Additional Improvement of Fuel Economy Std</v>
      </c>
      <c r="D100" s="192" t="s">
        <v>397</v>
      </c>
      <c r="E100" s="192" t="s">
        <v>363</v>
      </c>
      <c r="F100" s="192" t="s">
        <v>398</v>
      </c>
      <c r="G100" s="192" t="s">
        <v>411</v>
      </c>
      <c r="H100" s="43">
        <v>373</v>
      </c>
      <c r="I100" s="199" t="s">
        <v>333</v>
      </c>
      <c r="J100" s="215" t="str">
        <f>J$89</f>
        <v>Vehicle Fuel Economy Standards</v>
      </c>
      <c r="K100" s="215" t="str">
        <f>K$89</f>
        <v>trans fuel economy standards</v>
      </c>
      <c r="L100" s="205"/>
      <c r="M100" s="193"/>
      <c r="N100" s="205"/>
      <c r="O100" s="207"/>
      <c r="P100" s="194"/>
      <c r="Q100" s="207"/>
      <c r="R100" s="207"/>
      <c r="S100" s="213"/>
      <c r="T100" s="192"/>
      <c r="W100" s="190" t="str" cm="1">
        <f t="array" ref="W100">IFERROR(INDEX(A$761:A$954,MATCH(H100,A$761:A$954,0),0),"Save")</f>
        <v>Save</v>
      </c>
    </row>
    <row r="101" spans="1:23" s="190" customFormat="1" hidden="1">
      <c r="A101" s="190" t="s">
        <v>305</v>
      </c>
      <c r="B101" s="190" t="s">
        <v>456</v>
      </c>
      <c r="C101" s="190" t="s">
        <v>457</v>
      </c>
      <c r="D101" s="192" t="s">
        <v>389</v>
      </c>
      <c r="E101" s="192" t="s">
        <v>308</v>
      </c>
      <c r="F101" s="192" t="s">
        <v>390</v>
      </c>
      <c r="G101" s="192" t="s">
        <v>308</v>
      </c>
      <c r="H101" s="191">
        <v>460</v>
      </c>
      <c r="I101" s="192" t="s">
        <v>311</v>
      </c>
      <c r="J101" s="190" t="s">
        <v>458</v>
      </c>
      <c r="K101" s="189" t="s">
        <v>459</v>
      </c>
      <c r="L101" s="202">
        <v>0</v>
      </c>
      <c r="M101" s="202">
        <v>1</v>
      </c>
      <c r="N101" s="202">
        <v>0.01</v>
      </c>
      <c r="O101" s="192" t="s">
        <v>393</v>
      </c>
      <c r="P101" s="194" t="s">
        <v>460</v>
      </c>
      <c r="Q101" s="195"/>
      <c r="R101" s="195" t="s">
        <v>461</v>
      </c>
      <c r="S101" s="219" t="s">
        <v>462</v>
      </c>
      <c r="T101" s="199"/>
      <c r="W101" s="190" t="str" cm="1">
        <f t="array" ref="W101">IFERROR(INDEX(A$761:A$954,MATCH(H101,A$761:A$954,0),0),"Save")</f>
        <v>Save</v>
      </c>
    </row>
    <row r="102" spans="1:23" hidden="1">
      <c r="A102" s="197" t="str">
        <f t="shared" ref="A102:C112" si="27">A$101</f>
        <v>Transportation</v>
      </c>
      <c r="B102" s="197" t="str">
        <f t="shared" si="27"/>
        <v>Hydrogen Vehicle Sales Standard</v>
      </c>
      <c r="C102" s="197" t="str">
        <f t="shared" si="27"/>
        <v>Minimum Required Hydrogen Vehicle Sales Percentage</v>
      </c>
      <c r="D102" s="192" t="s">
        <v>397</v>
      </c>
      <c r="E102" s="192" t="s">
        <v>308</v>
      </c>
      <c r="F102" s="192" t="s">
        <v>398</v>
      </c>
      <c r="G102" s="192" t="s">
        <v>308</v>
      </c>
      <c r="H102" s="43">
        <v>461</v>
      </c>
      <c r="I102" s="192" t="s">
        <v>311</v>
      </c>
      <c r="J102" s="197" t="str">
        <f t="shared" ref="J102:O110" si="28">J$101</f>
        <v>Hydrogen Veh Sales Standard</v>
      </c>
      <c r="K102" s="197" t="str">
        <f t="shared" si="28"/>
        <v>trans hydrogen vehicle minimum</v>
      </c>
      <c r="L102" s="198">
        <f t="shared" si="28"/>
        <v>0</v>
      </c>
      <c r="M102" s="198">
        <f t="shared" si="28"/>
        <v>1</v>
      </c>
      <c r="N102" s="198">
        <f t="shared" si="28"/>
        <v>0.01</v>
      </c>
      <c r="O102" s="197" t="str">
        <f t="shared" si="28"/>
        <v>% of new vehicles sold</v>
      </c>
      <c r="P102" s="194" t="s">
        <v>463</v>
      </c>
      <c r="Q102" s="207"/>
      <c r="R102" s="197" t="str">
        <f>R$101</f>
        <v>hydrogen-vehicle-mandate.html</v>
      </c>
      <c r="S102" s="213"/>
      <c r="T102" s="192"/>
      <c r="W102" s="190" t="str" cm="1">
        <f t="array" ref="W102">IFERROR(INDEX(A$761:A$954,MATCH(H102,A$761:A$954,0),0),"Save")</f>
        <v>Save</v>
      </c>
    </row>
    <row r="103" spans="1:23" hidden="1">
      <c r="A103" s="197" t="str">
        <f t="shared" si="27"/>
        <v>Transportation</v>
      </c>
      <c r="B103" s="197" t="str">
        <f t="shared" si="27"/>
        <v>Hydrogen Vehicle Sales Standard</v>
      </c>
      <c r="C103" s="197" t="str">
        <f t="shared" si="27"/>
        <v>Minimum Required Hydrogen Vehicle Sales Percentage</v>
      </c>
      <c r="D103" s="192" t="s">
        <v>389</v>
      </c>
      <c r="E103" s="192" t="s">
        <v>335</v>
      </c>
      <c r="F103" s="192" t="s">
        <v>390</v>
      </c>
      <c r="G103" s="192" t="s">
        <v>335</v>
      </c>
      <c r="H103" s="191">
        <v>462</v>
      </c>
      <c r="I103" s="192" t="s">
        <v>311</v>
      </c>
      <c r="J103" s="197" t="str">
        <f t="shared" si="28"/>
        <v>Hydrogen Veh Sales Standard</v>
      </c>
      <c r="K103" s="197" t="str">
        <f t="shared" si="28"/>
        <v>trans hydrogen vehicle minimum</v>
      </c>
      <c r="L103" s="198">
        <f t="shared" si="28"/>
        <v>0</v>
      </c>
      <c r="M103" s="198">
        <f t="shared" si="28"/>
        <v>1</v>
      </c>
      <c r="N103" s="198">
        <f t="shared" si="28"/>
        <v>0.01</v>
      </c>
      <c r="O103" s="197" t="str">
        <f t="shared" si="28"/>
        <v>% of new vehicles sold</v>
      </c>
      <c r="P103" s="194" t="s">
        <v>464</v>
      </c>
      <c r="Q103" s="207"/>
      <c r="R103" s="197" t="str">
        <f>R$101</f>
        <v>hydrogen-vehicle-mandate.html</v>
      </c>
      <c r="S103" s="213"/>
      <c r="T103" s="192"/>
      <c r="W103" s="190" t="str" cm="1">
        <f t="array" ref="W103">IFERROR(INDEX(A$761:A$954,MATCH(H103,A$761:A$954,0),0),"Save")</f>
        <v>Save</v>
      </c>
    </row>
    <row r="104" spans="1:23" hidden="1">
      <c r="A104" s="197" t="str">
        <f t="shared" si="27"/>
        <v>Transportation</v>
      </c>
      <c r="B104" s="197" t="str">
        <f t="shared" si="27"/>
        <v>Hydrogen Vehicle Sales Standard</v>
      </c>
      <c r="C104" s="197" t="str">
        <f t="shared" si="27"/>
        <v>Minimum Required Hydrogen Vehicle Sales Percentage</v>
      </c>
      <c r="D104" s="192" t="s">
        <v>397</v>
      </c>
      <c r="E104" s="192" t="s">
        <v>335</v>
      </c>
      <c r="F104" s="192" t="s">
        <v>398</v>
      </c>
      <c r="G104" s="192" t="s">
        <v>335</v>
      </c>
      <c r="H104" s="43">
        <v>463</v>
      </c>
      <c r="I104" s="192" t="s">
        <v>311</v>
      </c>
      <c r="J104" s="197" t="str">
        <f t="shared" si="28"/>
        <v>Hydrogen Veh Sales Standard</v>
      </c>
      <c r="K104" s="197" t="str">
        <f t="shared" si="28"/>
        <v>trans hydrogen vehicle minimum</v>
      </c>
      <c r="L104" s="198">
        <f t="shared" si="28"/>
        <v>0</v>
      </c>
      <c r="M104" s="198">
        <f t="shared" si="28"/>
        <v>1</v>
      </c>
      <c r="N104" s="198">
        <f t="shared" si="28"/>
        <v>0.01</v>
      </c>
      <c r="O104" s="197" t="str">
        <f t="shared" si="28"/>
        <v>% of new vehicles sold</v>
      </c>
      <c r="P104" s="194" t="s">
        <v>465</v>
      </c>
      <c r="Q104" s="207"/>
      <c r="R104" s="197" t="str">
        <f>R$101</f>
        <v>hydrogen-vehicle-mandate.html</v>
      </c>
      <c r="S104" s="213"/>
      <c r="T104" s="192"/>
      <c r="W104" s="190" t="str" cm="1">
        <f t="array" ref="W104">IFERROR(INDEX(A$761:A$954,MATCH(H104,A$761:A$954,0),0),"Save")</f>
        <v>Save</v>
      </c>
    </row>
    <row r="105" spans="1:23" hidden="1">
      <c r="A105" s="197" t="str">
        <f t="shared" si="27"/>
        <v>Transportation</v>
      </c>
      <c r="B105" s="197" t="str">
        <f t="shared" si="27"/>
        <v>Hydrogen Vehicle Sales Standard</v>
      </c>
      <c r="C105" s="197" t="str">
        <f t="shared" si="27"/>
        <v>Minimum Required Hydrogen Vehicle Sales Percentage</v>
      </c>
      <c r="D105" s="192" t="s">
        <v>389</v>
      </c>
      <c r="E105" s="192" t="s">
        <v>344</v>
      </c>
      <c r="F105" s="192" t="s">
        <v>390</v>
      </c>
      <c r="G105" s="192" t="s">
        <v>403</v>
      </c>
      <c r="H105" s="43">
        <v>502</v>
      </c>
      <c r="I105" s="192" t="s">
        <v>311</v>
      </c>
      <c r="J105" s="197" t="str">
        <f t="shared" si="28"/>
        <v>Hydrogen Veh Sales Standard</v>
      </c>
      <c r="K105" s="197" t="str">
        <f t="shared" si="28"/>
        <v>trans hydrogen vehicle minimum</v>
      </c>
      <c r="L105" s="198">
        <f t="shared" si="28"/>
        <v>0</v>
      </c>
      <c r="M105" s="198">
        <f t="shared" si="28"/>
        <v>1</v>
      </c>
      <c r="N105" s="198">
        <f t="shared" si="28"/>
        <v>0.01</v>
      </c>
      <c r="O105" s="197" t="str">
        <f t="shared" si="28"/>
        <v>% of new vehicles sold</v>
      </c>
      <c r="P105" s="194" t="s">
        <v>466</v>
      </c>
      <c r="Q105" s="207"/>
      <c r="R105" s="207"/>
      <c r="S105" s="213"/>
      <c r="T105" s="192"/>
      <c r="W105" s="190" t="str" cm="1">
        <f t="array" ref="W105">IFERROR(INDEX(A$761:A$954,MATCH(H105,A$761:A$954,0),0),"Save")</f>
        <v>Save</v>
      </c>
    </row>
    <row r="106" spans="1:23" hidden="1">
      <c r="A106" s="197" t="str">
        <f t="shared" si="27"/>
        <v>Transportation</v>
      </c>
      <c r="B106" s="197" t="str">
        <f t="shared" si="27"/>
        <v>Hydrogen Vehicle Sales Standard</v>
      </c>
      <c r="C106" s="197" t="str">
        <f t="shared" si="27"/>
        <v>Minimum Required Hydrogen Vehicle Sales Percentage</v>
      </c>
      <c r="D106" s="192" t="s">
        <v>397</v>
      </c>
      <c r="E106" s="192" t="s">
        <v>344</v>
      </c>
      <c r="F106" s="192" t="s">
        <v>398</v>
      </c>
      <c r="G106" s="192" t="s">
        <v>403</v>
      </c>
      <c r="H106" s="43">
        <v>503</v>
      </c>
      <c r="I106" s="192" t="s">
        <v>311</v>
      </c>
      <c r="J106" s="197" t="str">
        <f t="shared" si="28"/>
        <v>Hydrogen Veh Sales Standard</v>
      </c>
      <c r="K106" s="197" t="str">
        <f t="shared" si="28"/>
        <v>trans hydrogen vehicle minimum</v>
      </c>
      <c r="L106" s="198">
        <f t="shared" si="28"/>
        <v>0</v>
      </c>
      <c r="M106" s="198">
        <f t="shared" si="28"/>
        <v>1</v>
      </c>
      <c r="N106" s="198">
        <f t="shared" si="28"/>
        <v>0.01</v>
      </c>
      <c r="O106" s="197" t="str">
        <f t="shared" si="28"/>
        <v>% of new vehicles sold</v>
      </c>
      <c r="P106" s="194" t="s">
        <v>467</v>
      </c>
      <c r="Q106" s="207"/>
      <c r="R106" s="207"/>
      <c r="S106" s="213"/>
      <c r="T106" s="192"/>
      <c r="W106" s="190" t="str" cm="1">
        <f t="array" ref="W106">IFERROR(INDEX(A$761:A$954,MATCH(H106,A$761:A$954,0),0),"Save")</f>
        <v>Save</v>
      </c>
    </row>
    <row r="107" spans="1:23" hidden="1">
      <c r="A107" s="197" t="str">
        <f t="shared" si="27"/>
        <v>Transportation</v>
      </c>
      <c r="B107" s="197" t="str">
        <f t="shared" si="27"/>
        <v>Hydrogen Vehicle Sales Standard</v>
      </c>
      <c r="C107" s="197" t="str">
        <f t="shared" si="27"/>
        <v>Minimum Required Hydrogen Vehicle Sales Percentage</v>
      </c>
      <c r="D107" s="192" t="s">
        <v>389</v>
      </c>
      <c r="E107" s="192" t="s">
        <v>347</v>
      </c>
      <c r="F107" s="192" t="s">
        <v>390</v>
      </c>
      <c r="G107" s="192" t="s">
        <v>406</v>
      </c>
      <c r="H107" s="43">
        <v>504</v>
      </c>
      <c r="I107" s="192" t="s">
        <v>311</v>
      </c>
      <c r="J107" s="197" t="str">
        <f t="shared" si="28"/>
        <v>Hydrogen Veh Sales Standard</v>
      </c>
      <c r="K107" s="197" t="str">
        <f t="shared" si="28"/>
        <v>trans hydrogen vehicle minimum</v>
      </c>
      <c r="L107" s="198">
        <f t="shared" si="28"/>
        <v>0</v>
      </c>
      <c r="M107" s="198">
        <f t="shared" si="28"/>
        <v>1</v>
      </c>
      <c r="N107" s="198">
        <f t="shared" si="28"/>
        <v>0.01</v>
      </c>
      <c r="O107" s="197" t="str">
        <f t="shared" si="28"/>
        <v>% of new vehicles sold</v>
      </c>
      <c r="P107" s="194" t="s">
        <v>468</v>
      </c>
      <c r="Q107" s="207"/>
      <c r="R107" s="207"/>
      <c r="S107" s="213"/>
      <c r="T107" s="192"/>
      <c r="W107" s="190" t="str" cm="1">
        <f t="array" ref="W107">IFERROR(INDEX(A$761:A$954,MATCH(H107,A$761:A$954,0),0),"Save")</f>
        <v>Save</v>
      </c>
    </row>
    <row r="108" spans="1:23" hidden="1">
      <c r="A108" s="197" t="str">
        <f t="shared" si="27"/>
        <v>Transportation</v>
      </c>
      <c r="B108" s="197" t="str">
        <f t="shared" si="27"/>
        <v>Hydrogen Vehicle Sales Standard</v>
      </c>
      <c r="C108" s="197" t="str">
        <f t="shared" si="27"/>
        <v>Minimum Required Hydrogen Vehicle Sales Percentage</v>
      </c>
      <c r="D108" s="192" t="s">
        <v>397</v>
      </c>
      <c r="E108" s="192" t="s">
        <v>347</v>
      </c>
      <c r="F108" s="192" t="s">
        <v>398</v>
      </c>
      <c r="G108" s="192" t="s">
        <v>406</v>
      </c>
      <c r="H108" s="43">
        <v>505</v>
      </c>
      <c r="I108" s="192" t="s">
        <v>311</v>
      </c>
      <c r="J108" s="197" t="str">
        <f t="shared" si="28"/>
        <v>Hydrogen Veh Sales Standard</v>
      </c>
      <c r="K108" s="197" t="str">
        <f t="shared" si="28"/>
        <v>trans hydrogen vehicle minimum</v>
      </c>
      <c r="L108" s="198">
        <f t="shared" si="28"/>
        <v>0</v>
      </c>
      <c r="M108" s="198">
        <f t="shared" si="28"/>
        <v>1</v>
      </c>
      <c r="N108" s="198">
        <f t="shared" si="28"/>
        <v>0.01</v>
      </c>
      <c r="O108" s="197" t="str">
        <f t="shared" si="28"/>
        <v>% of new vehicles sold</v>
      </c>
      <c r="P108" s="194" t="s">
        <v>469</v>
      </c>
      <c r="Q108" s="207"/>
      <c r="R108" s="207"/>
      <c r="S108" s="213"/>
      <c r="T108" s="192"/>
      <c r="W108" s="190" t="str" cm="1">
        <f t="array" ref="W108">IFERROR(INDEX(A$761:A$954,MATCH(H108,A$761:A$954,0),0),"Save")</f>
        <v>Save</v>
      </c>
    </row>
    <row r="109" spans="1:23" hidden="1">
      <c r="A109" s="197" t="str">
        <f t="shared" si="27"/>
        <v>Transportation</v>
      </c>
      <c r="B109" s="197" t="str">
        <f t="shared" si="27"/>
        <v>Hydrogen Vehicle Sales Standard</v>
      </c>
      <c r="C109" s="197" t="str">
        <f t="shared" si="27"/>
        <v>Minimum Required Hydrogen Vehicle Sales Percentage</v>
      </c>
      <c r="D109" s="192" t="s">
        <v>389</v>
      </c>
      <c r="E109" s="192" t="s">
        <v>355</v>
      </c>
      <c r="F109" s="192" t="s">
        <v>390</v>
      </c>
      <c r="G109" s="192" t="s">
        <v>407</v>
      </c>
      <c r="H109" s="43">
        <v>506</v>
      </c>
      <c r="I109" s="192" t="s">
        <v>311</v>
      </c>
      <c r="J109" s="197" t="str">
        <f t="shared" si="28"/>
        <v>Hydrogen Veh Sales Standard</v>
      </c>
      <c r="K109" s="197" t="str">
        <f t="shared" si="28"/>
        <v>trans hydrogen vehicle minimum</v>
      </c>
      <c r="L109" s="198">
        <f t="shared" si="28"/>
        <v>0</v>
      </c>
      <c r="M109" s="198">
        <f t="shared" si="28"/>
        <v>1</v>
      </c>
      <c r="N109" s="198">
        <f t="shared" si="28"/>
        <v>0.01</v>
      </c>
      <c r="O109" s="197" t="str">
        <f t="shared" si="28"/>
        <v>% of new vehicles sold</v>
      </c>
      <c r="P109" s="194" t="s">
        <v>470</v>
      </c>
      <c r="Q109" s="207"/>
      <c r="R109" s="207"/>
      <c r="S109" s="213"/>
      <c r="T109" s="192"/>
      <c r="W109" s="190" t="str" cm="1">
        <f t="array" ref="W109">IFERROR(INDEX(A$761:A$954,MATCH(H109,A$761:A$954,0),0),"Save")</f>
        <v>Save</v>
      </c>
    </row>
    <row r="110" spans="1:23" hidden="1">
      <c r="A110" s="197" t="str">
        <f t="shared" si="27"/>
        <v>Transportation</v>
      </c>
      <c r="B110" s="197" t="str">
        <f t="shared" si="27"/>
        <v>Hydrogen Vehicle Sales Standard</v>
      </c>
      <c r="C110" s="197" t="str">
        <f t="shared" si="27"/>
        <v>Minimum Required Hydrogen Vehicle Sales Percentage</v>
      </c>
      <c r="D110" s="192" t="s">
        <v>397</v>
      </c>
      <c r="E110" s="192" t="s">
        <v>355</v>
      </c>
      <c r="F110" s="192" t="s">
        <v>398</v>
      </c>
      <c r="G110" s="192" t="s">
        <v>407</v>
      </c>
      <c r="H110" s="43">
        <v>507</v>
      </c>
      <c r="I110" s="192" t="s">
        <v>311</v>
      </c>
      <c r="J110" s="197" t="str">
        <f t="shared" si="28"/>
        <v>Hydrogen Veh Sales Standard</v>
      </c>
      <c r="K110" s="197" t="str">
        <f t="shared" si="28"/>
        <v>trans hydrogen vehicle minimum</v>
      </c>
      <c r="L110" s="198">
        <f t="shared" si="28"/>
        <v>0</v>
      </c>
      <c r="M110" s="198">
        <f t="shared" si="28"/>
        <v>1</v>
      </c>
      <c r="N110" s="198">
        <f t="shared" si="28"/>
        <v>0.01</v>
      </c>
      <c r="O110" s="197" t="str">
        <f t="shared" si="28"/>
        <v>% of new vehicles sold</v>
      </c>
      <c r="P110" s="194" t="s">
        <v>471</v>
      </c>
      <c r="Q110" s="207"/>
      <c r="R110" s="207"/>
      <c r="S110" s="213"/>
      <c r="T110" s="192"/>
      <c r="W110" s="190" t="str" cm="1">
        <f t="array" ref="W110">IFERROR(INDEX(A$761:A$954,MATCH(H110,A$761:A$954,0),0),"Save")</f>
        <v>Save</v>
      </c>
    </row>
    <row r="111" spans="1:23" hidden="1">
      <c r="A111" s="197" t="str">
        <f t="shared" si="27"/>
        <v>Transportation</v>
      </c>
      <c r="B111" s="197" t="str">
        <f t="shared" si="27"/>
        <v>Hydrogen Vehicle Sales Standard</v>
      </c>
      <c r="C111" s="197" t="str">
        <f t="shared" si="27"/>
        <v>Minimum Required Hydrogen Vehicle Sales Percentage</v>
      </c>
      <c r="D111" s="192" t="s">
        <v>389</v>
      </c>
      <c r="E111" s="192" t="s">
        <v>363</v>
      </c>
      <c r="F111" s="192" t="s">
        <v>390</v>
      </c>
      <c r="G111" s="192" t="s">
        <v>411</v>
      </c>
      <c r="H111" s="43">
        <v>603</v>
      </c>
      <c r="I111" s="199" t="s">
        <v>333</v>
      </c>
      <c r="J111" s="215"/>
      <c r="K111" s="215"/>
      <c r="L111" s="205"/>
      <c r="M111" s="193"/>
      <c r="N111" s="205"/>
      <c r="O111" s="207"/>
      <c r="P111" s="194"/>
      <c r="Q111" s="207"/>
      <c r="R111" s="207"/>
      <c r="S111" s="213"/>
      <c r="T111" s="192"/>
      <c r="W111" s="190" t="str" cm="1">
        <f t="array" ref="W111">IFERROR(INDEX(A$761:A$954,MATCH(H111,A$761:A$954,0),0),"Save")</f>
        <v>Save</v>
      </c>
    </row>
    <row r="112" spans="1:23" hidden="1">
      <c r="A112" s="197" t="str">
        <f t="shared" si="27"/>
        <v>Transportation</v>
      </c>
      <c r="B112" s="197" t="str">
        <f t="shared" si="27"/>
        <v>Hydrogen Vehicle Sales Standard</v>
      </c>
      <c r="C112" s="197" t="str">
        <f t="shared" si="27"/>
        <v>Minimum Required Hydrogen Vehicle Sales Percentage</v>
      </c>
      <c r="D112" s="192" t="s">
        <v>397</v>
      </c>
      <c r="E112" s="192" t="s">
        <v>363</v>
      </c>
      <c r="F112" s="192" t="s">
        <v>398</v>
      </c>
      <c r="G112" s="192" t="s">
        <v>411</v>
      </c>
      <c r="H112" s="43">
        <v>604</v>
      </c>
      <c r="I112" s="199" t="s">
        <v>333</v>
      </c>
      <c r="J112" s="215"/>
      <c r="K112" s="215"/>
      <c r="L112" s="205"/>
      <c r="M112" s="193"/>
      <c r="N112" s="205"/>
      <c r="O112" s="207"/>
      <c r="P112" s="194"/>
      <c r="Q112" s="207"/>
      <c r="R112" s="207"/>
      <c r="S112" s="213"/>
      <c r="T112" s="192"/>
      <c r="W112" s="190" t="str" cm="1">
        <f t="array" ref="W112">IFERROR(INDEX(A$761:A$954,MATCH(H112,A$761:A$954,0),0),"Save")</f>
        <v>Save</v>
      </c>
    </row>
    <row r="113" spans="1:23" s="190" customFormat="1" hidden="1">
      <c r="A113" s="190" t="s">
        <v>305</v>
      </c>
      <c r="B113" s="190" t="s">
        <v>472</v>
      </c>
      <c r="C113" s="190" t="s">
        <v>473</v>
      </c>
      <c r="D113" s="192"/>
      <c r="E113" s="192"/>
      <c r="F113" s="192"/>
      <c r="G113" s="192"/>
      <c r="H113" s="191">
        <v>190</v>
      </c>
      <c r="I113" s="192" t="s">
        <v>311</v>
      </c>
      <c r="J113" s="190" t="s">
        <v>472</v>
      </c>
      <c r="K113" s="189" t="s">
        <v>474</v>
      </c>
      <c r="L113" s="193">
        <v>0</v>
      </c>
      <c r="M113" s="193">
        <v>0.2</v>
      </c>
      <c r="N113" s="193">
        <v>0.01</v>
      </c>
      <c r="O113" s="199" t="s">
        <v>475</v>
      </c>
      <c r="P113" s="194" t="s">
        <v>476</v>
      </c>
      <c r="Q113" s="192" t="s">
        <v>477</v>
      </c>
      <c r="R113" s="199" t="s">
        <v>478</v>
      </c>
      <c r="S113" s="220" t="s">
        <v>479</v>
      </c>
      <c r="T113" s="199"/>
      <c r="W113" s="190" t="str" cm="1">
        <f t="array" ref="W113">IFERROR(INDEX(A$761:A$954,MATCH(H113,A$761:A$954,0),0),"Save")</f>
        <v>Save</v>
      </c>
    </row>
    <row r="114" spans="1:23" hidden="1">
      <c r="A114" s="189" t="s">
        <v>305</v>
      </c>
      <c r="B114" s="189" t="s">
        <v>480</v>
      </c>
      <c r="C114" s="189" t="s">
        <v>481</v>
      </c>
      <c r="D114" s="192" t="s">
        <v>389</v>
      </c>
      <c r="E114" s="192" t="s">
        <v>308</v>
      </c>
      <c r="F114" s="192" t="s">
        <v>390</v>
      </c>
      <c r="G114" s="192" t="s">
        <v>308</v>
      </c>
      <c r="H114" s="43">
        <v>848</v>
      </c>
      <c r="I114" s="192" t="s">
        <v>311</v>
      </c>
      <c r="J114" s="189" t="s">
        <v>480</v>
      </c>
      <c r="K114" s="189" t="s">
        <v>482</v>
      </c>
      <c r="L114" s="212">
        <v>0</v>
      </c>
      <c r="M114" s="212">
        <f>-ROUND(MaxBoundCalculations!$B$206,2)</f>
        <v>0.26</v>
      </c>
      <c r="N114" s="212">
        <v>0.01</v>
      </c>
      <c r="O114" s="192" t="s">
        <v>483</v>
      </c>
      <c r="P114" s="221" t="s">
        <v>484</v>
      </c>
      <c r="Q114" s="192" t="s">
        <v>485</v>
      </c>
      <c r="R114" s="199" t="s">
        <v>486</v>
      </c>
      <c r="S114" s="222" t="s">
        <v>487</v>
      </c>
      <c r="T114" s="192"/>
      <c r="W114" s="190" t="str" cm="1">
        <f t="array" ref="W114">IFERROR(INDEX(A$761:A$954,MATCH(H114,A$761:A$954,0),0),"Save")</f>
        <v>Save</v>
      </c>
    </row>
    <row r="115" spans="1:23" hidden="1">
      <c r="A115" s="197" t="str">
        <f t="shared" ref="A115:C125" si="29">A$114</f>
        <v>Transportation</v>
      </c>
      <c r="B115" s="197" t="str">
        <f t="shared" si="29"/>
        <v>Mode Shifting</v>
      </c>
      <c r="C115" s="197" t="str">
        <f t="shared" si="29"/>
        <v>Percent of Travel Demand Shifted to Other Modes or Eliminated</v>
      </c>
      <c r="D115" s="192" t="s">
        <v>389</v>
      </c>
      <c r="E115" s="192" t="s">
        <v>335</v>
      </c>
      <c r="F115" s="192" t="s">
        <v>390</v>
      </c>
      <c r="G115" s="192" t="s">
        <v>335</v>
      </c>
      <c r="H115" s="43">
        <v>849</v>
      </c>
      <c r="I115" s="199" t="s">
        <v>333</v>
      </c>
      <c r="J115" s="197"/>
      <c r="K115" s="198"/>
      <c r="L115" s="198"/>
      <c r="M115" s="198"/>
      <c r="N115" s="198"/>
      <c r="O115" s="223"/>
      <c r="P115" s="221" t="s">
        <v>488</v>
      </c>
      <c r="Q115" s="223"/>
      <c r="R115" s="223"/>
      <c r="S115" s="224"/>
      <c r="T115" s="192"/>
      <c r="W115" s="190" t="str" cm="1">
        <f t="array" ref="W115">IFERROR(INDEX(A$761:A$954,MATCH(H115,A$761:A$954,0),0),"Save")</f>
        <v>Save</v>
      </c>
    </row>
    <row r="116" spans="1:23" hidden="1">
      <c r="A116" s="197" t="str">
        <f t="shared" si="29"/>
        <v>Transportation</v>
      </c>
      <c r="B116" s="197" t="str">
        <f t="shared" si="29"/>
        <v>Mode Shifting</v>
      </c>
      <c r="C116" s="197" t="str">
        <f t="shared" si="29"/>
        <v>Percent of Travel Demand Shifted to Other Modes or Eliminated</v>
      </c>
      <c r="D116" s="192" t="s">
        <v>389</v>
      </c>
      <c r="E116" s="192" t="s">
        <v>344</v>
      </c>
      <c r="F116" s="192" t="s">
        <v>390</v>
      </c>
      <c r="G116" s="192" t="s">
        <v>403</v>
      </c>
      <c r="H116" s="43">
        <v>850</v>
      </c>
      <c r="I116" s="192" t="s">
        <v>311</v>
      </c>
      <c r="J116" s="197" t="str">
        <f>J$114</f>
        <v>Mode Shifting</v>
      </c>
      <c r="K116" s="197" t="str">
        <f>K$114</f>
        <v>trans mode shifting</v>
      </c>
      <c r="L116" s="198">
        <f>L$114</f>
        <v>0</v>
      </c>
      <c r="M116" s="212">
        <f>-ROUND(MaxBoundCalculations!$B$207,2)</f>
        <v>0.3</v>
      </c>
      <c r="N116" s="198">
        <f>N$114</f>
        <v>0.01</v>
      </c>
      <c r="O116" s="223" t="str">
        <f>O$114</f>
        <v>% of trips shifted</v>
      </c>
      <c r="P116" s="221" t="s">
        <v>489</v>
      </c>
      <c r="Q116" s="223" t="str">
        <f>Q$114</f>
        <v>transportation-sector-main.html#tdm</v>
      </c>
      <c r="R116" s="223" t="str">
        <f>R$114</f>
        <v>transportation-demand-management.html</v>
      </c>
      <c r="S116" s="224" t="str">
        <f>S$114</f>
        <v>International Energy Agency, 2009, "Transport, Energy and CO2: Moving toward Sustainability", http://www.iea.org/publications/freepublications/publication/transport2009.pdf</v>
      </c>
      <c r="T116" s="192"/>
      <c r="W116" s="190" t="str" cm="1">
        <f t="array" ref="W116">IFERROR(INDEX(A$761:A$954,MATCH(H116,A$761:A$954,0),0),"Save")</f>
        <v>Save</v>
      </c>
    </row>
    <row r="117" spans="1:23" hidden="1">
      <c r="A117" s="197" t="str">
        <f t="shared" si="29"/>
        <v>Transportation</v>
      </c>
      <c r="B117" s="197" t="str">
        <f t="shared" si="29"/>
        <v>Mode Shifting</v>
      </c>
      <c r="C117" s="197" t="str">
        <f t="shared" si="29"/>
        <v>Percent of Travel Demand Shifted to Other Modes or Eliminated</v>
      </c>
      <c r="D117" s="192" t="s">
        <v>389</v>
      </c>
      <c r="E117" s="192" t="s">
        <v>347</v>
      </c>
      <c r="F117" s="192" t="s">
        <v>390</v>
      </c>
      <c r="G117" s="192" t="s">
        <v>406</v>
      </c>
      <c r="H117" s="43">
        <v>851</v>
      </c>
      <c r="I117" s="199" t="s">
        <v>333</v>
      </c>
      <c r="J117" s="197"/>
      <c r="K117" s="198"/>
      <c r="L117" s="198"/>
      <c r="M117" s="198"/>
      <c r="N117" s="198"/>
      <c r="O117" s="223"/>
      <c r="P117" s="221"/>
      <c r="Q117" s="223"/>
      <c r="R117" s="223"/>
      <c r="S117" s="224"/>
      <c r="T117" s="192"/>
      <c r="W117" s="190" t="str" cm="1">
        <f t="array" ref="W117">IFERROR(INDEX(A$761:A$954,MATCH(H117,A$761:A$954,0),0),"Save")</f>
        <v>Save</v>
      </c>
    </row>
    <row r="118" spans="1:23" hidden="1">
      <c r="A118" s="197" t="str">
        <f t="shared" si="29"/>
        <v>Transportation</v>
      </c>
      <c r="B118" s="197" t="str">
        <f t="shared" si="29"/>
        <v>Mode Shifting</v>
      </c>
      <c r="C118" s="197" t="str">
        <f t="shared" si="29"/>
        <v>Percent of Travel Demand Shifted to Other Modes or Eliminated</v>
      </c>
      <c r="D118" s="192" t="s">
        <v>389</v>
      </c>
      <c r="E118" s="192" t="s">
        <v>355</v>
      </c>
      <c r="F118" s="192" t="s">
        <v>390</v>
      </c>
      <c r="G118" s="192" t="s">
        <v>407</v>
      </c>
      <c r="H118" s="43">
        <v>852</v>
      </c>
      <c r="I118" s="199" t="s">
        <v>333</v>
      </c>
      <c r="J118" s="197"/>
      <c r="K118" s="198"/>
      <c r="L118" s="198"/>
      <c r="M118" s="198"/>
      <c r="N118" s="198"/>
      <c r="O118" s="223"/>
      <c r="P118" s="221"/>
      <c r="Q118" s="223"/>
      <c r="R118" s="223"/>
      <c r="S118" s="224"/>
      <c r="T118" s="192"/>
      <c r="W118" s="190" t="str" cm="1">
        <f t="array" ref="W118">IFERROR(INDEX(A$761:A$954,MATCH(H118,A$761:A$954,0),0),"Save")</f>
        <v>Save</v>
      </c>
    </row>
    <row r="119" spans="1:23" hidden="1">
      <c r="A119" s="197" t="str">
        <f t="shared" si="29"/>
        <v>Transportation</v>
      </c>
      <c r="B119" s="197" t="str">
        <f t="shared" si="29"/>
        <v>Mode Shifting</v>
      </c>
      <c r="C119" s="197" t="str">
        <f t="shared" si="29"/>
        <v>Percent of Travel Demand Shifted to Other Modes or Eliminated</v>
      </c>
      <c r="D119" s="192" t="s">
        <v>389</v>
      </c>
      <c r="E119" s="192" t="s">
        <v>363</v>
      </c>
      <c r="F119" s="192" t="s">
        <v>390</v>
      </c>
      <c r="G119" s="192" t="s">
        <v>411</v>
      </c>
      <c r="H119" s="43">
        <v>853</v>
      </c>
      <c r="I119" s="199" t="s">
        <v>333</v>
      </c>
      <c r="J119" s="197"/>
      <c r="K119" s="198"/>
      <c r="L119" s="198"/>
      <c r="M119" s="198"/>
      <c r="N119" s="198"/>
      <c r="O119" s="223"/>
      <c r="P119" s="221"/>
      <c r="Q119" s="223"/>
      <c r="R119" s="223"/>
      <c r="S119" s="224"/>
      <c r="T119" s="192"/>
      <c r="W119" s="190" t="str" cm="1">
        <f t="array" ref="W119">IFERROR(INDEX(A$761:A$954,MATCH(H119,A$761:A$954,0),0),"Save")</f>
        <v>Save</v>
      </c>
    </row>
    <row r="120" spans="1:23" hidden="1">
      <c r="A120" s="197" t="str">
        <f t="shared" si="29"/>
        <v>Transportation</v>
      </c>
      <c r="B120" s="197" t="str">
        <f t="shared" si="29"/>
        <v>Mode Shifting</v>
      </c>
      <c r="C120" s="197" t="str">
        <f t="shared" si="29"/>
        <v>Percent of Travel Demand Shifted to Other Modes or Eliminated</v>
      </c>
      <c r="D120" s="192" t="s">
        <v>397</v>
      </c>
      <c r="E120" s="192" t="s">
        <v>308</v>
      </c>
      <c r="F120" s="192" t="s">
        <v>398</v>
      </c>
      <c r="G120" s="192" t="s">
        <v>308</v>
      </c>
      <c r="H120" s="43">
        <v>854</v>
      </c>
      <c r="I120" s="199" t="s">
        <v>333</v>
      </c>
      <c r="J120" s="197"/>
      <c r="K120" s="198"/>
      <c r="L120" s="198"/>
      <c r="M120" s="198"/>
      <c r="N120" s="198"/>
      <c r="O120" s="223"/>
      <c r="P120" s="221"/>
      <c r="Q120" s="223"/>
      <c r="R120" s="223"/>
      <c r="S120" s="224"/>
      <c r="T120" s="192"/>
      <c r="W120" s="190" t="str" cm="1">
        <f t="array" ref="W120">IFERROR(INDEX(A$761:A$954,MATCH(H120,A$761:A$954,0),0),"Save")</f>
        <v>Save</v>
      </c>
    </row>
    <row r="121" spans="1:23" hidden="1">
      <c r="A121" s="197" t="str">
        <f t="shared" si="29"/>
        <v>Transportation</v>
      </c>
      <c r="B121" s="197" t="str">
        <f t="shared" si="29"/>
        <v>Mode Shifting</v>
      </c>
      <c r="C121" s="197" t="str">
        <f t="shared" si="29"/>
        <v>Percent of Travel Demand Shifted to Other Modes or Eliminated</v>
      </c>
      <c r="D121" s="192" t="s">
        <v>397</v>
      </c>
      <c r="E121" s="192" t="s">
        <v>335</v>
      </c>
      <c r="F121" s="192" t="s">
        <v>398</v>
      </c>
      <c r="G121" s="192" t="s">
        <v>335</v>
      </c>
      <c r="H121" s="43">
        <v>855</v>
      </c>
      <c r="I121" s="192" t="s">
        <v>311</v>
      </c>
      <c r="J121" s="197" t="str">
        <f>J$114</f>
        <v>Mode Shifting</v>
      </c>
      <c r="K121" s="197" t="str">
        <f>K$114</f>
        <v>trans mode shifting</v>
      </c>
      <c r="L121" s="198">
        <f>L$114</f>
        <v>0</v>
      </c>
      <c r="M121" s="212">
        <f>-ROUND(MaxBoundCalculations!$B$222,2)</f>
        <v>0.22</v>
      </c>
      <c r="N121" s="198">
        <f>N$114</f>
        <v>0.01</v>
      </c>
      <c r="O121" s="223" t="str">
        <f>O$114</f>
        <v>% of trips shifted</v>
      </c>
      <c r="P121" s="221" t="s">
        <v>490</v>
      </c>
      <c r="Q121" s="223" t="str">
        <f>Q$114</f>
        <v>transportation-sector-main.html#tdm</v>
      </c>
      <c r="R121" s="223" t="str">
        <f>R$114</f>
        <v>transportation-demand-management.html</v>
      </c>
      <c r="S121" s="224" t="str">
        <f>S$114</f>
        <v>International Energy Agency, 2009, "Transport, Energy and CO2: Moving toward Sustainability", http://www.iea.org/publications/freepublications/publication/transport2009.pdf</v>
      </c>
      <c r="T121" s="192"/>
      <c r="W121" s="190" t="str" cm="1">
        <f t="array" ref="W121">IFERROR(INDEX(A$761:A$954,MATCH(H121,A$761:A$954,0),0),"Save")</f>
        <v>Save</v>
      </c>
    </row>
    <row r="122" spans="1:23" hidden="1">
      <c r="A122" s="197" t="str">
        <f t="shared" si="29"/>
        <v>Transportation</v>
      </c>
      <c r="B122" s="197" t="str">
        <f t="shared" si="29"/>
        <v>Mode Shifting</v>
      </c>
      <c r="C122" s="197" t="str">
        <f t="shared" si="29"/>
        <v>Percent of Travel Demand Shifted to Other Modes or Eliminated</v>
      </c>
      <c r="D122" s="192" t="s">
        <v>397</v>
      </c>
      <c r="E122" s="192" t="s">
        <v>344</v>
      </c>
      <c r="F122" s="192" t="s">
        <v>398</v>
      </c>
      <c r="G122" s="192" t="s">
        <v>403</v>
      </c>
      <c r="H122" s="43">
        <v>856</v>
      </c>
      <c r="I122" s="199" t="s">
        <v>333</v>
      </c>
      <c r="J122" s="197"/>
      <c r="K122" s="198"/>
      <c r="L122" s="198"/>
      <c r="M122" s="198"/>
      <c r="N122" s="198"/>
      <c r="O122" s="223"/>
      <c r="P122" s="221"/>
      <c r="Q122" s="223"/>
      <c r="R122" s="223"/>
      <c r="S122" s="224"/>
      <c r="T122" s="192"/>
      <c r="W122" s="190" t="str" cm="1">
        <f t="array" ref="W122">IFERROR(INDEX(A$761:A$954,MATCH(H122,A$761:A$954,0),0),"Save")</f>
        <v>Save</v>
      </c>
    </row>
    <row r="123" spans="1:23" hidden="1">
      <c r="A123" s="197" t="str">
        <f t="shared" si="29"/>
        <v>Transportation</v>
      </c>
      <c r="B123" s="197" t="str">
        <f t="shared" si="29"/>
        <v>Mode Shifting</v>
      </c>
      <c r="C123" s="197" t="str">
        <f t="shared" si="29"/>
        <v>Percent of Travel Demand Shifted to Other Modes or Eliminated</v>
      </c>
      <c r="D123" s="192" t="s">
        <v>397</v>
      </c>
      <c r="E123" s="192" t="s">
        <v>347</v>
      </c>
      <c r="F123" s="192" t="s">
        <v>398</v>
      </c>
      <c r="G123" s="192" t="s">
        <v>406</v>
      </c>
      <c r="H123" s="43">
        <v>857</v>
      </c>
      <c r="I123" s="199" t="s">
        <v>333</v>
      </c>
      <c r="J123" s="197"/>
      <c r="K123" s="198"/>
      <c r="L123" s="198"/>
      <c r="M123" s="198"/>
      <c r="N123" s="198"/>
      <c r="O123" s="223"/>
      <c r="P123" s="221"/>
      <c r="Q123" s="223"/>
      <c r="R123" s="223"/>
      <c r="S123" s="224"/>
      <c r="T123" s="192"/>
      <c r="W123" s="190" t="str" cm="1">
        <f t="array" ref="W123">IFERROR(INDEX(A$761:A$954,MATCH(H123,A$761:A$954,0),0),"Save")</f>
        <v>Save</v>
      </c>
    </row>
    <row r="124" spans="1:23" hidden="1">
      <c r="A124" s="197" t="str">
        <f t="shared" si="29"/>
        <v>Transportation</v>
      </c>
      <c r="B124" s="197" t="str">
        <f t="shared" si="29"/>
        <v>Mode Shifting</v>
      </c>
      <c r="C124" s="197" t="str">
        <f t="shared" si="29"/>
        <v>Percent of Travel Demand Shifted to Other Modes or Eliminated</v>
      </c>
      <c r="D124" s="192" t="s">
        <v>397</v>
      </c>
      <c r="E124" s="192" t="s">
        <v>355</v>
      </c>
      <c r="F124" s="192" t="s">
        <v>398</v>
      </c>
      <c r="G124" s="192" t="s">
        <v>407</v>
      </c>
      <c r="H124" s="43">
        <v>858</v>
      </c>
      <c r="I124" s="199" t="s">
        <v>333</v>
      </c>
      <c r="J124" s="197"/>
      <c r="K124" s="198"/>
      <c r="L124" s="198"/>
      <c r="M124" s="198"/>
      <c r="N124" s="198"/>
      <c r="O124" s="223"/>
      <c r="P124" s="221"/>
      <c r="Q124" s="223"/>
      <c r="R124" s="223"/>
      <c r="S124" s="224"/>
      <c r="T124" s="192"/>
      <c r="W124" s="190" t="str" cm="1">
        <f t="array" ref="W124">IFERROR(INDEX(A$761:A$954,MATCH(H124,A$761:A$954,0),0),"Save")</f>
        <v>Save</v>
      </c>
    </row>
    <row r="125" spans="1:23" hidden="1">
      <c r="A125" s="197" t="str">
        <f t="shared" si="29"/>
        <v>Transportation</v>
      </c>
      <c r="B125" s="197" t="str">
        <f t="shared" si="29"/>
        <v>Mode Shifting</v>
      </c>
      <c r="C125" s="197" t="str">
        <f t="shared" si="29"/>
        <v>Percent of Travel Demand Shifted to Other Modes or Eliminated</v>
      </c>
      <c r="D125" s="192" t="s">
        <v>397</v>
      </c>
      <c r="E125" s="192" t="s">
        <v>363</v>
      </c>
      <c r="F125" s="192" t="s">
        <v>398</v>
      </c>
      <c r="G125" s="192" t="s">
        <v>411</v>
      </c>
      <c r="H125" s="43">
        <v>859</v>
      </c>
      <c r="I125" s="199" t="s">
        <v>333</v>
      </c>
      <c r="J125" s="197"/>
      <c r="K125" s="198"/>
      <c r="L125" s="198"/>
      <c r="M125" s="198"/>
      <c r="N125" s="198"/>
      <c r="O125" s="223"/>
      <c r="P125" s="221"/>
      <c r="Q125" s="223"/>
      <c r="R125" s="223"/>
      <c r="S125" s="224"/>
      <c r="T125" s="192"/>
      <c r="W125" s="190" t="str" cm="1">
        <f t="array" ref="W125">IFERROR(INDEX(A$761:A$954,MATCH(H125,A$761:A$954,0),0),"Save")</f>
        <v>Save</v>
      </c>
    </row>
    <row r="126" spans="1:23" hidden="1">
      <c r="A126" s="189" t="s">
        <v>491</v>
      </c>
      <c r="B126" s="189" t="s">
        <v>492</v>
      </c>
      <c r="C126" s="189" t="s">
        <v>493</v>
      </c>
      <c r="D126" s="192" t="s">
        <v>494</v>
      </c>
      <c r="E126" s="192" t="s">
        <v>495</v>
      </c>
      <c r="F126" s="192" t="s">
        <v>496</v>
      </c>
      <c r="G126" s="192" t="s">
        <v>497</v>
      </c>
      <c r="H126" s="43">
        <v>435</v>
      </c>
      <c r="I126" s="192" t="s">
        <v>311</v>
      </c>
      <c r="J126" s="189" t="s">
        <v>492</v>
      </c>
      <c r="K126" s="189" t="s">
        <v>498</v>
      </c>
      <c r="L126" s="211">
        <v>0</v>
      </c>
      <c r="M126" s="211">
        <v>1</v>
      </c>
      <c r="N126" s="211">
        <v>0.01</v>
      </c>
      <c r="O126" s="192" t="s">
        <v>499</v>
      </c>
      <c r="P126" s="225" t="str">
        <f>_xlfn.CONCAT("**Description:** This policy replaces the specified fraction of newly sold non-electric heating systems in urban, residential buildings with electricity-using heating systems."," // **Guidance for setting values:** In the BAU case, in ",'Supporting Data'!A6,", the share of electricity among fuels used for heating in urban, residential buildings will ", IF('Supporting Data'!D81&lt;'Supporting Data'!E81,"rise","fall")," from ",'Supporting Data'!D81,"% to ",'Supporting Data'!E81,"% through 2050.")</f>
        <v>**Description:** This policy replaces the specified fraction of newly sold non-electric heating systems in urban, residential buildings with electricity-using heating systems. // **Guidance for setting values:** In the BAU case, in New Mexico, the share of electricity among fuels used for heating in urban, residential buildings will rise from 5.6% to 10% through 2050.</v>
      </c>
      <c r="Q126" s="192" t="s">
        <v>500</v>
      </c>
      <c r="R126" s="199" t="s">
        <v>501</v>
      </c>
      <c r="S126" s="213"/>
      <c r="T126" s="192"/>
      <c r="U126" s="189" t="s">
        <v>143</v>
      </c>
      <c r="W126" s="190" t="str" cm="1">
        <f t="array" ref="W126">IFERROR(INDEX(A$761:A$954,MATCH(H126,A$761:A$954,0),0),"Save")</f>
        <v>Save</v>
      </c>
    </row>
    <row r="127" spans="1:23" hidden="1">
      <c r="A127" s="197" t="str">
        <f t="shared" ref="A127:C140" si="30">A$126</f>
        <v>Buildings and Appliances</v>
      </c>
      <c r="B127" s="197" t="str">
        <f t="shared" si="30"/>
        <v>Building Component Electrification</v>
      </c>
      <c r="C127" s="197" t="str">
        <f t="shared" si="30"/>
        <v>Fraction of New Bldg Components Shifted to Other Fuels</v>
      </c>
      <c r="D127" s="192" t="s">
        <v>502</v>
      </c>
      <c r="E127" s="192" t="s">
        <v>495</v>
      </c>
      <c r="F127" s="192" t="s">
        <v>496</v>
      </c>
      <c r="G127" s="192" t="s">
        <v>503</v>
      </c>
      <c r="H127" s="43">
        <v>436</v>
      </c>
      <c r="I127" s="192" t="s">
        <v>333</v>
      </c>
      <c r="J127" s="197"/>
      <c r="K127" s="197"/>
      <c r="L127" s="198"/>
      <c r="M127" s="198"/>
      <c r="N127" s="198"/>
      <c r="O127" s="223"/>
      <c r="P127" s="194"/>
      <c r="Q127" s="223"/>
      <c r="R127" s="223"/>
      <c r="S127" s="224"/>
      <c r="T127" s="223"/>
      <c r="W127" s="190" t="str" cm="1">
        <f t="array" ref="W127">IFERROR(INDEX(A$761:A$954,MATCH(H127,A$761:A$954,0),0),"Save")</f>
        <v>Save</v>
      </c>
    </row>
    <row r="128" spans="1:23" hidden="1">
      <c r="A128" s="197" t="str">
        <f t="shared" si="30"/>
        <v>Buildings and Appliances</v>
      </c>
      <c r="B128" s="197" t="str">
        <f t="shared" si="30"/>
        <v>Building Component Electrification</v>
      </c>
      <c r="C128" s="197" t="str">
        <f t="shared" si="30"/>
        <v>Fraction of New Bldg Components Shifted to Other Fuels</v>
      </c>
      <c r="D128" s="192" t="s">
        <v>504</v>
      </c>
      <c r="E128" s="192" t="s">
        <v>495</v>
      </c>
      <c r="F128" s="192" t="s">
        <v>496</v>
      </c>
      <c r="G128" s="192" t="s">
        <v>505</v>
      </c>
      <c r="H128" s="43">
        <v>437</v>
      </c>
      <c r="I128" s="192" t="s">
        <v>333</v>
      </c>
      <c r="J128" s="197"/>
      <c r="K128" s="197"/>
      <c r="L128" s="197"/>
      <c r="M128" s="198"/>
      <c r="N128" s="198"/>
      <c r="O128" s="223"/>
      <c r="P128" s="194"/>
      <c r="Q128" s="223"/>
      <c r="R128" s="223"/>
      <c r="S128" s="224"/>
      <c r="T128" s="223"/>
      <c r="W128" s="190" t="str" cm="1">
        <f t="array" ref="W128">IFERROR(INDEX(A$761:A$954,MATCH(H128,A$761:A$954,0),0),"Save")</f>
        <v>Save</v>
      </c>
    </row>
    <row r="129" spans="1:23" hidden="1">
      <c r="A129" s="197" t="str">
        <f t="shared" si="30"/>
        <v>Buildings and Appliances</v>
      </c>
      <c r="B129" s="197" t="str">
        <f t="shared" si="30"/>
        <v>Building Component Electrification</v>
      </c>
      <c r="C129" s="197" t="str">
        <f t="shared" si="30"/>
        <v>Fraction of New Bldg Components Shifted to Other Fuels</v>
      </c>
      <c r="D129" s="192" t="s">
        <v>506</v>
      </c>
      <c r="E129" s="192" t="s">
        <v>495</v>
      </c>
      <c r="F129" s="192" t="s">
        <v>496</v>
      </c>
      <c r="G129" s="192" t="s">
        <v>507</v>
      </c>
      <c r="H129" s="43">
        <v>438</v>
      </c>
      <c r="I129" s="192" t="s">
        <v>311</v>
      </c>
      <c r="J129" s="197" t="str">
        <f t="shared" ref="J129:O131" si="31">J$126</f>
        <v>Building Component Electrification</v>
      </c>
      <c r="K129" s="197" t="str">
        <f t="shared" si="31"/>
        <v>bldgs new component fuel shifting</v>
      </c>
      <c r="L129" s="198">
        <f t="shared" si="31"/>
        <v>0</v>
      </c>
      <c r="M129" s="198">
        <f t="shared" si="31"/>
        <v>1</v>
      </c>
      <c r="N129" s="198">
        <f t="shared" si="31"/>
        <v>0.01</v>
      </c>
      <c r="O129" s="223" t="str">
        <f t="shared" si="31"/>
        <v>% of newly sold non-electric building components</v>
      </c>
      <c r="P129" s="226" t="str">
        <f>_xlfn.CONCAT("**Description:** This policy replaces the specified fraction of newly sold non-electric appliances in urban, residential buildings with electricity-using appliances. ","// **Guidance for setting values:** In the BAU case, in ",'Supporting Data'!A6,", the share of electricity among fuels used by appliances in urban, residential buildings will ", IF('Supporting Data'!D82&lt;'Supporting Data'!E82,"rise","fall")," from ",'Supporting Data'!D82,"% to ",'Supporting Data'!E82,"% through 2050.")</f>
        <v>**Description:** This policy replaces the specified fraction of newly sold non-electric appliances in urban, residential buildings with electricity-using appliances. // **Guidance for setting values:** In the BAU case, in New Mexico, the share of electricity among fuels used by appliances in urban, residential buildings will rise from 60.3% to 65.3% through 2050.</v>
      </c>
      <c r="Q129" s="223" t="str">
        <f t="shared" ref="Q129:R131" si="32">Q$126</f>
        <v>buildings-sector-main.html#component-elec</v>
      </c>
      <c r="R129" s="223" t="str">
        <f t="shared" si="32"/>
        <v>building-component-electrification.html</v>
      </c>
      <c r="S129" s="224"/>
      <c r="T129" s="223"/>
      <c r="U129" s="189" t="s">
        <v>143</v>
      </c>
      <c r="W129" s="190" t="str" cm="1">
        <f t="array" ref="W129">IFERROR(INDEX(A$761:A$954,MATCH(H129,A$761:A$954,0),0),"Save")</f>
        <v>Save</v>
      </c>
    </row>
    <row r="130" spans="1:23" hidden="1">
      <c r="A130" s="197" t="str">
        <f t="shared" si="30"/>
        <v>Buildings and Appliances</v>
      </c>
      <c r="B130" s="197" t="str">
        <f t="shared" si="30"/>
        <v>Building Component Electrification</v>
      </c>
      <c r="C130" s="197" t="str">
        <f t="shared" si="30"/>
        <v>Fraction of New Bldg Components Shifted to Other Fuels</v>
      </c>
      <c r="D130" s="192" t="s">
        <v>508</v>
      </c>
      <c r="E130" s="192" t="s">
        <v>495</v>
      </c>
      <c r="F130" s="192" t="s">
        <v>496</v>
      </c>
      <c r="G130" s="192" t="s">
        <v>509</v>
      </c>
      <c r="H130" s="43">
        <v>439</v>
      </c>
      <c r="I130" s="192" t="s">
        <v>333</v>
      </c>
      <c r="J130" s="197" t="str">
        <f t="shared" si="31"/>
        <v>Building Component Electrification</v>
      </c>
      <c r="K130" s="197" t="str">
        <f t="shared" si="31"/>
        <v>bldgs new component fuel shifting</v>
      </c>
      <c r="L130" s="198">
        <f t="shared" si="31"/>
        <v>0</v>
      </c>
      <c r="M130" s="198">
        <f t="shared" si="31"/>
        <v>1</v>
      </c>
      <c r="N130" s="198">
        <f t="shared" si="31"/>
        <v>0.01</v>
      </c>
      <c r="O130" s="223" t="str">
        <f t="shared" si="31"/>
        <v>% of newly sold non-electric building components</v>
      </c>
      <c r="P130" s="194" t="s">
        <v>510</v>
      </c>
      <c r="Q130" s="223" t="str">
        <f t="shared" si="32"/>
        <v>buildings-sector-main.html#component-elec</v>
      </c>
      <c r="R130" s="223" t="str">
        <f t="shared" si="32"/>
        <v>building-component-electrification.html</v>
      </c>
      <c r="S130" s="224"/>
      <c r="T130" s="223"/>
      <c r="U130" s="189" t="s">
        <v>143</v>
      </c>
      <c r="W130" s="190" t="str" cm="1">
        <f t="array" ref="W130">IFERROR(INDEX(A$761:A$954,MATCH(H130,A$761:A$954,0),0),"Save")</f>
        <v>Save</v>
      </c>
    </row>
    <row r="131" spans="1:23" hidden="1">
      <c r="A131" s="197" t="str">
        <f t="shared" si="30"/>
        <v>Buildings and Appliances</v>
      </c>
      <c r="B131" s="197" t="str">
        <f t="shared" si="30"/>
        <v>Building Component Electrification</v>
      </c>
      <c r="C131" s="197" t="str">
        <f t="shared" si="30"/>
        <v>Fraction of New Bldg Components Shifted to Other Fuels</v>
      </c>
      <c r="D131" s="192" t="s">
        <v>494</v>
      </c>
      <c r="E131" s="192" t="s">
        <v>511</v>
      </c>
      <c r="F131" s="192" t="s">
        <v>512</v>
      </c>
      <c r="G131" s="192" t="s">
        <v>497</v>
      </c>
      <c r="H131" s="43">
        <v>440</v>
      </c>
      <c r="I131" s="192" t="s">
        <v>311</v>
      </c>
      <c r="J131" s="197" t="str">
        <f t="shared" si="31"/>
        <v>Building Component Electrification</v>
      </c>
      <c r="K131" s="197" t="str">
        <f t="shared" si="31"/>
        <v>bldgs new component fuel shifting</v>
      </c>
      <c r="L131" s="198">
        <f t="shared" si="31"/>
        <v>0</v>
      </c>
      <c r="M131" s="198">
        <f t="shared" si="31"/>
        <v>1</v>
      </c>
      <c r="N131" s="198">
        <f t="shared" si="31"/>
        <v>0.01</v>
      </c>
      <c r="O131" s="223" t="str">
        <f t="shared" si="31"/>
        <v>% of newly sold non-electric building components</v>
      </c>
      <c r="P131" s="226" t="str">
        <f>_xlfn.CONCAT("**Description:** This policy replaces the specified fraction of newly sold non-electric heating systems in rural, residential buildings with electricity-using heating systems. // ","**Guidance for setting values:** In the BAU case, in ",'Supporting Data'!A6,", the share of electricity among fuels used for heating in rural, residential buildings will ", IF('Supporting Data'!D78&lt;'Supporting Data'!E78,"rise","fall")," from ",'Supporting Data'!D78,"% to ",'Supporting Data'!E78,"% through 2050.")</f>
        <v>**Description:** This policy replaces the specified fraction of newly sold non-electric heating systems in rural, residential buildings with electricity-using heating systems. // **Guidance for setting values:** In the BAU case, in New Mexico, the share of electricity among fuels used for heating in rural, residential buildings will rise from 5.6% to 10% through 2050.</v>
      </c>
      <c r="Q131" s="223" t="str">
        <f t="shared" si="32"/>
        <v>buildings-sector-main.html#component-elec</v>
      </c>
      <c r="R131" s="223" t="str">
        <f t="shared" si="32"/>
        <v>building-component-electrification.html</v>
      </c>
      <c r="S131" s="224"/>
      <c r="T131" s="223"/>
      <c r="U131" s="189" t="s">
        <v>143</v>
      </c>
      <c r="W131" s="190" t="str" cm="1">
        <f t="array" ref="W131">IFERROR(INDEX(A$761:A$954,MATCH(H131,A$761:A$954,0),0),"Save")</f>
        <v>Save</v>
      </c>
    </row>
    <row r="132" spans="1:23" hidden="1">
      <c r="A132" s="197" t="str">
        <f t="shared" si="30"/>
        <v>Buildings and Appliances</v>
      </c>
      <c r="B132" s="197" t="str">
        <f t="shared" si="30"/>
        <v>Building Component Electrification</v>
      </c>
      <c r="C132" s="197" t="str">
        <f t="shared" si="30"/>
        <v>Fraction of New Bldg Components Shifted to Other Fuels</v>
      </c>
      <c r="D132" s="192" t="s">
        <v>502</v>
      </c>
      <c r="E132" s="192" t="s">
        <v>511</v>
      </c>
      <c r="F132" s="192" t="s">
        <v>512</v>
      </c>
      <c r="G132" s="192" t="s">
        <v>503</v>
      </c>
      <c r="H132" s="43">
        <v>441</v>
      </c>
      <c r="I132" s="192" t="s">
        <v>333</v>
      </c>
      <c r="J132" s="197"/>
      <c r="K132" s="197"/>
      <c r="L132" s="197"/>
      <c r="M132" s="198"/>
      <c r="N132" s="198"/>
      <c r="O132" s="223"/>
      <c r="P132" s="194"/>
      <c r="Q132" s="223"/>
      <c r="R132" s="223"/>
      <c r="S132" s="224"/>
      <c r="T132" s="223"/>
      <c r="W132" s="190" t="str" cm="1">
        <f t="array" ref="W132">IFERROR(INDEX(A$761:A$954,MATCH(H132,A$761:A$954,0),0),"Save")</f>
        <v>Save</v>
      </c>
    </row>
    <row r="133" spans="1:23" hidden="1">
      <c r="A133" s="197" t="str">
        <f t="shared" si="30"/>
        <v>Buildings and Appliances</v>
      </c>
      <c r="B133" s="197" t="str">
        <f t="shared" si="30"/>
        <v>Building Component Electrification</v>
      </c>
      <c r="C133" s="197" t="str">
        <f t="shared" si="30"/>
        <v>Fraction of New Bldg Components Shifted to Other Fuels</v>
      </c>
      <c r="D133" s="192" t="s">
        <v>504</v>
      </c>
      <c r="E133" s="192" t="s">
        <v>511</v>
      </c>
      <c r="F133" s="192" t="s">
        <v>512</v>
      </c>
      <c r="G133" s="192" t="s">
        <v>505</v>
      </c>
      <c r="H133" s="43">
        <v>442</v>
      </c>
      <c r="I133" s="192" t="s">
        <v>333</v>
      </c>
      <c r="J133" s="197"/>
      <c r="K133" s="197"/>
      <c r="L133" s="197"/>
      <c r="M133" s="198"/>
      <c r="N133" s="198"/>
      <c r="O133" s="223"/>
      <c r="P133" s="194"/>
      <c r="Q133" s="223"/>
      <c r="R133" s="223"/>
      <c r="S133" s="224"/>
      <c r="T133" s="223"/>
      <c r="W133" s="190" t="str" cm="1">
        <f t="array" ref="W133">IFERROR(INDEX(A$761:A$954,MATCH(H133,A$761:A$954,0),0),"Save")</f>
        <v>Save</v>
      </c>
    </row>
    <row r="134" spans="1:23" hidden="1">
      <c r="A134" s="197" t="str">
        <f t="shared" si="30"/>
        <v>Buildings and Appliances</v>
      </c>
      <c r="B134" s="197" t="str">
        <f t="shared" si="30"/>
        <v>Building Component Electrification</v>
      </c>
      <c r="C134" s="197" t="str">
        <f t="shared" si="30"/>
        <v>Fraction of New Bldg Components Shifted to Other Fuels</v>
      </c>
      <c r="D134" s="192" t="s">
        <v>506</v>
      </c>
      <c r="E134" s="192" t="s">
        <v>511</v>
      </c>
      <c r="F134" s="192" t="s">
        <v>512</v>
      </c>
      <c r="G134" s="192" t="s">
        <v>507</v>
      </c>
      <c r="H134" s="43">
        <v>443</v>
      </c>
      <c r="I134" s="192" t="s">
        <v>311</v>
      </c>
      <c r="J134" s="197" t="str">
        <f t="shared" ref="J134:O136" si="33">J$126</f>
        <v>Building Component Electrification</v>
      </c>
      <c r="K134" s="197" t="str">
        <f t="shared" si="33"/>
        <v>bldgs new component fuel shifting</v>
      </c>
      <c r="L134" s="198">
        <f t="shared" si="33"/>
        <v>0</v>
      </c>
      <c r="M134" s="198">
        <f t="shared" si="33"/>
        <v>1</v>
      </c>
      <c r="N134" s="198">
        <f t="shared" si="33"/>
        <v>0.01</v>
      </c>
      <c r="O134" s="223" t="str">
        <f t="shared" si="33"/>
        <v>% of newly sold non-electric building components</v>
      </c>
      <c r="P134" s="226" t="str">
        <f>_xlfn.CONCAT("**Description:** This policy replaces the specified fraction of newly sold non-electric appliances in rural, residential buildings with electricity-using appliances. // **Guidance for setting values:** In the BAU case, in ",,", the share of electricity among fuels used by appliances in rural, residential buildings will ", IF('Supporting Data'!D79&lt;'Supporting Data'!E79,"rise","fall")," from ",'Supporting Data'!D79,"% to ",'Supporting Data'!E79,"% through 2050.")</f>
        <v>**Description:** This policy replaces the specified fraction of newly sold non-electric appliances in rural, residential buildings with electricity-using appliances. // **Guidance for setting values:** In the BAU case, in , the share of electricity among fuels used by appliances in rural, residential buildings will rise from 60.3% to 65.3% through 2050.</v>
      </c>
      <c r="Q134" s="223" t="str">
        <f t="shared" ref="Q134:R136" si="34">Q$126</f>
        <v>buildings-sector-main.html#component-elec</v>
      </c>
      <c r="R134" s="223" t="str">
        <f t="shared" si="34"/>
        <v>building-component-electrification.html</v>
      </c>
      <c r="S134" s="224"/>
      <c r="T134" s="223"/>
      <c r="U134" s="189" t="s">
        <v>143</v>
      </c>
      <c r="W134" s="190" t="str" cm="1">
        <f t="array" ref="W134">IFERROR(INDEX(A$761:A$954,MATCH(H134,A$761:A$954,0),0),"Save")</f>
        <v>Save</v>
      </c>
    </row>
    <row r="135" spans="1:23" hidden="1">
      <c r="A135" s="197" t="str">
        <f t="shared" si="30"/>
        <v>Buildings and Appliances</v>
      </c>
      <c r="B135" s="197" t="str">
        <f t="shared" si="30"/>
        <v>Building Component Electrification</v>
      </c>
      <c r="C135" s="197" t="str">
        <f t="shared" si="30"/>
        <v>Fraction of New Bldg Components Shifted to Other Fuels</v>
      </c>
      <c r="D135" s="192" t="s">
        <v>508</v>
      </c>
      <c r="E135" s="192" t="s">
        <v>511</v>
      </c>
      <c r="F135" s="192" t="s">
        <v>512</v>
      </c>
      <c r="G135" s="192" t="s">
        <v>509</v>
      </c>
      <c r="H135" s="43">
        <v>444</v>
      </c>
      <c r="I135" s="192" t="s">
        <v>333</v>
      </c>
      <c r="J135" s="197" t="str">
        <f t="shared" si="33"/>
        <v>Building Component Electrification</v>
      </c>
      <c r="K135" s="197" t="str">
        <f t="shared" si="33"/>
        <v>bldgs new component fuel shifting</v>
      </c>
      <c r="L135" s="198">
        <f t="shared" si="33"/>
        <v>0</v>
      </c>
      <c r="M135" s="198">
        <f t="shared" si="33"/>
        <v>1</v>
      </c>
      <c r="N135" s="198">
        <f t="shared" si="33"/>
        <v>0.01</v>
      </c>
      <c r="O135" s="223" t="str">
        <f t="shared" si="33"/>
        <v>% of newly sold non-electric building components</v>
      </c>
      <c r="P135" s="194" t="s">
        <v>513</v>
      </c>
      <c r="Q135" s="223" t="str">
        <f t="shared" si="34"/>
        <v>buildings-sector-main.html#component-elec</v>
      </c>
      <c r="R135" s="223" t="str">
        <f t="shared" si="34"/>
        <v>building-component-electrification.html</v>
      </c>
      <c r="S135" s="224"/>
      <c r="T135" s="223"/>
      <c r="U135" s="189" t="s">
        <v>143</v>
      </c>
      <c r="W135" s="190" t="str" cm="1">
        <f t="array" ref="W135">IFERROR(INDEX(A$761:A$954,MATCH(H135,A$761:A$954,0),0),"Save")</f>
        <v>Save</v>
      </c>
    </row>
    <row r="136" spans="1:23" hidden="1">
      <c r="A136" s="197" t="str">
        <f t="shared" si="30"/>
        <v>Buildings and Appliances</v>
      </c>
      <c r="B136" s="197" t="str">
        <f t="shared" si="30"/>
        <v>Building Component Electrification</v>
      </c>
      <c r="C136" s="197" t="str">
        <f t="shared" si="30"/>
        <v>Fraction of New Bldg Components Shifted to Other Fuels</v>
      </c>
      <c r="D136" s="192" t="s">
        <v>494</v>
      </c>
      <c r="E136" s="192" t="s">
        <v>514</v>
      </c>
      <c r="F136" s="192" t="s">
        <v>515</v>
      </c>
      <c r="G136" s="192" t="s">
        <v>497</v>
      </c>
      <c r="H136" s="43">
        <v>445</v>
      </c>
      <c r="I136" s="192" t="s">
        <v>311</v>
      </c>
      <c r="J136" s="197" t="str">
        <f t="shared" si="33"/>
        <v>Building Component Electrification</v>
      </c>
      <c r="K136" s="197" t="str">
        <f t="shared" si="33"/>
        <v>bldgs new component fuel shifting</v>
      </c>
      <c r="L136" s="198">
        <f t="shared" si="33"/>
        <v>0</v>
      </c>
      <c r="M136" s="198">
        <f t="shared" si="33"/>
        <v>1</v>
      </c>
      <c r="N136" s="198">
        <f t="shared" si="33"/>
        <v>0.01</v>
      </c>
      <c r="O136" s="223" t="str">
        <f t="shared" si="33"/>
        <v>% of newly sold non-electric building components</v>
      </c>
      <c r="P136" s="226" t="str">
        <f>_xlfn.CONCAT("**Description:** This policy replaces the specified fraction of newly sold non-electric heating systems in commercial buildings with electricity-using heating systems."," // **Guidance for setting values:** In the BAU case, in ",'Supporting Data'!A6,", the share of electricity among fuels used for heating in commercial buildings will ", IF('Supporting Data'!D84&lt;'Supporting Data'!E84,"rise","fall")," from ",'Supporting Data'!D84,"% to ",'Supporting Data'!E84,"% through 2050.")</f>
        <v>**Description:** This policy replaces the specified fraction of newly sold non-electric heating systems in commercial buildings with electricity-using heating systems. // **Guidance for setting values:** In the BAU case, in New Mexico, the share of electricity among fuels used for heating in commercial buildings will rise from 0.5% to 0.6% through 2050.</v>
      </c>
      <c r="Q136" s="223" t="str">
        <f t="shared" si="34"/>
        <v>buildings-sector-main.html#component-elec</v>
      </c>
      <c r="R136" s="223" t="str">
        <f t="shared" si="34"/>
        <v>building-component-electrification.html</v>
      </c>
      <c r="S136" s="224"/>
      <c r="T136" s="223"/>
      <c r="U136" s="189" t="s">
        <v>143</v>
      </c>
      <c r="W136" s="190" t="str" cm="1">
        <f t="array" ref="W136">IFERROR(INDEX(A$761:A$954,MATCH(H136,A$761:A$954,0),0),"Save")</f>
        <v>Save</v>
      </c>
    </row>
    <row r="137" spans="1:23" hidden="1">
      <c r="A137" s="197" t="str">
        <f t="shared" si="30"/>
        <v>Buildings and Appliances</v>
      </c>
      <c r="B137" s="197" t="str">
        <f t="shared" si="30"/>
        <v>Building Component Electrification</v>
      </c>
      <c r="C137" s="197" t="str">
        <f t="shared" si="30"/>
        <v>Fraction of New Bldg Components Shifted to Other Fuels</v>
      </c>
      <c r="D137" s="192" t="s">
        <v>502</v>
      </c>
      <c r="E137" s="192" t="s">
        <v>514</v>
      </c>
      <c r="F137" s="192" t="s">
        <v>515</v>
      </c>
      <c r="G137" s="192" t="s">
        <v>503</v>
      </c>
      <c r="H137" s="43">
        <v>446</v>
      </c>
      <c r="I137" s="192" t="s">
        <v>333</v>
      </c>
      <c r="J137" s="197"/>
      <c r="K137" s="197"/>
      <c r="L137" s="197"/>
      <c r="M137" s="198"/>
      <c r="N137" s="198"/>
      <c r="O137" s="223"/>
      <c r="P137" s="194"/>
      <c r="Q137" s="223"/>
      <c r="R137" s="223"/>
      <c r="S137" s="224"/>
      <c r="T137" s="223"/>
      <c r="W137" s="190" t="str" cm="1">
        <f t="array" ref="W137">IFERROR(INDEX(A$761:A$954,MATCH(H137,A$761:A$954,0),0),"Save")</f>
        <v>Save</v>
      </c>
    </row>
    <row r="138" spans="1:23" hidden="1">
      <c r="A138" s="197" t="str">
        <f t="shared" si="30"/>
        <v>Buildings and Appliances</v>
      </c>
      <c r="B138" s="197" t="str">
        <f t="shared" si="30"/>
        <v>Building Component Electrification</v>
      </c>
      <c r="C138" s="197" t="str">
        <f t="shared" si="30"/>
        <v>Fraction of New Bldg Components Shifted to Other Fuels</v>
      </c>
      <c r="D138" s="192" t="s">
        <v>504</v>
      </c>
      <c r="E138" s="192" t="s">
        <v>514</v>
      </c>
      <c r="F138" s="192" t="s">
        <v>515</v>
      </c>
      <c r="G138" s="192" t="s">
        <v>505</v>
      </c>
      <c r="H138" s="43">
        <v>447</v>
      </c>
      <c r="I138" s="192" t="s">
        <v>333</v>
      </c>
      <c r="J138" s="197"/>
      <c r="K138" s="197"/>
      <c r="L138" s="197"/>
      <c r="M138" s="198"/>
      <c r="N138" s="198"/>
      <c r="O138" s="223"/>
      <c r="P138" s="194"/>
      <c r="Q138" s="223"/>
      <c r="R138" s="223"/>
      <c r="S138" s="224"/>
      <c r="T138" s="223"/>
      <c r="W138" s="190" t="str" cm="1">
        <f t="array" ref="W138">IFERROR(INDEX(A$761:A$954,MATCH(H138,A$761:A$954,0),0),"Save")</f>
        <v>Save</v>
      </c>
    </row>
    <row r="139" spans="1:23" hidden="1">
      <c r="A139" s="197" t="str">
        <f t="shared" si="30"/>
        <v>Buildings and Appliances</v>
      </c>
      <c r="B139" s="197" t="str">
        <f t="shared" si="30"/>
        <v>Building Component Electrification</v>
      </c>
      <c r="C139" s="197" t="str">
        <f t="shared" si="30"/>
        <v>Fraction of New Bldg Components Shifted to Other Fuels</v>
      </c>
      <c r="D139" s="192" t="s">
        <v>506</v>
      </c>
      <c r="E139" s="192" t="s">
        <v>514</v>
      </c>
      <c r="F139" s="192" t="s">
        <v>515</v>
      </c>
      <c r="G139" s="192" t="s">
        <v>507</v>
      </c>
      <c r="H139" s="43">
        <v>448</v>
      </c>
      <c r="I139" s="192" t="s">
        <v>311</v>
      </c>
      <c r="J139" s="197" t="str">
        <f t="shared" ref="J139:O140" si="35">J$126</f>
        <v>Building Component Electrification</v>
      </c>
      <c r="K139" s="197" t="str">
        <f t="shared" si="35"/>
        <v>bldgs new component fuel shifting</v>
      </c>
      <c r="L139" s="198">
        <f t="shared" si="35"/>
        <v>0</v>
      </c>
      <c r="M139" s="198">
        <f t="shared" si="35"/>
        <v>1</v>
      </c>
      <c r="N139" s="198">
        <f t="shared" si="35"/>
        <v>0.01</v>
      </c>
      <c r="O139" s="223" t="str">
        <f t="shared" si="35"/>
        <v>% of newly sold non-electric building components</v>
      </c>
      <c r="P139" s="226" t="str">
        <f>_xlfn.CONCAT("**Description:** This policy replaces the specified fraction of newly sold non-electric appliances in commercial buildings with electricity-using appliances. // **Guidance for setting values:** In the BAU case, in ",'Supporting Data'!A6,", the share of electricity among fuels used by appliances in commercial buildings will ", IF('Supporting Data'!D85&lt;'Supporting Data'!E85,"rise","fall")," from ",'Supporting Data'!D85,"% to ",'Supporting Data'!E85,"% through 2050.")</f>
        <v>**Description:** This policy replaces the specified fraction of newly sold non-electric appliances in commercial buildings with electricity-using appliances. // **Guidance for setting values:** In the BAU case, in New Mexico, the share of electricity among fuels used by appliances in commercial buildings will fall from 43.3% to 26.3% through 2050.</v>
      </c>
      <c r="Q139" s="223" t="str">
        <f>Q$126</f>
        <v>buildings-sector-main.html#component-elec</v>
      </c>
      <c r="R139" s="223" t="str">
        <f>R$126</f>
        <v>building-component-electrification.html</v>
      </c>
      <c r="S139" s="224"/>
      <c r="T139" s="223"/>
      <c r="U139" s="189" t="s">
        <v>143</v>
      </c>
      <c r="W139" s="190" t="str" cm="1">
        <f t="array" ref="W139">IFERROR(INDEX(A$761:A$954,MATCH(H139,A$761:A$954,0),0),"Save")</f>
        <v>Save</v>
      </c>
    </row>
    <row r="140" spans="1:23" hidden="1">
      <c r="A140" s="197" t="str">
        <f t="shared" si="30"/>
        <v>Buildings and Appliances</v>
      </c>
      <c r="B140" s="197" t="str">
        <f t="shared" si="30"/>
        <v>Building Component Electrification</v>
      </c>
      <c r="C140" s="197" t="str">
        <f t="shared" si="30"/>
        <v>Fraction of New Bldg Components Shifted to Other Fuels</v>
      </c>
      <c r="D140" s="192" t="s">
        <v>508</v>
      </c>
      <c r="E140" s="192" t="s">
        <v>514</v>
      </c>
      <c r="F140" s="192" t="s">
        <v>515</v>
      </c>
      <c r="G140" s="192" t="s">
        <v>509</v>
      </c>
      <c r="H140" s="43">
        <v>449</v>
      </c>
      <c r="I140" s="192" t="s">
        <v>311</v>
      </c>
      <c r="J140" s="197" t="str">
        <f t="shared" si="35"/>
        <v>Building Component Electrification</v>
      </c>
      <c r="K140" s="197" t="str">
        <f t="shared" si="35"/>
        <v>bldgs new component fuel shifting</v>
      </c>
      <c r="L140" s="198">
        <f t="shared" si="35"/>
        <v>0</v>
      </c>
      <c r="M140" s="198">
        <f t="shared" si="35"/>
        <v>1</v>
      </c>
      <c r="N140" s="198">
        <f t="shared" si="35"/>
        <v>0.01</v>
      </c>
      <c r="O140" s="223" t="str">
        <f t="shared" si="35"/>
        <v>% of newly sold non-electric building components</v>
      </c>
      <c r="P140" s="226" t="str">
        <f>_xlfn.CONCAT("**Description:** This policy replaces the specified fraction of newly sold non-electric other components in commercial buildings with electricity-using components. // **Guidance for setting values:** In the BAU case, in the ",'Supporting Data'!A6,", the share of electricity among fuels used by other components in commercial buildings will ", IF('Supporting Data'!D81&lt;'Supporting Data'!E81,"rise","fall")," from ",'Supporting Data'!D86,"% to ",'Supporting Data'!E86,"% through 2050.")</f>
        <v>**Description:** This policy replaces the specified fraction of newly sold non-electric other components in commercial buildings with electricity-using components. // **Guidance for setting values:** In the BAU case, in the New Mexico, the share of electricity among fuels used by other components in commercial buildings will rise from 73% to 85.9% through 2050.</v>
      </c>
      <c r="Q140" s="223" t="str">
        <f>Q$126</f>
        <v>buildings-sector-main.html#component-elec</v>
      </c>
      <c r="R140" s="223" t="str">
        <f>R$126</f>
        <v>building-component-electrification.html</v>
      </c>
      <c r="S140" s="224"/>
      <c r="T140" s="223"/>
      <c r="U140" s="189" t="s">
        <v>143</v>
      </c>
      <c r="W140" s="190" t="str" cm="1">
        <f t="array" ref="W140">IFERROR(INDEX(A$761:A$954,MATCH(H140,A$761:A$954,0),0),"Save")</f>
        <v>Save</v>
      </c>
    </row>
    <row r="141" spans="1:23" s="197" customFormat="1" hidden="1">
      <c r="A141" s="189" t="s">
        <v>491</v>
      </c>
      <c r="B141" s="189" t="s">
        <v>516</v>
      </c>
      <c r="C141" s="189" t="s">
        <v>517</v>
      </c>
      <c r="D141" s="192" t="s">
        <v>494</v>
      </c>
      <c r="E141" s="192" t="s">
        <v>495</v>
      </c>
      <c r="F141" s="192" t="s">
        <v>496</v>
      </c>
      <c r="G141" s="192" t="s">
        <v>497</v>
      </c>
      <c r="H141" s="43">
        <v>13</v>
      </c>
      <c r="I141" s="192" t="s">
        <v>311</v>
      </c>
      <c r="J141" s="189" t="s">
        <v>516</v>
      </c>
      <c r="K141" s="189" t="s">
        <v>518</v>
      </c>
      <c r="L141" s="211">
        <v>0</v>
      </c>
      <c r="M141" s="211">
        <f>ROUND(MaxBoundCalculations!B162,2)</f>
        <v>0.22</v>
      </c>
      <c r="N141" s="211">
        <v>0.01</v>
      </c>
      <c r="O141" s="192" t="s">
        <v>519</v>
      </c>
      <c r="P141" s="226" t="str">
        <f>'Repeating Values'!B6&amp;'Repeating Values'!$D$6</f>
        <v>**Description:** This policy tightens energy efficiency standards for heating systems in urban, residential buildings.  The policy only applies to newly sold heating systems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41" s="192" t="s">
        <v>520</v>
      </c>
      <c r="R141" s="199" t="s">
        <v>521</v>
      </c>
      <c r="S141" s="213" t="s">
        <v>522</v>
      </c>
      <c r="T141" s="192" t="s">
        <v>523</v>
      </c>
      <c r="W141" s="190" t="str" cm="1">
        <f t="array" ref="W141">IFERROR(INDEX(A$761:A$954,MATCH(H141,A$761:A$954,0),0),"Save")</f>
        <v>Save</v>
      </c>
    </row>
    <row r="142" spans="1:23" s="197" customFormat="1" hidden="1">
      <c r="A142" s="197" t="str">
        <f t="shared" ref="A142:C158" si="36">A$141</f>
        <v>Buildings and Appliances</v>
      </c>
      <c r="B142" s="197" t="str">
        <f t="shared" si="36"/>
        <v>Building Energy Efficiency Standards</v>
      </c>
      <c r="C142" s="197" t="str">
        <f t="shared" si="36"/>
        <v>Reduction in E Use Allowed by Component Eff Std</v>
      </c>
      <c r="D142" s="192" t="s">
        <v>502</v>
      </c>
      <c r="E142" s="192" t="s">
        <v>495</v>
      </c>
      <c r="F142" s="192" t="s">
        <v>496</v>
      </c>
      <c r="G142" s="192" t="s">
        <v>503</v>
      </c>
      <c r="H142" s="43">
        <v>14</v>
      </c>
      <c r="I142" s="192" t="s">
        <v>311</v>
      </c>
      <c r="J142" s="197" t="str">
        <f t="shared" ref="J142:L158" si="37">J$141</f>
        <v>Building Energy Efficiency Standards</v>
      </c>
      <c r="K142" s="205" t="str">
        <f t="shared" si="37"/>
        <v>bldgs efficiency standards</v>
      </c>
      <c r="L142" s="205">
        <f t="shared" si="37"/>
        <v>0</v>
      </c>
      <c r="M142" s="193">
        <f>ROUND(MaxBoundCalculations!B163,2)</f>
        <v>0.38</v>
      </c>
      <c r="N142" s="205">
        <f t="shared" ref="N142:O158" si="38">N$141</f>
        <v>0.01</v>
      </c>
      <c r="O142" s="207" t="str">
        <f t="shared" si="38"/>
        <v>% reduction in energy use</v>
      </c>
      <c r="P142" s="226" t="str">
        <f>'Repeating Values'!B9&amp;'Repeating Values'!$D$6</f>
        <v>**Description:**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42" s="207" t="str">
        <f t="shared" ref="Q142:S158" si="39">Q$141</f>
        <v>buildings-sector-main.html#eff-stds</v>
      </c>
      <c r="R142" s="207" t="str">
        <f t="shared" si="39"/>
        <v>building-energy-efficiency-standards.html</v>
      </c>
      <c r="S142"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207" t="str">
        <f t="shared" ref="T142:T158" si="40">T141</f>
        <v>Itron, 2007, "ASSESSMENT OF LONG-TERM
ELECTRIC ENERGY EFFICIENCY
POTENTIAL IN CALIFORNIA’S
RESIDENTIAL SECTOR," http://www.energy.ca.gov/2007publications/CEC-500-2007-002/CEC-500-2007-002.PDF, p.33, Table 5-1</v>
      </c>
      <c r="W142" s="190" t="str" cm="1">
        <f t="array" ref="W142">IFERROR(INDEX(A$761:A$954,MATCH(H142,A$761:A$954,0),0),"Save")</f>
        <v>Save</v>
      </c>
    </row>
    <row r="143" spans="1:23" s="197" customFormat="1" hidden="1">
      <c r="A143" s="197" t="str">
        <f t="shared" si="36"/>
        <v>Buildings and Appliances</v>
      </c>
      <c r="B143" s="197" t="str">
        <f t="shared" si="36"/>
        <v>Building Energy Efficiency Standards</v>
      </c>
      <c r="C143" s="197" t="str">
        <f t="shared" si="36"/>
        <v>Reduction in E Use Allowed by Component Eff Std</v>
      </c>
      <c r="D143" s="192" t="s">
        <v>524</v>
      </c>
      <c r="E143" s="192" t="s">
        <v>495</v>
      </c>
      <c r="F143" s="192" t="s">
        <v>496</v>
      </c>
      <c r="G143" s="192" t="s">
        <v>525</v>
      </c>
      <c r="H143" s="43">
        <v>15</v>
      </c>
      <c r="I143" s="192" t="s">
        <v>311</v>
      </c>
      <c r="J143" s="197" t="str">
        <f t="shared" si="37"/>
        <v>Building Energy Efficiency Standards</v>
      </c>
      <c r="K143" s="205" t="str">
        <f t="shared" si="37"/>
        <v>bldgs efficiency standards</v>
      </c>
      <c r="L143" s="205">
        <f t="shared" si="37"/>
        <v>0</v>
      </c>
      <c r="M143" s="193">
        <f>ROUND(MaxBoundCalculations!B163,2)</f>
        <v>0.38</v>
      </c>
      <c r="N143" s="205">
        <f t="shared" si="38"/>
        <v>0.01</v>
      </c>
      <c r="O143" s="207" t="str">
        <f t="shared" si="38"/>
        <v>% reduction in energy use</v>
      </c>
      <c r="P143" s="226" t="str">
        <f>'Repeating Values'!B11&amp;'Repeating Values'!$D$6</f>
        <v>**Description:** This policy tightens energy efficiency standards for urban, residential building envelopes.  The policy only applies to newly sold building envelope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43" s="207" t="str">
        <f t="shared" si="39"/>
        <v>buildings-sector-main.html#eff-stds</v>
      </c>
      <c r="R143" s="207" t="str">
        <f t="shared" si="39"/>
        <v>building-energy-efficiency-standards.html</v>
      </c>
      <c r="S143"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207" t="str">
        <f t="shared" si="40"/>
        <v>Itron, 2007, "ASSESSMENT OF LONG-TERM
ELECTRIC ENERGY EFFICIENCY
POTENTIAL IN CALIFORNIA’S
RESIDENTIAL SECTOR," http://www.energy.ca.gov/2007publications/CEC-500-2007-002/CEC-500-2007-002.PDF, p.33, Table 5-1</v>
      </c>
      <c r="W143" s="190" t="str" cm="1">
        <f t="array" ref="W143">IFERROR(INDEX(A$761:A$954,MATCH(H143,A$761:A$954,0),0),"Save")</f>
        <v>Save</v>
      </c>
    </row>
    <row r="144" spans="1:23" s="197" customFormat="1" hidden="1">
      <c r="A144" s="197" t="str">
        <f t="shared" si="36"/>
        <v>Buildings and Appliances</v>
      </c>
      <c r="B144" s="197" t="str">
        <f t="shared" si="36"/>
        <v>Building Energy Efficiency Standards</v>
      </c>
      <c r="C144" s="197" t="str">
        <f t="shared" si="36"/>
        <v>Reduction in E Use Allowed by Component Eff Std</v>
      </c>
      <c r="D144" s="192" t="s">
        <v>504</v>
      </c>
      <c r="E144" s="192" t="s">
        <v>495</v>
      </c>
      <c r="F144" s="192" t="s">
        <v>496</v>
      </c>
      <c r="G144" s="192" t="s">
        <v>505</v>
      </c>
      <c r="H144" s="43">
        <v>16</v>
      </c>
      <c r="I144" s="192" t="s">
        <v>311</v>
      </c>
      <c r="J144" s="197" t="str">
        <f t="shared" si="37"/>
        <v>Building Energy Efficiency Standards</v>
      </c>
      <c r="K144" s="205" t="str">
        <f t="shared" si="37"/>
        <v>bldgs efficiency standards</v>
      </c>
      <c r="L144" s="205">
        <f t="shared" si="37"/>
        <v>0</v>
      </c>
      <c r="M144" s="193">
        <f>ROUND(MaxBoundCalculations!B161,2)</f>
        <v>0.4</v>
      </c>
      <c r="N144" s="205">
        <f t="shared" si="38"/>
        <v>0.01</v>
      </c>
      <c r="O144" s="207" t="str">
        <f t="shared" si="38"/>
        <v>% reduction in energy use</v>
      </c>
      <c r="P144" s="226" t="str">
        <f>'Repeating Values'!B12&amp;'Repeating Values'!$D$6</f>
        <v>**Description:** This policy tightens energy efficiency standards for lighting in urban, residential buildings.  The policy only applies to newly sold lighting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44" s="207" t="str">
        <f t="shared" si="39"/>
        <v>buildings-sector-main.html#eff-stds</v>
      </c>
      <c r="R144" s="207" t="str">
        <f t="shared" si="39"/>
        <v>building-energy-efficiency-standards.html</v>
      </c>
      <c r="S144"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207" t="str">
        <f t="shared" si="40"/>
        <v>Itron, 2007, "ASSESSMENT OF LONG-TERM
ELECTRIC ENERGY EFFICIENCY
POTENTIAL IN CALIFORNIA’S
RESIDENTIAL SECTOR," http://www.energy.ca.gov/2007publications/CEC-500-2007-002/CEC-500-2007-002.PDF, p.33, Table 5-1</v>
      </c>
      <c r="W144" s="190" t="str" cm="1">
        <f t="array" ref="W144">IFERROR(INDEX(A$761:A$954,MATCH(H144,A$761:A$954,0),0),"Save")</f>
        <v>Save</v>
      </c>
    </row>
    <row r="145" spans="1:23" s="197" customFormat="1" hidden="1">
      <c r="A145" s="197" t="str">
        <f t="shared" si="36"/>
        <v>Buildings and Appliances</v>
      </c>
      <c r="B145" s="197" t="str">
        <f t="shared" si="36"/>
        <v>Building Energy Efficiency Standards</v>
      </c>
      <c r="C145" s="197" t="str">
        <f t="shared" si="36"/>
        <v>Reduction in E Use Allowed by Component Eff Std</v>
      </c>
      <c r="D145" s="192" t="s">
        <v>506</v>
      </c>
      <c r="E145" s="192" t="s">
        <v>495</v>
      </c>
      <c r="F145" s="192" t="s">
        <v>496</v>
      </c>
      <c r="G145" s="192" t="s">
        <v>507</v>
      </c>
      <c r="H145" s="43">
        <v>17</v>
      </c>
      <c r="I145" s="192" t="s">
        <v>311</v>
      </c>
      <c r="J145" s="197" t="str">
        <f t="shared" si="37"/>
        <v>Building Energy Efficiency Standards</v>
      </c>
      <c r="K145" s="205" t="str">
        <f t="shared" si="37"/>
        <v>bldgs efficiency standards</v>
      </c>
      <c r="L145" s="205">
        <f t="shared" si="37"/>
        <v>0</v>
      </c>
      <c r="M145" s="193">
        <f>ROUND(MaxBoundCalculations!B159,2)</f>
        <v>0.38</v>
      </c>
      <c r="N145" s="205">
        <f t="shared" si="38"/>
        <v>0.01</v>
      </c>
      <c r="O145" s="207" t="str">
        <f t="shared" si="38"/>
        <v>% reduction in energy use</v>
      </c>
      <c r="P145" s="226" t="str">
        <f>'Repeating Values'!B13&amp;'Repeating Values'!$D$6</f>
        <v>**Description:** This policy tightens energy efficiency standards for appliances in urban, residential buildings.  The policy only applies to newly sold appliances each year (whether for new buildings or replacement of old appliances in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45" s="207" t="str">
        <f t="shared" si="39"/>
        <v>buildings-sector-main.html#eff-stds</v>
      </c>
      <c r="R145" s="207" t="str">
        <f t="shared" si="39"/>
        <v>building-energy-efficiency-standards.html</v>
      </c>
      <c r="S145"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207" t="str">
        <f t="shared" si="40"/>
        <v>Itron, 2007, "ASSESSMENT OF LONG-TERM
ELECTRIC ENERGY EFFICIENCY
POTENTIAL IN CALIFORNIA’S
RESIDENTIAL SECTOR," http://www.energy.ca.gov/2007publications/CEC-500-2007-002/CEC-500-2007-002.PDF, p.33, Table 5-1</v>
      </c>
      <c r="W145" s="190" t="str" cm="1">
        <f t="array" ref="W145">IFERROR(INDEX(A$761:A$954,MATCH(H145,A$761:A$954,0),0),"Save")</f>
        <v>Save</v>
      </c>
    </row>
    <row r="146" spans="1:23" s="197" customFormat="1" hidden="1">
      <c r="A146" s="197" t="str">
        <f t="shared" si="36"/>
        <v>Buildings and Appliances</v>
      </c>
      <c r="B146" s="197" t="str">
        <f t="shared" si="36"/>
        <v>Building Energy Efficiency Standards</v>
      </c>
      <c r="C146" s="197" t="str">
        <f t="shared" si="36"/>
        <v>Reduction in E Use Allowed by Component Eff Std</v>
      </c>
      <c r="D146" s="192" t="s">
        <v>508</v>
      </c>
      <c r="E146" s="192" t="s">
        <v>495</v>
      </c>
      <c r="F146" s="192" t="s">
        <v>496</v>
      </c>
      <c r="G146" s="192" t="s">
        <v>509</v>
      </c>
      <c r="H146" s="43">
        <v>18</v>
      </c>
      <c r="I146" s="192" t="s">
        <v>311</v>
      </c>
      <c r="J146" s="197" t="str">
        <f t="shared" si="37"/>
        <v>Building Energy Efficiency Standards</v>
      </c>
      <c r="K146" s="205" t="str">
        <f t="shared" si="37"/>
        <v>bldgs efficiency standards</v>
      </c>
      <c r="L146" s="205">
        <f t="shared" si="37"/>
        <v>0</v>
      </c>
      <c r="M146" s="193">
        <f>ROUND(MaxBoundCalculations!B160,2)</f>
        <v>0.11</v>
      </c>
      <c r="N146" s="205">
        <f t="shared" si="38"/>
        <v>0.01</v>
      </c>
      <c r="O146" s="207" t="str">
        <f t="shared" si="38"/>
        <v>% reduction in energy use</v>
      </c>
      <c r="P146" s="226" t="str">
        <f>'Repeating Values'!B14&amp;'Repeating Values'!$D$6</f>
        <v>**Description:** This policy tightens energy efficiency standards for other energy-using components in urban, residential buildings.  The policy only applies to newly sold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46" s="207" t="str">
        <f t="shared" si="39"/>
        <v>buildings-sector-main.html#eff-stds</v>
      </c>
      <c r="R146" s="207" t="str">
        <f t="shared" si="39"/>
        <v>building-energy-efficiency-standards.html</v>
      </c>
      <c r="S146"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207" t="str">
        <f t="shared" si="40"/>
        <v>Itron, 2007, "ASSESSMENT OF LONG-TERM
ELECTRIC ENERGY EFFICIENCY
POTENTIAL IN CALIFORNIA’S
RESIDENTIAL SECTOR," http://www.energy.ca.gov/2007publications/CEC-500-2007-002/CEC-500-2007-002.PDF, p.33, Table 5-1</v>
      </c>
      <c r="W146" s="190" t="str" cm="1">
        <f t="array" ref="W146">IFERROR(INDEX(A$761:A$954,MATCH(H146,A$761:A$954,0),0),"Save")</f>
        <v>Save</v>
      </c>
    </row>
    <row r="147" spans="1:23" s="197" customFormat="1" hidden="1">
      <c r="A147" s="197" t="str">
        <f t="shared" si="36"/>
        <v>Buildings and Appliances</v>
      </c>
      <c r="B147" s="197" t="str">
        <f t="shared" si="36"/>
        <v>Building Energy Efficiency Standards</v>
      </c>
      <c r="C147" s="197" t="str">
        <f t="shared" si="36"/>
        <v>Reduction in E Use Allowed by Component Eff Std</v>
      </c>
      <c r="D147" s="192" t="s">
        <v>494</v>
      </c>
      <c r="E147" s="192" t="s">
        <v>511</v>
      </c>
      <c r="F147" s="192" t="s">
        <v>512</v>
      </c>
      <c r="G147" s="192" t="s">
        <v>497</v>
      </c>
      <c r="H147" s="43">
        <v>150</v>
      </c>
      <c r="I147" s="192" t="s">
        <v>311</v>
      </c>
      <c r="J147" s="197" t="str">
        <f t="shared" si="37"/>
        <v>Building Energy Efficiency Standards</v>
      </c>
      <c r="K147" s="205" t="str">
        <f t="shared" si="37"/>
        <v>bldgs efficiency standards</v>
      </c>
      <c r="L147" s="205">
        <f t="shared" si="37"/>
        <v>0</v>
      </c>
      <c r="M147" s="205">
        <f t="shared" ref="M147:M158" si="41">M141</f>
        <v>0.22</v>
      </c>
      <c r="N147" s="205">
        <f t="shared" si="38"/>
        <v>0.01</v>
      </c>
      <c r="O147" s="207" t="str">
        <f t="shared" si="38"/>
        <v>% reduction in energy use</v>
      </c>
      <c r="P147" s="226" t="str">
        <f>'Repeating Values'!B15&amp;'Repeating Values'!$D$6</f>
        <v>**Description:** This policy tightens energy efficiency standards for heating systems in rural, residential buildings.  The policy only applies to newly sold heating systems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47" s="207" t="str">
        <f t="shared" si="39"/>
        <v>buildings-sector-main.html#eff-stds</v>
      </c>
      <c r="R147" s="207" t="str">
        <f t="shared" si="39"/>
        <v>building-energy-efficiency-standards.html</v>
      </c>
      <c r="S147"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207" t="str">
        <f t="shared" si="40"/>
        <v>Itron, 2007, "ASSESSMENT OF LONG-TERM
ELECTRIC ENERGY EFFICIENCY
POTENTIAL IN CALIFORNIA’S
RESIDENTIAL SECTOR," http://www.energy.ca.gov/2007publications/CEC-500-2007-002/CEC-500-2007-002.PDF, p.33, Table 5-1</v>
      </c>
      <c r="W147" s="190" t="str" cm="1">
        <f t="array" ref="W147">IFERROR(INDEX(A$761:A$954,MATCH(H147,A$761:A$954,0),0),"Save")</f>
        <v>Save</v>
      </c>
    </row>
    <row r="148" spans="1:23" s="197" customFormat="1" hidden="1">
      <c r="A148" s="197" t="str">
        <f t="shared" si="36"/>
        <v>Buildings and Appliances</v>
      </c>
      <c r="B148" s="197" t="str">
        <f t="shared" si="36"/>
        <v>Building Energy Efficiency Standards</v>
      </c>
      <c r="C148" s="197" t="str">
        <f t="shared" si="36"/>
        <v>Reduction in E Use Allowed by Component Eff Std</v>
      </c>
      <c r="D148" s="192" t="s">
        <v>502</v>
      </c>
      <c r="E148" s="192" t="s">
        <v>511</v>
      </c>
      <c r="F148" s="192" t="s">
        <v>512</v>
      </c>
      <c r="G148" s="192" t="s">
        <v>503</v>
      </c>
      <c r="H148" s="43">
        <v>151</v>
      </c>
      <c r="I148" s="192" t="s">
        <v>311</v>
      </c>
      <c r="J148" s="197" t="str">
        <f t="shared" si="37"/>
        <v>Building Energy Efficiency Standards</v>
      </c>
      <c r="K148" s="205" t="str">
        <f t="shared" si="37"/>
        <v>bldgs efficiency standards</v>
      </c>
      <c r="L148" s="205">
        <f t="shared" si="37"/>
        <v>0</v>
      </c>
      <c r="M148" s="205">
        <f t="shared" si="41"/>
        <v>0.38</v>
      </c>
      <c r="N148" s="205">
        <f t="shared" si="38"/>
        <v>0.01</v>
      </c>
      <c r="O148" s="207" t="str">
        <f t="shared" si="38"/>
        <v>% reduction in energy use</v>
      </c>
      <c r="P148" s="226" t="str">
        <f>'Repeating Values'!B16&amp;'Repeating Values'!$D$6</f>
        <v>**Description:**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48" s="207" t="str">
        <f t="shared" si="39"/>
        <v>buildings-sector-main.html#eff-stds</v>
      </c>
      <c r="R148" s="207" t="str">
        <f t="shared" si="39"/>
        <v>building-energy-efficiency-standards.html</v>
      </c>
      <c r="S148"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207" t="str">
        <f t="shared" si="40"/>
        <v>Itron, 2007, "ASSESSMENT OF LONG-TERM
ELECTRIC ENERGY EFFICIENCY
POTENTIAL IN CALIFORNIA’S
RESIDENTIAL SECTOR," http://www.energy.ca.gov/2007publications/CEC-500-2007-002/CEC-500-2007-002.PDF, p.33, Table 5-1</v>
      </c>
      <c r="W148" s="190" t="str" cm="1">
        <f t="array" ref="W148">IFERROR(INDEX(A$761:A$954,MATCH(H148,A$761:A$954,0),0),"Save")</f>
        <v>Save</v>
      </c>
    </row>
    <row r="149" spans="1:23" s="197" customFormat="1" hidden="1">
      <c r="A149" s="197" t="str">
        <f t="shared" si="36"/>
        <v>Buildings and Appliances</v>
      </c>
      <c r="B149" s="197" t="str">
        <f t="shared" si="36"/>
        <v>Building Energy Efficiency Standards</v>
      </c>
      <c r="C149" s="197" t="str">
        <f t="shared" si="36"/>
        <v>Reduction in E Use Allowed by Component Eff Std</v>
      </c>
      <c r="D149" s="192" t="s">
        <v>524</v>
      </c>
      <c r="E149" s="192" t="s">
        <v>511</v>
      </c>
      <c r="F149" s="192" t="s">
        <v>512</v>
      </c>
      <c r="G149" s="192" t="s">
        <v>525</v>
      </c>
      <c r="H149" s="43">
        <v>152</v>
      </c>
      <c r="I149" s="192" t="s">
        <v>311</v>
      </c>
      <c r="J149" s="197" t="str">
        <f t="shared" si="37"/>
        <v>Building Energy Efficiency Standards</v>
      </c>
      <c r="K149" s="205" t="str">
        <f t="shared" si="37"/>
        <v>bldgs efficiency standards</v>
      </c>
      <c r="L149" s="205">
        <f t="shared" si="37"/>
        <v>0</v>
      </c>
      <c r="M149" s="205">
        <f t="shared" si="41"/>
        <v>0.38</v>
      </c>
      <c r="N149" s="205">
        <f t="shared" si="38"/>
        <v>0.01</v>
      </c>
      <c r="O149" s="207" t="str">
        <f t="shared" si="38"/>
        <v>% reduction in energy use</v>
      </c>
      <c r="P149" s="226" t="str">
        <f>'Repeating Values'!B17&amp;'Repeating Values'!$D$6</f>
        <v>**Description:** This policy tightens energy efficiency standards for rural, residential building envelopes.  The policy only applies to newly sold building envelope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49" s="207" t="str">
        <f t="shared" si="39"/>
        <v>buildings-sector-main.html#eff-stds</v>
      </c>
      <c r="R149" s="207" t="str">
        <f t="shared" si="39"/>
        <v>building-energy-efficiency-standards.html</v>
      </c>
      <c r="S149"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207" t="str">
        <f t="shared" si="40"/>
        <v>Itron, 2007, "ASSESSMENT OF LONG-TERM
ELECTRIC ENERGY EFFICIENCY
POTENTIAL IN CALIFORNIA’S
RESIDENTIAL SECTOR," http://www.energy.ca.gov/2007publications/CEC-500-2007-002/CEC-500-2007-002.PDF, p.33, Table 5-1</v>
      </c>
      <c r="W149" s="190" t="str" cm="1">
        <f t="array" ref="W149">IFERROR(INDEX(A$761:A$954,MATCH(H149,A$761:A$954,0),0),"Save")</f>
        <v>Save</v>
      </c>
    </row>
    <row r="150" spans="1:23" s="197" customFormat="1" hidden="1">
      <c r="A150" s="197" t="str">
        <f t="shared" si="36"/>
        <v>Buildings and Appliances</v>
      </c>
      <c r="B150" s="197" t="str">
        <f t="shared" si="36"/>
        <v>Building Energy Efficiency Standards</v>
      </c>
      <c r="C150" s="197" t="str">
        <f t="shared" si="36"/>
        <v>Reduction in E Use Allowed by Component Eff Std</v>
      </c>
      <c r="D150" s="192" t="s">
        <v>504</v>
      </c>
      <c r="E150" s="192" t="s">
        <v>511</v>
      </c>
      <c r="F150" s="192" t="s">
        <v>512</v>
      </c>
      <c r="G150" s="192" t="s">
        <v>505</v>
      </c>
      <c r="H150" s="43">
        <v>153</v>
      </c>
      <c r="I150" s="192" t="s">
        <v>311</v>
      </c>
      <c r="J150" s="197" t="str">
        <f t="shared" si="37"/>
        <v>Building Energy Efficiency Standards</v>
      </c>
      <c r="K150" s="205" t="str">
        <f t="shared" si="37"/>
        <v>bldgs efficiency standards</v>
      </c>
      <c r="L150" s="205">
        <f t="shared" si="37"/>
        <v>0</v>
      </c>
      <c r="M150" s="205">
        <f t="shared" si="41"/>
        <v>0.4</v>
      </c>
      <c r="N150" s="205">
        <f t="shared" si="38"/>
        <v>0.01</v>
      </c>
      <c r="O150" s="207" t="str">
        <f t="shared" si="38"/>
        <v>% reduction in energy use</v>
      </c>
      <c r="P150" s="226" t="str">
        <f>'Repeating Values'!B18&amp;'Repeating Values'!$D$6</f>
        <v>**Description:** This policy tightens energy efficiency standards for lighting in rural, residential buildings.  The policy only applies to newly sold lighting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50" s="207" t="str">
        <f t="shared" si="39"/>
        <v>buildings-sector-main.html#eff-stds</v>
      </c>
      <c r="R150" s="207" t="str">
        <f t="shared" si="39"/>
        <v>building-energy-efficiency-standards.html</v>
      </c>
      <c r="S150"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207" t="str">
        <f t="shared" si="40"/>
        <v>Itron, 2007, "ASSESSMENT OF LONG-TERM
ELECTRIC ENERGY EFFICIENCY
POTENTIAL IN CALIFORNIA’S
RESIDENTIAL SECTOR," http://www.energy.ca.gov/2007publications/CEC-500-2007-002/CEC-500-2007-002.PDF, p.33, Table 5-1</v>
      </c>
      <c r="W150" s="190" t="str" cm="1">
        <f t="array" ref="W150">IFERROR(INDEX(A$761:A$954,MATCH(H150,A$761:A$954,0),0),"Save")</f>
        <v>Save</v>
      </c>
    </row>
    <row r="151" spans="1:23" s="197" customFormat="1" hidden="1">
      <c r="A151" s="197" t="str">
        <f t="shared" si="36"/>
        <v>Buildings and Appliances</v>
      </c>
      <c r="B151" s="197" t="str">
        <f t="shared" si="36"/>
        <v>Building Energy Efficiency Standards</v>
      </c>
      <c r="C151" s="197" t="str">
        <f t="shared" si="36"/>
        <v>Reduction in E Use Allowed by Component Eff Std</v>
      </c>
      <c r="D151" s="192" t="s">
        <v>506</v>
      </c>
      <c r="E151" s="192" t="s">
        <v>511</v>
      </c>
      <c r="F151" s="192" t="s">
        <v>512</v>
      </c>
      <c r="G151" s="192" t="s">
        <v>507</v>
      </c>
      <c r="H151" s="43">
        <v>154</v>
      </c>
      <c r="I151" s="192" t="s">
        <v>311</v>
      </c>
      <c r="J151" s="197" t="str">
        <f t="shared" si="37"/>
        <v>Building Energy Efficiency Standards</v>
      </c>
      <c r="K151" s="205" t="str">
        <f t="shared" si="37"/>
        <v>bldgs efficiency standards</v>
      </c>
      <c r="L151" s="205">
        <f t="shared" si="37"/>
        <v>0</v>
      </c>
      <c r="M151" s="205">
        <f t="shared" si="41"/>
        <v>0.38</v>
      </c>
      <c r="N151" s="205">
        <f t="shared" si="38"/>
        <v>0.01</v>
      </c>
      <c r="O151" s="207" t="str">
        <f t="shared" si="38"/>
        <v>% reduction in energy use</v>
      </c>
      <c r="P151" s="226" t="str">
        <f>'Repeating Values'!B19&amp;'Repeating Values'!$D$6</f>
        <v>**Description:** This policy tightens energy efficiency standards for appliances in rural, residential buildings.  The policy only applies to newly sold appliances each year (whether for new buildings or replacement of old appliances in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51" s="207" t="str">
        <f t="shared" si="39"/>
        <v>buildings-sector-main.html#eff-stds</v>
      </c>
      <c r="R151" s="207" t="str">
        <f t="shared" si="39"/>
        <v>building-energy-efficiency-standards.html</v>
      </c>
      <c r="S151"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207" t="str">
        <f t="shared" si="40"/>
        <v>Itron, 2007, "ASSESSMENT OF LONG-TERM
ELECTRIC ENERGY EFFICIENCY
POTENTIAL IN CALIFORNIA’S
RESIDENTIAL SECTOR," http://www.energy.ca.gov/2007publications/CEC-500-2007-002/CEC-500-2007-002.PDF, p.33, Table 5-1</v>
      </c>
      <c r="W151" s="190" t="str" cm="1">
        <f t="array" ref="W151">IFERROR(INDEX(A$761:A$954,MATCH(H151,A$761:A$954,0),0),"Save")</f>
        <v>Save</v>
      </c>
    </row>
    <row r="152" spans="1:23" s="197" customFormat="1" hidden="1">
      <c r="A152" s="197" t="str">
        <f t="shared" si="36"/>
        <v>Buildings and Appliances</v>
      </c>
      <c r="B152" s="197" t="str">
        <f t="shared" si="36"/>
        <v>Building Energy Efficiency Standards</v>
      </c>
      <c r="C152" s="197" t="str">
        <f t="shared" si="36"/>
        <v>Reduction in E Use Allowed by Component Eff Std</v>
      </c>
      <c r="D152" s="192" t="s">
        <v>508</v>
      </c>
      <c r="E152" s="192" t="s">
        <v>511</v>
      </c>
      <c r="F152" s="192" t="s">
        <v>512</v>
      </c>
      <c r="G152" s="192" t="s">
        <v>509</v>
      </c>
      <c r="H152" s="43">
        <v>155</v>
      </c>
      <c r="I152" s="192" t="s">
        <v>311</v>
      </c>
      <c r="J152" s="197" t="str">
        <f t="shared" si="37"/>
        <v>Building Energy Efficiency Standards</v>
      </c>
      <c r="K152" s="205" t="str">
        <f t="shared" si="37"/>
        <v>bldgs efficiency standards</v>
      </c>
      <c r="L152" s="205">
        <f t="shared" si="37"/>
        <v>0</v>
      </c>
      <c r="M152" s="205">
        <f t="shared" si="41"/>
        <v>0.11</v>
      </c>
      <c r="N152" s="205">
        <f t="shared" si="38"/>
        <v>0.01</v>
      </c>
      <c r="O152" s="207" t="str">
        <f t="shared" si="38"/>
        <v>% reduction in energy use</v>
      </c>
      <c r="P152" s="226" t="str">
        <f>'Repeating Values'!B20&amp;'Repeating Values'!$D$6</f>
        <v>**Description:** This policy tightens energy efficiency standards for other energy-using components in rural, residential buildings.  The policy only applies to newly sold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52" s="207" t="str">
        <f t="shared" si="39"/>
        <v>buildings-sector-main.html#eff-stds</v>
      </c>
      <c r="R152" s="207" t="str">
        <f t="shared" si="39"/>
        <v>building-energy-efficiency-standards.html</v>
      </c>
      <c r="S152"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207" t="str">
        <f t="shared" si="40"/>
        <v>Itron, 2007, "ASSESSMENT OF LONG-TERM
ELECTRIC ENERGY EFFICIENCY
POTENTIAL IN CALIFORNIA’S
RESIDENTIAL SECTOR," http://www.energy.ca.gov/2007publications/CEC-500-2007-002/CEC-500-2007-002.PDF, p.33, Table 5-1</v>
      </c>
      <c r="W152" s="190" t="str" cm="1">
        <f t="array" ref="W152">IFERROR(INDEX(A$761:A$954,MATCH(H152,A$761:A$954,0),0),"Save")</f>
        <v>Save</v>
      </c>
    </row>
    <row r="153" spans="1:23" s="197" customFormat="1" hidden="1">
      <c r="A153" s="197" t="str">
        <f t="shared" si="36"/>
        <v>Buildings and Appliances</v>
      </c>
      <c r="B153" s="197" t="str">
        <f t="shared" si="36"/>
        <v>Building Energy Efficiency Standards</v>
      </c>
      <c r="C153" s="197" t="str">
        <f t="shared" si="36"/>
        <v>Reduction in E Use Allowed by Component Eff Std</v>
      </c>
      <c r="D153" s="192" t="s">
        <v>494</v>
      </c>
      <c r="E153" s="192" t="s">
        <v>514</v>
      </c>
      <c r="F153" s="192" t="s">
        <v>515</v>
      </c>
      <c r="G153" s="192" t="s">
        <v>497</v>
      </c>
      <c r="H153" s="43">
        <v>156</v>
      </c>
      <c r="I153" s="192" t="s">
        <v>311</v>
      </c>
      <c r="J153" s="197" t="str">
        <f t="shared" si="37"/>
        <v>Building Energy Efficiency Standards</v>
      </c>
      <c r="K153" s="205" t="str">
        <f t="shared" si="37"/>
        <v>bldgs efficiency standards</v>
      </c>
      <c r="L153" s="205">
        <f t="shared" si="37"/>
        <v>0</v>
      </c>
      <c r="M153" s="205">
        <f t="shared" si="41"/>
        <v>0.22</v>
      </c>
      <c r="N153" s="205">
        <f t="shared" si="38"/>
        <v>0.01</v>
      </c>
      <c r="O153" s="207" t="str">
        <f t="shared" si="38"/>
        <v>% reduction in energy use</v>
      </c>
      <c r="P153" s="226" t="str">
        <f>'Repeating Values'!B21&amp;'Repeating Values'!$D$6</f>
        <v>**Description:** This policy tightens energy efficiency standards for heating systems in commercial buildings.  The policy only applies to newly sold heating systems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53" s="207" t="str">
        <f t="shared" si="39"/>
        <v>buildings-sector-main.html#eff-stds</v>
      </c>
      <c r="R153" s="207" t="str">
        <f t="shared" si="39"/>
        <v>building-energy-efficiency-standards.html</v>
      </c>
      <c r="S153"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207" t="str">
        <f t="shared" si="40"/>
        <v>Itron, 2007, "ASSESSMENT OF LONG-TERM
ELECTRIC ENERGY EFFICIENCY
POTENTIAL IN CALIFORNIA’S
RESIDENTIAL SECTOR," http://www.energy.ca.gov/2007publications/CEC-500-2007-002/CEC-500-2007-002.PDF, p.33, Table 5-1</v>
      </c>
      <c r="W153" s="190" t="str" cm="1">
        <f t="array" ref="W153">IFERROR(INDEX(A$761:A$954,MATCH(H153,A$761:A$954,0),0),"Save")</f>
        <v>Save</v>
      </c>
    </row>
    <row r="154" spans="1:23" s="197" customFormat="1" hidden="1">
      <c r="A154" s="197" t="str">
        <f t="shared" si="36"/>
        <v>Buildings and Appliances</v>
      </c>
      <c r="B154" s="197" t="str">
        <f t="shared" si="36"/>
        <v>Building Energy Efficiency Standards</v>
      </c>
      <c r="C154" s="197" t="str">
        <f t="shared" si="36"/>
        <v>Reduction in E Use Allowed by Component Eff Std</v>
      </c>
      <c r="D154" s="192" t="s">
        <v>502</v>
      </c>
      <c r="E154" s="192" t="s">
        <v>514</v>
      </c>
      <c r="F154" s="192" t="s">
        <v>515</v>
      </c>
      <c r="G154" s="192" t="s">
        <v>503</v>
      </c>
      <c r="H154" s="43">
        <v>157</v>
      </c>
      <c r="I154" s="192" t="s">
        <v>311</v>
      </c>
      <c r="J154" s="197" t="str">
        <f t="shared" si="37"/>
        <v>Building Energy Efficiency Standards</v>
      </c>
      <c r="K154" s="205" t="str">
        <f t="shared" si="37"/>
        <v>bldgs efficiency standards</v>
      </c>
      <c r="L154" s="205">
        <f t="shared" si="37"/>
        <v>0</v>
      </c>
      <c r="M154" s="205">
        <f t="shared" si="41"/>
        <v>0.38</v>
      </c>
      <c r="N154" s="205">
        <f t="shared" si="38"/>
        <v>0.01</v>
      </c>
      <c r="O154" s="207" t="str">
        <f t="shared" si="38"/>
        <v>% reduction in energy use</v>
      </c>
      <c r="P154" s="226" t="str">
        <f>'Repeating Values'!B22&amp;'Repeating Values'!$D$6</f>
        <v>**Description:**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54" s="207" t="str">
        <f t="shared" si="39"/>
        <v>buildings-sector-main.html#eff-stds</v>
      </c>
      <c r="R154" s="207" t="str">
        <f t="shared" si="39"/>
        <v>building-energy-efficiency-standards.html</v>
      </c>
      <c r="S154"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207" t="str">
        <f t="shared" si="40"/>
        <v>Itron, 2007, "ASSESSMENT OF LONG-TERM
ELECTRIC ENERGY EFFICIENCY
POTENTIAL IN CALIFORNIA’S
RESIDENTIAL SECTOR," http://www.energy.ca.gov/2007publications/CEC-500-2007-002/CEC-500-2007-002.PDF, p.33, Table 5-1</v>
      </c>
      <c r="W154" s="190" t="str" cm="1">
        <f t="array" ref="W154">IFERROR(INDEX(A$761:A$954,MATCH(H154,A$761:A$954,0),0),"Save")</f>
        <v>Save</v>
      </c>
    </row>
    <row r="155" spans="1:23" s="197" customFormat="1" hidden="1">
      <c r="A155" s="197" t="str">
        <f t="shared" si="36"/>
        <v>Buildings and Appliances</v>
      </c>
      <c r="B155" s="197" t="str">
        <f t="shared" si="36"/>
        <v>Building Energy Efficiency Standards</v>
      </c>
      <c r="C155" s="197" t="str">
        <f t="shared" si="36"/>
        <v>Reduction in E Use Allowed by Component Eff Std</v>
      </c>
      <c r="D155" s="192" t="s">
        <v>524</v>
      </c>
      <c r="E155" s="192" t="s">
        <v>514</v>
      </c>
      <c r="F155" s="192" t="s">
        <v>515</v>
      </c>
      <c r="G155" s="192" t="s">
        <v>525</v>
      </c>
      <c r="H155" s="43">
        <v>158</v>
      </c>
      <c r="I155" s="192" t="s">
        <v>311</v>
      </c>
      <c r="J155" s="197" t="str">
        <f t="shared" si="37"/>
        <v>Building Energy Efficiency Standards</v>
      </c>
      <c r="K155" s="205" t="str">
        <f t="shared" si="37"/>
        <v>bldgs efficiency standards</v>
      </c>
      <c r="L155" s="205">
        <f t="shared" si="37"/>
        <v>0</v>
      </c>
      <c r="M155" s="205">
        <f t="shared" si="41"/>
        <v>0.38</v>
      </c>
      <c r="N155" s="205">
        <f t="shared" si="38"/>
        <v>0.01</v>
      </c>
      <c r="O155" s="207" t="str">
        <f t="shared" si="38"/>
        <v>% reduction in energy use</v>
      </c>
      <c r="P155" s="226" t="str">
        <f>'Repeating Values'!B23&amp;'Repeating Values'!$D$6</f>
        <v>**Description:** This policy tightens energy efficiency standards for commercial building envelopes.  The policy only applies to newly sold building envelope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55" s="207" t="str">
        <f t="shared" si="39"/>
        <v>buildings-sector-main.html#eff-stds</v>
      </c>
      <c r="R155" s="207" t="str">
        <f t="shared" si="39"/>
        <v>building-energy-efficiency-standards.html</v>
      </c>
      <c r="S155"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207" t="str">
        <f t="shared" si="40"/>
        <v>Itron, 2007, "ASSESSMENT OF LONG-TERM
ELECTRIC ENERGY EFFICIENCY
POTENTIAL IN CALIFORNIA’S
RESIDENTIAL SECTOR," http://www.energy.ca.gov/2007publications/CEC-500-2007-002/CEC-500-2007-002.PDF, p.33, Table 5-1</v>
      </c>
      <c r="W155" s="190" t="str" cm="1">
        <f t="array" ref="W155">IFERROR(INDEX(A$761:A$954,MATCH(H155,A$761:A$954,0),0),"Save")</f>
        <v>Save</v>
      </c>
    </row>
    <row r="156" spans="1:23" s="197" customFormat="1" hidden="1">
      <c r="A156" s="197" t="str">
        <f t="shared" si="36"/>
        <v>Buildings and Appliances</v>
      </c>
      <c r="B156" s="197" t="str">
        <f t="shared" si="36"/>
        <v>Building Energy Efficiency Standards</v>
      </c>
      <c r="C156" s="197" t="str">
        <f t="shared" si="36"/>
        <v>Reduction in E Use Allowed by Component Eff Std</v>
      </c>
      <c r="D156" s="192" t="s">
        <v>504</v>
      </c>
      <c r="E156" s="192" t="s">
        <v>514</v>
      </c>
      <c r="F156" s="192" t="s">
        <v>515</v>
      </c>
      <c r="G156" s="192" t="s">
        <v>505</v>
      </c>
      <c r="H156" s="43">
        <v>159</v>
      </c>
      <c r="I156" s="192" t="s">
        <v>311</v>
      </c>
      <c r="J156" s="197" t="str">
        <f t="shared" si="37"/>
        <v>Building Energy Efficiency Standards</v>
      </c>
      <c r="K156" s="205" t="str">
        <f t="shared" si="37"/>
        <v>bldgs efficiency standards</v>
      </c>
      <c r="L156" s="205">
        <f t="shared" si="37"/>
        <v>0</v>
      </c>
      <c r="M156" s="205">
        <f t="shared" si="41"/>
        <v>0.4</v>
      </c>
      <c r="N156" s="205">
        <f t="shared" si="38"/>
        <v>0.01</v>
      </c>
      <c r="O156" s="207" t="str">
        <f t="shared" si="38"/>
        <v>% reduction in energy use</v>
      </c>
      <c r="P156" s="226" t="str">
        <f>'Repeating Values'!B24&amp;'Repeating Values'!$D$6</f>
        <v>**Description:** This policy tightens energy efficiency standards for lighting in commercial buildings.  The policy only applies to newly sold lighting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56" s="207" t="str">
        <f t="shared" si="39"/>
        <v>buildings-sector-main.html#eff-stds</v>
      </c>
      <c r="R156" s="207" t="str">
        <f t="shared" si="39"/>
        <v>building-energy-efficiency-standards.html</v>
      </c>
      <c r="S156"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207" t="str">
        <f t="shared" si="40"/>
        <v>Itron, 2007, "ASSESSMENT OF LONG-TERM
ELECTRIC ENERGY EFFICIENCY
POTENTIAL IN CALIFORNIA’S
RESIDENTIAL SECTOR," http://www.energy.ca.gov/2007publications/CEC-500-2007-002/CEC-500-2007-002.PDF, p.33, Table 5-1</v>
      </c>
      <c r="W156" s="190" t="str" cm="1">
        <f t="array" ref="W156">IFERROR(INDEX(A$761:A$954,MATCH(H156,A$761:A$954,0),0),"Save")</f>
        <v>Save</v>
      </c>
    </row>
    <row r="157" spans="1:23" s="197" customFormat="1" hidden="1">
      <c r="A157" s="197" t="str">
        <f t="shared" si="36"/>
        <v>Buildings and Appliances</v>
      </c>
      <c r="B157" s="197" t="str">
        <f t="shared" si="36"/>
        <v>Building Energy Efficiency Standards</v>
      </c>
      <c r="C157" s="197" t="str">
        <f t="shared" si="36"/>
        <v>Reduction in E Use Allowed by Component Eff Std</v>
      </c>
      <c r="D157" s="192" t="s">
        <v>506</v>
      </c>
      <c r="E157" s="192" t="s">
        <v>514</v>
      </c>
      <c r="F157" s="192" t="s">
        <v>515</v>
      </c>
      <c r="G157" s="192" t="s">
        <v>507</v>
      </c>
      <c r="H157" s="43">
        <v>160</v>
      </c>
      <c r="I157" s="192" t="s">
        <v>311</v>
      </c>
      <c r="J157" s="197" t="str">
        <f t="shared" si="37"/>
        <v>Building Energy Efficiency Standards</v>
      </c>
      <c r="K157" s="205" t="str">
        <f t="shared" si="37"/>
        <v>bldgs efficiency standards</v>
      </c>
      <c r="L157" s="205">
        <f t="shared" si="37"/>
        <v>0</v>
      </c>
      <c r="M157" s="205">
        <f t="shared" si="41"/>
        <v>0.38</v>
      </c>
      <c r="N157" s="205">
        <f t="shared" si="38"/>
        <v>0.01</v>
      </c>
      <c r="O157" s="207" t="str">
        <f t="shared" si="38"/>
        <v>% reduction in energy use</v>
      </c>
      <c r="P157" s="226" t="str">
        <f>'Repeating Values'!B25&amp;'Repeating Values'!$D$6</f>
        <v>**Description:** This policy tightens energy efficiency standards for appliances in commercial buildings.  The policy only applies to newly sold appliances each year (whether for new buildings or replacement of old appliances in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57" s="207" t="str">
        <f t="shared" si="39"/>
        <v>buildings-sector-main.html#eff-stds</v>
      </c>
      <c r="R157" s="207" t="str">
        <f t="shared" si="39"/>
        <v>building-energy-efficiency-standards.html</v>
      </c>
      <c r="S157"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207" t="str">
        <f t="shared" si="40"/>
        <v>Itron, 2007, "ASSESSMENT OF LONG-TERM
ELECTRIC ENERGY EFFICIENCY
POTENTIAL IN CALIFORNIA’S
RESIDENTIAL SECTOR," http://www.energy.ca.gov/2007publications/CEC-500-2007-002/CEC-500-2007-002.PDF, p.33, Table 5-1</v>
      </c>
      <c r="W157" s="190" t="str" cm="1">
        <f t="array" ref="W157">IFERROR(INDEX(A$761:A$954,MATCH(H157,A$761:A$954,0),0),"Save")</f>
        <v>Save</v>
      </c>
    </row>
    <row r="158" spans="1:23" s="197" customFormat="1" hidden="1">
      <c r="A158" s="197" t="str">
        <f t="shared" si="36"/>
        <v>Buildings and Appliances</v>
      </c>
      <c r="B158" s="197" t="str">
        <f t="shared" si="36"/>
        <v>Building Energy Efficiency Standards</v>
      </c>
      <c r="C158" s="197" t="str">
        <f t="shared" si="36"/>
        <v>Reduction in E Use Allowed by Component Eff Std</v>
      </c>
      <c r="D158" s="192" t="s">
        <v>508</v>
      </c>
      <c r="E158" s="192" t="s">
        <v>514</v>
      </c>
      <c r="F158" s="192" t="s">
        <v>515</v>
      </c>
      <c r="G158" s="192" t="s">
        <v>509</v>
      </c>
      <c r="H158" s="43">
        <v>161</v>
      </c>
      <c r="I158" s="192" t="s">
        <v>311</v>
      </c>
      <c r="J158" s="197" t="str">
        <f t="shared" si="37"/>
        <v>Building Energy Efficiency Standards</v>
      </c>
      <c r="K158" s="205" t="str">
        <f t="shared" si="37"/>
        <v>bldgs efficiency standards</v>
      </c>
      <c r="L158" s="205">
        <f t="shared" si="37"/>
        <v>0</v>
      </c>
      <c r="M158" s="205">
        <f t="shared" si="41"/>
        <v>0.11</v>
      </c>
      <c r="N158" s="205">
        <f t="shared" si="38"/>
        <v>0.01</v>
      </c>
      <c r="O158" s="207" t="str">
        <f t="shared" si="38"/>
        <v>% reduction in energy use</v>
      </c>
      <c r="P158" s="226" t="str">
        <f>'Repeating Values'!B26&amp;'Repeating Values'!$D$6</f>
        <v>**Description:** This policy tightens energy efficiency standards for other energy-using components in commercial buildings.  The policy only applies to newly sold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58" s="207" t="str">
        <f t="shared" si="39"/>
        <v>buildings-sector-main.html#eff-stds</v>
      </c>
      <c r="R158" s="207" t="str">
        <f t="shared" si="39"/>
        <v>building-energy-efficiency-standards.html</v>
      </c>
      <c r="S158"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207" t="str">
        <f t="shared" si="40"/>
        <v>Itron, 2007, "ASSESSMENT OF LONG-TERM
ELECTRIC ENERGY EFFICIENCY
POTENTIAL IN CALIFORNIA’S
RESIDENTIAL SECTOR," http://www.energy.ca.gov/2007publications/CEC-500-2007-002/CEC-500-2007-002.PDF, p.33, Table 5-1</v>
      </c>
      <c r="W158" s="190" t="str" cm="1">
        <f t="array" ref="W158">IFERROR(INDEX(A$761:A$954,MATCH(H158,A$761:A$954,0),0),"Save")</f>
        <v>Save</v>
      </c>
    </row>
    <row r="159" spans="1:23" s="197" customFormat="1" hidden="1">
      <c r="A159" s="189" t="s">
        <v>491</v>
      </c>
      <c r="B159" s="189" t="s">
        <v>526</v>
      </c>
      <c r="C159" s="189" t="s">
        <v>527</v>
      </c>
      <c r="D159" s="192"/>
      <c r="E159" s="192"/>
      <c r="F159" s="192"/>
      <c r="G159" s="192"/>
      <c r="H159" s="43">
        <v>19</v>
      </c>
      <c r="I159" s="192" t="s">
        <v>311</v>
      </c>
      <c r="J159" s="189" t="s">
        <v>526</v>
      </c>
      <c r="K159" s="189" t="s">
        <v>528</v>
      </c>
      <c r="L159" s="189">
        <v>0</v>
      </c>
      <c r="M159" s="189">
        <v>1</v>
      </c>
      <c r="N159" s="189">
        <v>1</v>
      </c>
      <c r="O159" s="192" t="s">
        <v>529</v>
      </c>
      <c r="P159" s="228" t="s">
        <v>530</v>
      </c>
      <c r="Q159" s="192" t="s">
        <v>531</v>
      </c>
      <c r="R159" s="199" t="s">
        <v>532</v>
      </c>
      <c r="S159" s="220" t="s">
        <v>533</v>
      </c>
      <c r="T159" s="207"/>
      <c r="W159" s="190" t="str" cm="1">
        <f t="array" ref="W159">IFERROR(INDEX(A$761:A$954,MATCH(H159,A$761:A$954,0),0),"Save")</f>
        <v>Save</v>
      </c>
    </row>
    <row r="160" spans="1:23" s="197" customFormat="1" hidden="1">
      <c r="A160" s="189" t="s">
        <v>491</v>
      </c>
      <c r="B160" s="189" t="s">
        <v>534</v>
      </c>
      <c r="C160" s="189" t="s">
        <v>535</v>
      </c>
      <c r="D160" s="192"/>
      <c r="E160" s="192"/>
      <c r="F160" s="192"/>
      <c r="G160" s="192"/>
      <c r="H160" s="43">
        <v>146</v>
      </c>
      <c r="I160" s="192" t="s">
        <v>311</v>
      </c>
      <c r="J160" s="43" t="s">
        <v>536</v>
      </c>
      <c r="K160" s="189" t="s">
        <v>537</v>
      </c>
      <c r="L160" s="212">
        <v>0</v>
      </c>
      <c r="M160" s="212">
        <f>ROUND(MaxBoundCalculations!B172,2)</f>
        <v>0.24</v>
      </c>
      <c r="N160" s="229">
        <v>5.0000000000000001E-3</v>
      </c>
      <c r="O160" s="192" t="s">
        <v>538</v>
      </c>
      <c r="P160" s="230" t="s">
        <v>2064</v>
      </c>
      <c r="Q160" s="192" t="s">
        <v>539</v>
      </c>
      <c r="R160" s="199" t="s">
        <v>540</v>
      </c>
      <c r="S160" s="220" t="s">
        <v>541</v>
      </c>
      <c r="T160" s="199" t="s">
        <v>542</v>
      </c>
      <c r="U160" s="197" t="s">
        <v>543</v>
      </c>
      <c r="W160" s="190" t="str" cm="1">
        <f t="array" ref="W160">IFERROR(INDEX(A$761:A$954,MATCH(H160,A$761:A$954,0),0),"Save")</f>
        <v>Save</v>
      </c>
    </row>
    <row r="161" spans="1:23" s="197" customFormat="1" hidden="1">
      <c r="A161" s="189" t="s">
        <v>491</v>
      </c>
      <c r="B161" s="189" t="s">
        <v>544</v>
      </c>
      <c r="C161" s="189" t="s">
        <v>545</v>
      </c>
      <c r="D161" s="192"/>
      <c r="E161" s="192"/>
      <c r="F161" s="192"/>
      <c r="G161" s="192"/>
      <c r="H161" s="43">
        <v>147</v>
      </c>
      <c r="I161" s="192" t="s">
        <v>311</v>
      </c>
      <c r="J161" s="43" t="s">
        <v>536</v>
      </c>
      <c r="K161" s="189" t="s">
        <v>546</v>
      </c>
      <c r="L161" s="189">
        <v>0</v>
      </c>
      <c r="M161" s="211">
        <v>0.5</v>
      </c>
      <c r="N161" s="212">
        <v>0.01</v>
      </c>
      <c r="O161" s="192" t="s">
        <v>547</v>
      </c>
      <c r="P161" s="194" t="s">
        <v>548</v>
      </c>
      <c r="Q161" s="192" t="s">
        <v>549</v>
      </c>
      <c r="R161" s="199" t="s">
        <v>550</v>
      </c>
      <c r="S161" s="220" t="s">
        <v>551</v>
      </c>
      <c r="T161" s="207"/>
      <c r="W161" s="190" t="str" cm="1">
        <f t="array" ref="W161">IFERROR(INDEX(A$761:A$954,MATCH(H161,A$761:A$954,0),0),"Save")</f>
        <v>Save</v>
      </c>
    </row>
    <row r="162" spans="1:23" s="197" customFormat="1" hidden="1">
      <c r="A162" s="189" t="s">
        <v>491</v>
      </c>
      <c r="B162" s="189" t="s">
        <v>552</v>
      </c>
      <c r="C162" s="189" t="s">
        <v>553</v>
      </c>
      <c r="D162" s="192"/>
      <c r="E162" s="192"/>
      <c r="F162" s="192"/>
      <c r="G162" s="192"/>
      <c r="H162" s="43">
        <v>20</v>
      </c>
      <c r="I162" s="192" t="s">
        <v>311</v>
      </c>
      <c r="J162" s="189" t="s">
        <v>552</v>
      </c>
      <c r="K162" s="189" t="s">
        <v>554</v>
      </c>
      <c r="L162" s="189">
        <v>0</v>
      </c>
      <c r="M162" s="189">
        <v>1</v>
      </c>
      <c r="N162" s="189">
        <v>1</v>
      </c>
      <c r="O162" s="192" t="s">
        <v>529</v>
      </c>
      <c r="P162" s="194" t="s">
        <v>555</v>
      </c>
      <c r="Q162" s="192" t="s">
        <v>556</v>
      </c>
      <c r="R162" s="199" t="s">
        <v>557</v>
      </c>
      <c r="S162" s="220" t="s">
        <v>533</v>
      </c>
      <c r="T162" s="207"/>
      <c r="W162" s="190" t="str" cm="1">
        <f t="array" ref="W162">IFERROR(INDEX(A$761:A$954,MATCH(H162,A$761:A$954,0),0),"Save")</f>
        <v>Save</v>
      </c>
    </row>
    <row r="163" spans="1:23" s="197" customFormat="1" hidden="1">
      <c r="A163" s="189" t="s">
        <v>491</v>
      </c>
      <c r="B163" s="189" t="s">
        <v>558</v>
      </c>
      <c r="C163" s="189" t="s">
        <v>559</v>
      </c>
      <c r="D163" s="192" t="s">
        <v>495</v>
      </c>
      <c r="E163" s="192"/>
      <c r="F163" s="192" t="s">
        <v>496</v>
      </c>
      <c r="G163" s="192"/>
      <c r="H163" s="43">
        <v>378</v>
      </c>
      <c r="I163" s="192" t="s">
        <v>311</v>
      </c>
      <c r="J163" s="189" t="s">
        <v>560</v>
      </c>
      <c r="K163" s="189" t="s">
        <v>561</v>
      </c>
      <c r="L163" s="211">
        <v>0</v>
      </c>
      <c r="M163" s="211">
        <v>0.5</v>
      </c>
      <c r="N163" s="211">
        <v>0.01</v>
      </c>
      <c r="O163" s="192" t="s">
        <v>562</v>
      </c>
      <c r="P163" s="194" t="s">
        <v>563</v>
      </c>
      <c r="Q163" s="192" t="s">
        <v>564</v>
      </c>
      <c r="R163" s="199" t="s">
        <v>565</v>
      </c>
      <c r="S163" s="213" t="s">
        <v>446</v>
      </c>
      <c r="T163" s="199"/>
      <c r="W163" s="190" t="str" cm="1">
        <f t="array" ref="W163">IFERROR(INDEX(A$761:A$954,MATCH(H163,A$761:A$954,0),0),"Save")</f>
        <v>Save</v>
      </c>
    </row>
    <row r="164" spans="1:23" s="197" customFormat="1" hidden="1">
      <c r="A164" s="197" t="str">
        <f t="shared" ref="A164:C165" si="42">A$163</f>
        <v>Buildings and Appliances</v>
      </c>
      <c r="B164" s="197" t="str">
        <f t="shared" si="42"/>
        <v>Retrofit Existing Buildings</v>
      </c>
      <c r="C164" s="197" t="str">
        <f t="shared" si="42"/>
        <v>Share of Preexisting Buildings Subject to Retrofitting</v>
      </c>
      <c r="D164" s="192" t="s">
        <v>511</v>
      </c>
      <c r="E164" s="192"/>
      <c r="F164" s="192" t="s">
        <v>512</v>
      </c>
      <c r="G164" s="192"/>
      <c r="H164" s="43">
        <v>379</v>
      </c>
      <c r="I164" s="192" t="s">
        <v>311</v>
      </c>
      <c r="J164" s="197" t="str">
        <f t="shared" ref="J164:O165" si="43">J$163</f>
        <v>Increased Retrofitting</v>
      </c>
      <c r="K164" s="198" t="str">
        <f t="shared" si="43"/>
        <v>bldgs retrofitting</v>
      </c>
      <c r="L164" s="198">
        <f t="shared" si="43"/>
        <v>0</v>
      </c>
      <c r="M164" s="205">
        <f t="shared" si="43"/>
        <v>0.5</v>
      </c>
      <c r="N164" s="205">
        <f t="shared" si="43"/>
        <v>0.01</v>
      </c>
      <c r="O164" s="207" t="str">
        <f t="shared" si="43"/>
        <v>% of existing buildings</v>
      </c>
      <c r="P164" s="194" t="s">
        <v>566</v>
      </c>
      <c r="Q164" s="192" t="s">
        <v>564</v>
      </c>
      <c r="R164" s="199" t="s">
        <v>565</v>
      </c>
      <c r="S164" s="227" t="str">
        <f>S163</f>
        <v>Calculated from model data; see the relevant variable(s) in the InputData folder for source information.</v>
      </c>
      <c r="T164" s="207"/>
      <c r="W164" s="190" t="str" cm="1">
        <f t="array" ref="W164">IFERROR(INDEX(A$761:A$954,MATCH(H164,A$761:A$954,0),0),"Save")</f>
        <v>Save</v>
      </c>
    </row>
    <row r="165" spans="1:23" s="197" customFormat="1" hidden="1">
      <c r="A165" s="197" t="str">
        <f t="shared" si="42"/>
        <v>Buildings and Appliances</v>
      </c>
      <c r="B165" s="197" t="str">
        <f t="shared" si="42"/>
        <v>Retrofit Existing Buildings</v>
      </c>
      <c r="C165" s="197" t="str">
        <f t="shared" si="42"/>
        <v>Share of Preexisting Buildings Subject to Retrofitting</v>
      </c>
      <c r="D165" s="192" t="s">
        <v>514</v>
      </c>
      <c r="E165" s="192"/>
      <c r="F165" s="192" t="s">
        <v>515</v>
      </c>
      <c r="G165" s="192"/>
      <c r="H165" s="43">
        <v>380</v>
      </c>
      <c r="I165" s="192" t="s">
        <v>311</v>
      </c>
      <c r="J165" s="197" t="str">
        <f t="shared" si="43"/>
        <v>Increased Retrofitting</v>
      </c>
      <c r="K165" s="198" t="str">
        <f t="shared" si="43"/>
        <v>bldgs retrofitting</v>
      </c>
      <c r="L165" s="198">
        <f t="shared" si="43"/>
        <v>0</v>
      </c>
      <c r="M165" s="205">
        <f t="shared" si="43"/>
        <v>0.5</v>
      </c>
      <c r="N165" s="205">
        <f t="shared" si="43"/>
        <v>0.01</v>
      </c>
      <c r="O165" s="207" t="str">
        <f t="shared" si="43"/>
        <v>% of existing buildings</v>
      </c>
      <c r="P165" s="194" t="s">
        <v>567</v>
      </c>
      <c r="Q165" s="192" t="s">
        <v>564</v>
      </c>
      <c r="R165" s="199" t="s">
        <v>565</v>
      </c>
      <c r="S165" s="227" t="str">
        <f>S164</f>
        <v>Calculated from model data; see the relevant variable(s) in the InputData folder for source information.</v>
      </c>
      <c r="T165" s="207"/>
      <c r="W165" s="190" t="str" cm="1">
        <f t="array" ref="W165">IFERROR(INDEX(A$761:A$954,MATCH(H165,A$761:A$954,0),0),"Save")</f>
        <v>Save</v>
      </c>
    </row>
    <row r="166" spans="1:23" s="197" customFormat="1" hidden="1">
      <c r="A166" s="189" t="s">
        <v>491</v>
      </c>
      <c r="B166" s="189" t="s">
        <v>568</v>
      </c>
      <c r="C166" s="189" t="s">
        <v>569</v>
      </c>
      <c r="D166" s="192" t="s">
        <v>494</v>
      </c>
      <c r="E166" s="192"/>
      <c r="F166" s="192" t="s">
        <v>497</v>
      </c>
      <c r="G166" s="192"/>
      <c r="H166" s="43">
        <v>27</v>
      </c>
      <c r="I166" s="192" t="s">
        <v>311</v>
      </c>
      <c r="J166" s="189" t="s">
        <v>568</v>
      </c>
      <c r="K166" s="189" t="s">
        <v>570</v>
      </c>
      <c r="L166" s="189">
        <v>0</v>
      </c>
      <c r="M166" s="189">
        <v>1</v>
      </c>
      <c r="N166" s="189">
        <v>1</v>
      </c>
      <c r="O166" s="192" t="s">
        <v>529</v>
      </c>
      <c r="P166" s="194" t="s">
        <v>571</v>
      </c>
      <c r="Q166" s="192" t="s">
        <v>572</v>
      </c>
      <c r="R166" s="199" t="s">
        <v>573</v>
      </c>
      <c r="S166" s="220" t="s">
        <v>533</v>
      </c>
      <c r="T166" s="207"/>
      <c r="W166" s="190" t="str" cm="1">
        <f t="array" ref="W166">IFERROR(INDEX(A$761:A$954,MATCH(H166,A$761:A$954,0),0),"Save")</f>
        <v>Save</v>
      </c>
    </row>
    <row r="167" spans="1:23" s="197" customFormat="1" hidden="1">
      <c r="A167" s="197" t="str">
        <f t="shared" ref="A167:C171" si="44">A$166</f>
        <v>Buildings and Appliances</v>
      </c>
      <c r="B167" s="197" t="str">
        <f t="shared" si="44"/>
        <v>Rebate for Efficient Products</v>
      </c>
      <c r="C167" s="197" t="str">
        <f t="shared" si="44"/>
        <v>Boolean Rebate Program for Efficient Components</v>
      </c>
      <c r="D167" s="192" t="s">
        <v>502</v>
      </c>
      <c r="E167" s="192"/>
      <c r="F167" s="192" t="s">
        <v>503</v>
      </c>
      <c r="G167" s="192"/>
      <c r="H167" s="43">
        <v>28</v>
      </c>
      <c r="I167" s="192" t="s">
        <v>311</v>
      </c>
      <c r="J167" s="197" t="str">
        <f t="shared" ref="J167:O167" si="45">J$166</f>
        <v>Rebate for Efficient Products</v>
      </c>
      <c r="K167" s="197" t="str">
        <f t="shared" si="45"/>
        <v>bldgs rebate</v>
      </c>
      <c r="L167" s="197">
        <f t="shared" si="45"/>
        <v>0</v>
      </c>
      <c r="M167" s="197">
        <f t="shared" si="45"/>
        <v>1</v>
      </c>
      <c r="N167" s="197">
        <f t="shared" si="45"/>
        <v>1</v>
      </c>
      <c r="O167" s="207" t="str">
        <f t="shared" si="45"/>
        <v>on/off</v>
      </c>
      <c r="P167" s="194" t="s">
        <v>574</v>
      </c>
      <c r="Q167" s="192" t="s">
        <v>572</v>
      </c>
      <c r="R167" s="199" t="s">
        <v>573</v>
      </c>
      <c r="S167" s="220" t="s">
        <v>533</v>
      </c>
      <c r="T167" s="207"/>
      <c r="W167" s="190" t="str" cm="1">
        <f t="array" ref="W167">IFERROR(INDEX(A$761:A$954,MATCH(H167,A$761:A$954,0),0),"Save")</f>
        <v>Save</v>
      </c>
    </row>
    <row r="168" spans="1:23" s="197" customFormat="1" hidden="1">
      <c r="A168" s="197" t="str">
        <f t="shared" si="44"/>
        <v>Buildings and Appliances</v>
      </c>
      <c r="B168" s="197" t="str">
        <f t="shared" si="44"/>
        <v>Rebate for Efficient Products</v>
      </c>
      <c r="C168" s="197" t="str">
        <f t="shared" si="44"/>
        <v>Boolean Rebate Program for Efficient Components</v>
      </c>
      <c r="D168" s="192" t="s">
        <v>524</v>
      </c>
      <c r="E168" s="192"/>
      <c r="F168" s="192" t="s">
        <v>525</v>
      </c>
      <c r="G168" s="192"/>
      <c r="H168" s="43">
        <v>605</v>
      </c>
      <c r="I168" s="192" t="s">
        <v>333</v>
      </c>
      <c r="J168" s="197" t="str">
        <f t="shared" ref="J168:K171" si="46">J$166</f>
        <v>Rebate for Efficient Products</v>
      </c>
      <c r="K168" s="197" t="str">
        <f t="shared" si="46"/>
        <v>bldgs rebate</v>
      </c>
      <c r="L168" s="189"/>
      <c r="M168" s="189"/>
      <c r="N168" s="189"/>
      <c r="O168" s="192"/>
      <c r="P168" s="194"/>
      <c r="Q168" s="207"/>
      <c r="R168" s="199"/>
      <c r="S168" s="227"/>
      <c r="T168" s="207"/>
      <c r="W168" s="190" t="str" cm="1">
        <f t="array" ref="W168">IFERROR(INDEX(A$761:A$954,MATCH(H168,A$761:A$954,0),0),"Save")</f>
        <v>Save</v>
      </c>
    </row>
    <row r="169" spans="1:23" s="197" customFormat="1" hidden="1">
      <c r="A169" s="197" t="str">
        <f t="shared" si="44"/>
        <v>Buildings and Appliances</v>
      </c>
      <c r="B169" s="197" t="str">
        <f t="shared" si="44"/>
        <v>Rebate for Efficient Products</v>
      </c>
      <c r="C169" s="197" t="str">
        <f t="shared" si="44"/>
        <v>Boolean Rebate Program for Efficient Components</v>
      </c>
      <c r="D169" s="192" t="s">
        <v>504</v>
      </c>
      <c r="E169" s="192"/>
      <c r="F169" s="192" t="s">
        <v>505</v>
      </c>
      <c r="G169" s="192"/>
      <c r="H169" s="43">
        <v>606</v>
      </c>
      <c r="I169" s="192" t="s">
        <v>333</v>
      </c>
      <c r="J169" s="197" t="str">
        <f t="shared" si="46"/>
        <v>Rebate for Efficient Products</v>
      </c>
      <c r="K169" s="197" t="str">
        <f t="shared" si="46"/>
        <v>bldgs rebate</v>
      </c>
      <c r="L169" s="189"/>
      <c r="M169" s="189"/>
      <c r="N169" s="189"/>
      <c r="O169" s="192"/>
      <c r="P169" s="194"/>
      <c r="Q169" s="207"/>
      <c r="R169" s="199"/>
      <c r="S169" s="227"/>
      <c r="T169" s="207"/>
      <c r="W169" s="190" t="str" cm="1">
        <f t="array" ref="W169">IFERROR(INDEX(A$761:A$954,MATCH(H169,A$761:A$954,0),0),"Save")</f>
        <v>Save</v>
      </c>
    </row>
    <row r="170" spans="1:23" s="197" customFormat="1" hidden="1">
      <c r="A170" s="197" t="str">
        <f t="shared" si="44"/>
        <v>Buildings and Appliances</v>
      </c>
      <c r="B170" s="197" t="str">
        <f t="shared" si="44"/>
        <v>Rebate for Efficient Products</v>
      </c>
      <c r="C170" s="197" t="str">
        <f t="shared" si="44"/>
        <v>Boolean Rebate Program for Efficient Components</v>
      </c>
      <c r="D170" s="192" t="s">
        <v>506</v>
      </c>
      <c r="E170" s="192"/>
      <c r="F170" s="192" t="s">
        <v>507</v>
      </c>
      <c r="G170" s="192"/>
      <c r="H170" s="43">
        <v>29</v>
      </c>
      <c r="I170" s="192" t="s">
        <v>311</v>
      </c>
      <c r="J170" s="197" t="str">
        <f t="shared" si="46"/>
        <v>Rebate for Efficient Products</v>
      </c>
      <c r="K170" s="197" t="str">
        <f t="shared" si="46"/>
        <v>bldgs rebate</v>
      </c>
      <c r="L170" s="197">
        <f>L$166</f>
        <v>0</v>
      </c>
      <c r="M170" s="197">
        <f>M$166</f>
        <v>1</v>
      </c>
      <c r="N170" s="197">
        <f>N$166</f>
        <v>1</v>
      </c>
      <c r="O170" s="207" t="str">
        <f>O$166</f>
        <v>on/off</v>
      </c>
      <c r="P170" s="194" t="s">
        <v>575</v>
      </c>
      <c r="Q170" s="192" t="s">
        <v>572</v>
      </c>
      <c r="R170" s="199" t="s">
        <v>573</v>
      </c>
      <c r="S170" s="220" t="s">
        <v>533</v>
      </c>
      <c r="T170" s="207"/>
      <c r="W170" s="190" t="str" cm="1">
        <f t="array" ref="W170">IFERROR(INDEX(A$761:A$954,MATCH(H170,A$761:A$954,0),0),"Save")</f>
        <v>Save</v>
      </c>
    </row>
    <row r="171" spans="1:23" s="197" customFormat="1" hidden="1">
      <c r="A171" s="197" t="str">
        <f t="shared" si="44"/>
        <v>Buildings and Appliances</v>
      </c>
      <c r="B171" s="197" t="str">
        <f t="shared" si="44"/>
        <v>Rebate for Efficient Products</v>
      </c>
      <c r="C171" s="197" t="str">
        <f t="shared" si="44"/>
        <v>Boolean Rebate Program for Efficient Components</v>
      </c>
      <c r="D171" s="192" t="s">
        <v>508</v>
      </c>
      <c r="E171" s="192"/>
      <c r="F171" s="192" t="s">
        <v>509</v>
      </c>
      <c r="G171" s="192"/>
      <c r="H171" s="43">
        <v>607</v>
      </c>
      <c r="I171" s="192" t="s">
        <v>333</v>
      </c>
      <c r="J171" s="197" t="str">
        <f t="shared" si="46"/>
        <v>Rebate for Efficient Products</v>
      </c>
      <c r="K171" s="197" t="str">
        <f t="shared" si="46"/>
        <v>bldgs rebate</v>
      </c>
      <c r="L171" s="189"/>
      <c r="M171" s="189"/>
      <c r="N171" s="189"/>
      <c r="O171" s="192"/>
      <c r="P171" s="194"/>
      <c r="Q171" s="207"/>
      <c r="R171" s="199"/>
      <c r="S171" s="227"/>
      <c r="T171" s="207"/>
      <c r="W171" s="190" t="str" cm="1">
        <f t="array" ref="W171">IFERROR(INDEX(A$761:A$954,MATCH(H171,A$761:A$954,0),0),"Save")</f>
        <v>Save</v>
      </c>
    </row>
    <row r="172" spans="1:23" s="190" customFormat="1" hidden="1">
      <c r="A172" s="190" t="s">
        <v>576</v>
      </c>
      <c r="B172" s="190" t="s">
        <v>577</v>
      </c>
      <c r="C172" s="190" t="s">
        <v>578</v>
      </c>
      <c r="D172" s="192" t="s">
        <v>579</v>
      </c>
      <c r="E172" s="192"/>
      <c r="F172" s="192" t="s">
        <v>580</v>
      </c>
      <c r="G172" s="199"/>
      <c r="H172" s="191">
        <v>167</v>
      </c>
      <c r="I172" s="199" t="s">
        <v>311</v>
      </c>
      <c r="J172" s="190" t="s">
        <v>581</v>
      </c>
      <c r="K172" s="189" t="s">
        <v>582</v>
      </c>
      <c r="L172" s="190">
        <v>0</v>
      </c>
      <c r="M172" s="190">
        <v>1</v>
      </c>
      <c r="N172" s="190">
        <v>1</v>
      </c>
      <c r="O172" s="199" t="s">
        <v>529</v>
      </c>
      <c r="P172" s="226" t="str">
        <f>_xlfn.CONCAT("**Description:** This policy prevents new coal capacity from being built or deployed. No new coal is planned in ", 'Repeating Values'!C1,".")</f>
        <v>**Description:** This policy prevents new coal capacity from being built or deployed. No new coal is planned in New Mexico.</v>
      </c>
      <c r="Q172" s="192" t="s">
        <v>583</v>
      </c>
      <c r="R172" s="199" t="s">
        <v>584</v>
      </c>
      <c r="S172" s="220"/>
      <c r="T172" s="199"/>
      <c r="U172" s="190" t="s">
        <v>585</v>
      </c>
      <c r="W172" s="190" t="str" cm="1">
        <f t="array" ref="W172">IFERROR(INDEX(A$761:A$954,MATCH(H172,A$761:A$954,0),0),"Save")</f>
        <v>Save</v>
      </c>
    </row>
    <row r="173" spans="1:23" s="197" customFormat="1" hidden="1">
      <c r="A173" s="197" t="str">
        <f t="shared" ref="A173:C187" si="47">A$172</f>
        <v>Electricity Supply</v>
      </c>
      <c r="B173" s="197" t="str">
        <f t="shared" si="47"/>
        <v>New Power Plant</v>
      </c>
      <c r="C173" s="197" t="str">
        <f t="shared" si="47"/>
        <v>Boolean Ban New Power Plants</v>
      </c>
      <c r="D173" s="199" t="s">
        <v>586</v>
      </c>
      <c r="E173" s="192"/>
      <c r="F173" s="199" t="s">
        <v>587</v>
      </c>
      <c r="G173" s="192"/>
      <c r="H173" s="43">
        <v>168</v>
      </c>
      <c r="I173" s="192" t="s">
        <v>311</v>
      </c>
      <c r="J173" s="197" t="str">
        <f t="shared" ref="J173:O175" si="48">J$172</f>
        <v>Ban New Power Plants</v>
      </c>
      <c r="K173" s="197" t="str">
        <f t="shared" si="48"/>
        <v>elec ban new power plants</v>
      </c>
      <c r="L173" s="197">
        <f t="shared" si="48"/>
        <v>0</v>
      </c>
      <c r="M173" s="197">
        <f t="shared" si="48"/>
        <v>1</v>
      </c>
      <c r="N173" s="197">
        <f t="shared" si="48"/>
        <v>1</v>
      </c>
      <c r="O173" s="207" t="str">
        <f t="shared" si="48"/>
        <v>on/off</v>
      </c>
      <c r="P173" s="194" t="s">
        <v>588</v>
      </c>
      <c r="Q173" s="207" t="str">
        <f t="shared" ref="Q173:R175" si="49">Q$172</f>
        <v>electricity-sector-main.html#ban</v>
      </c>
      <c r="R173" s="207" t="str">
        <f t="shared" si="49"/>
        <v>ban-new-capacity.html</v>
      </c>
      <c r="S173" s="227"/>
      <c r="T173" s="207"/>
      <c r="W173" s="190" t="str" cm="1">
        <f t="array" ref="W173">IFERROR(INDEX(A$761:A$954,MATCH(H173,A$761:A$954,0),0),"Save")</f>
        <v>Save</v>
      </c>
    </row>
    <row r="174" spans="1:23" s="197" customFormat="1" hidden="1">
      <c r="A174" s="197" t="str">
        <f t="shared" si="47"/>
        <v>Electricity Supply</v>
      </c>
      <c r="B174" s="197" t="str">
        <f t="shared" si="47"/>
        <v>New Power Plant</v>
      </c>
      <c r="C174" s="197" t="str">
        <f t="shared" si="47"/>
        <v>Boolean Ban New Power Plants</v>
      </c>
      <c r="D174" s="199" t="s">
        <v>589</v>
      </c>
      <c r="E174" s="192"/>
      <c r="F174" s="199" t="s">
        <v>590</v>
      </c>
      <c r="G174" s="192"/>
      <c r="H174" s="191">
        <v>169</v>
      </c>
      <c r="I174" s="192" t="s">
        <v>311</v>
      </c>
      <c r="J174" s="197" t="str">
        <f t="shared" si="48"/>
        <v>Ban New Power Plants</v>
      </c>
      <c r="K174" s="197" t="str">
        <f t="shared" si="48"/>
        <v>elec ban new power plants</v>
      </c>
      <c r="L174" s="197">
        <f t="shared" si="48"/>
        <v>0</v>
      </c>
      <c r="M174" s="197">
        <f t="shared" si="48"/>
        <v>1</v>
      </c>
      <c r="N174" s="197">
        <f t="shared" si="48"/>
        <v>1</v>
      </c>
      <c r="O174" s="207" t="str">
        <f t="shared" si="48"/>
        <v>on/off</v>
      </c>
      <c r="P174" s="194" t="s">
        <v>591</v>
      </c>
      <c r="Q174" s="207" t="str">
        <f t="shared" si="49"/>
        <v>electricity-sector-main.html#ban</v>
      </c>
      <c r="R174" s="207" t="str">
        <f t="shared" si="49"/>
        <v>ban-new-capacity.html</v>
      </c>
      <c r="S174" s="227"/>
      <c r="T174" s="207"/>
      <c r="W174" s="190" t="str" cm="1">
        <f t="array" ref="W174">IFERROR(INDEX(A$761:A$954,MATCH(H174,A$761:A$954,0),0),"Save")</f>
        <v>Save</v>
      </c>
    </row>
    <row r="175" spans="1:23" s="197" customFormat="1" hidden="1">
      <c r="A175" s="197" t="str">
        <f t="shared" si="47"/>
        <v>Electricity Supply</v>
      </c>
      <c r="B175" s="197" t="str">
        <f t="shared" si="47"/>
        <v>New Power Plant</v>
      </c>
      <c r="C175" s="197" t="str">
        <f t="shared" si="47"/>
        <v>Boolean Ban New Power Plants</v>
      </c>
      <c r="D175" s="199" t="s">
        <v>592</v>
      </c>
      <c r="E175" s="192"/>
      <c r="F175" s="199" t="s">
        <v>593</v>
      </c>
      <c r="G175" s="192"/>
      <c r="H175" s="43">
        <v>170</v>
      </c>
      <c r="I175" s="192" t="s">
        <v>311</v>
      </c>
      <c r="J175" s="197" t="str">
        <f t="shared" si="48"/>
        <v>Ban New Power Plants</v>
      </c>
      <c r="K175" s="197" t="str">
        <f t="shared" si="48"/>
        <v>elec ban new power plants</v>
      </c>
      <c r="L175" s="197">
        <f t="shared" si="48"/>
        <v>0</v>
      </c>
      <c r="M175" s="197">
        <f t="shared" si="48"/>
        <v>1</v>
      </c>
      <c r="N175" s="197">
        <f t="shared" si="48"/>
        <v>1</v>
      </c>
      <c r="O175" s="207" t="str">
        <f t="shared" si="48"/>
        <v>on/off</v>
      </c>
      <c r="P175" s="194" t="s">
        <v>594</v>
      </c>
      <c r="Q175" s="207" t="str">
        <f t="shared" si="49"/>
        <v>electricity-sector-main.html#ban</v>
      </c>
      <c r="R175" s="207" t="str">
        <f t="shared" si="49"/>
        <v>ban-new-capacity.html</v>
      </c>
      <c r="S175" s="227"/>
      <c r="T175" s="207"/>
      <c r="W175" s="190" t="str" cm="1">
        <f t="array" ref="W175">IFERROR(INDEX(A$761:A$954,MATCH(H175,A$761:A$954,0),0),"Save")</f>
        <v>Save</v>
      </c>
    </row>
    <row r="176" spans="1:23" s="197" customFormat="1" hidden="1">
      <c r="A176" s="197" t="str">
        <f t="shared" si="47"/>
        <v>Electricity Supply</v>
      </c>
      <c r="B176" s="197" t="str">
        <f t="shared" si="47"/>
        <v>New Power Plant</v>
      </c>
      <c r="C176" s="197" t="str">
        <f t="shared" si="47"/>
        <v>Boolean Ban New Power Plants</v>
      </c>
      <c r="D176" s="199" t="s">
        <v>595</v>
      </c>
      <c r="E176" s="192"/>
      <c r="F176" s="199" t="s">
        <v>596</v>
      </c>
      <c r="G176" s="192"/>
      <c r="H176" s="43">
        <v>608</v>
      </c>
      <c r="I176" s="192" t="s">
        <v>333</v>
      </c>
      <c r="J176" s="197" t="str">
        <f t="shared" ref="J176:K187" si="50">J$172</f>
        <v>Ban New Power Plants</v>
      </c>
      <c r="K176" s="197" t="str">
        <f t="shared" si="50"/>
        <v>elec ban new power plants</v>
      </c>
      <c r="L176" s="189"/>
      <c r="M176" s="189"/>
      <c r="N176" s="189"/>
      <c r="O176" s="192"/>
      <c r="P176" s="194"/>
      <c r="Q176" s="207"/>
      <c r="R176" s="199"/>
      <c r="S176" s="227"/>
      <c r="T176" s="207"/>
      <c r="W176" s="190" t="str" cm="1">
        <f t="array" ref="W176">IFERROR(INDEX(A$761:A$954,MATCH(H176,A$761:A$954,0),0),"Save")</f>
        <v>Save</v>
      </c>
    </row>
    <row r="177" spans="1:23" s="197" customFormat="1" hidden="1">
      <c r="A177" s="197" t="str">
        <f t="shared" si="47"/>
        <v>Electricity Supply</v>
      </c>
      <c r="B177" s="197" t="str">
        <f t="shared" si="47"/>
        <v>New Power Plant</v>
      </c>
      <c r="C177" s="197" t="str">
        <f t="shared" si="47"/>
        <v>Boolean Ban New Power Plants</v>
      </c>
      <c r="D177" s="199" t="s">
        <v>597</v>
      </c>
      <c r="E177" s="192"/>
      <c r="F177" s="199" t="s">
        <v>598</v>
      </c>
      <c r="G177" s="192"/>
      <c r="H177" s="43">
        <v>609</v>
      </c>
      <c r="I177" s="192" t="s">
        <v>333</v>
      </c>
      <c r="J177" s="197" t="str">
        <f t="shared" si="50"/>
        <v>Ban New Power Plants</v>
      </c>
      <c r="K177" s="197" t="str">
        <f t="shared" si="50"/>
        <v>elec ban new power plants</v>
      </c>
      <c r="L177" s="189"/>
      <c r="M177" s="189"/>
      <c r="N177" s="189"/>
      <c r="O177" s="192"/>
      <c r="P177" s="194"/>
      <c r="Q177" s="207"/>
      <c r="R177" s="199"/>
      <c r="S177" s="227"/>
      <c r="T177" s="207"/>
      <c r="W177" s="190" t="str" cm="1">
        <f t="array" ref="W177">IFERROR(INDEX(A$761:A$954,MATCH(H177,A$761:A$954,0),0),"Save")</f>
        <v>Save</v>
      </c>
    </row>
    <row r="178" spans="1:23" s="197" customFormat="1" hidden="1">
      <c r="A178" s="197" t="str">
        <f t="shared" si="47"/>
        <v>Electricity Supply</v>
      </c>
      <c r="B178" s="197" t="str">
        <f t="shared" si="47"/>
        <v>New Power Plant</v>
      </c>
      <c r="C178" s="197" t="str">
        <f t="shared" si="47"/>
        <v>Boolean Ban New Power Plants</v>
      </c>
      <c r="D178" s="199" t="s">
        <v>599</v>
      </c>
      <c r="E178" s="192"/>
      <c r="F178" s="199" t="s">
        <v>600</v>
      </c>
      <c r="G178" s="192"/>
      <c r="H178" s="43">
        <v>610</v>
      </c>
      <c r="I178" s="192" t="s">
        <v>333</v>
      </c>
      <c r="J178" s="197" t="str">
        <f t="shared" si="50"/>
        <v>Ban New Power Plants</v>
      </c>
      <c r="K178" s="197" t="str">
        <f t="shared" si="50"/>
        <v>elec ban new power plants</v>
      </c>
      <c r="L178" s="189"/>
      <c r="M178" s="189"/>
      <c r="N178" s="189"/>
      <c r="O178" s="192"/>
      <c r="P178" s="194"/>
      <c r="Q178" s="207"/>
      <c r="R178" s="199"/>
      <c r="S178" s="227"/>
      <c r="T178" s="207"/>
      <c r="W178" s="190" t="str" cm="1">
        <f t="array" ref="W178">IFERROR(INDEX(A$761:A$954,MATCH(H178,A$761:A$954,0),0),"Save")</f>
        <v>Save</v>
      </c>
    </row>
    <row r="179" spans="1:23" s="197" customFormat="1" hidden="1">
      <c r="A179" s="197" t="str">
        <f t="shared" si="47"/>
        <v>Electricity Supply</v>
      </c>
      <c r="B179" s="197" t="str">
        <f t="shared" si="47"/>
        <v>New Power Plant</v>
      </c>
      <c r="C179" s="197" t="str">
        <f t="shared" si="47"/>
        <v>Boolean Ban New Power Plants</v>
      </c>
      <c r="D179" s="199" t="s">
        <v>601</v>
      </c>
      <c r="E179" s="192"/>
      <c r="F179" s="199" t="s">
        <v>602</v>
      </c>
      <c r="G179" s="192"/>
      <c r="H179" s="43">
        <v>611</v>
      </c>
      <c r="I179" s="192" t="s">
        <v>333</v>
      </c>
      <c r="J179" s="197" t="str">
        <f t="shared" si="50"/>
        <v>Ban New Power Plants</v>
      </c>
      <c r="K179" s="197" t="str">
        <f t="shared" si="50"/>
        <v>elec ban new power plants</v>
      </c>
      <c r="L179" s="189"/>
      <c r="M179" s="189"/>
      <c r="N179" s="189"/>
      <c r="O179" s="192"/>
      <c r="P179" s="194"/>
      <c r="Q179" s="207"/>
      <c r="R179" s="199"/>
      <c r="S179" s="227"/>
      <c r="T179" s="207"/>
      <c r="W179" s="190" t="str" cm="1">
        <f t="array" ref="W179">IFERROR(INDEX(A$761:A$954,MATCH(H179,A$761:A$954,0),0),"Save")</f>
        <v>Save</v>
      </c>
    </row>
    <row r="180" spans="1:23" s="197" customFormat="1" hidden="1">
      <c r="A180" s="197" t="str">
        <f t="shared" si="47"/>
        <v>Electricity Supply</v>
      </c>
      <c r="B180" s="197" t="str">
        <f t="shared" si="47"/>
        <v>New Power Plant</v>
      </c>
      <c r="C180" s="197" t="str">
        <f t="shared" si="47"/>
        <v>Boolean Ban New Power Plants</v>
      </c>
      <c r="D180" s="199" t="s">
        <v>603</v>
      </c>
      <c r="E180" s="192"/>
      <c r="F180" s="199" t="s">
        <v>604</v>
      </c>
      <c r="G180" s="192"/>
      <c r="H180" s="43">
        <v>612</v>
      </c>
      <c r="I180" s="192" t="s">
        <v>333</v>
      </c>
      <c r="J180" s="197" t="str">
        <f t="shared" si="50"/>
        <v>Ban New Power Plants</v>
      </c>
      <c r="K180" s="197" t="str">
        <f t="shared" si="50"/>
        <v>elec ban new power plants</v>
      </c>
      <c r="L180" s="189"/>
      <c r="M180" s="189"/>
      <c r="N180" s="189"/>
      <c r="O180" s="192"/>
      <c r="P180" s="194"/>
      <c r="Q180" s="207"/>
      <c r="R180" s="199"/>
      <c r="S180" s="227"/>
      <c r="T180" s="207"/>
      <c r="W180" s="190" t="str" cm="1">
        <f t="array" ref="W180">IFERROR(INDEX(A$761:A$954,MATCH(H180,A$761:A$954,0),0),"Save")</f>
        <v>Save</v>
      </c>
    </row>
    <row r="181" spans="1:23" s="197" customFormat="1" hidden="1">
      <c r="A181" s="197" t="str">
        <f t="shared" si="47"/>
        <v>Electricity Supply</v>
      </c>
      <c r="B181" s="197" t="str">
        <f t="shared" si="47"/>
        <v>New Power Plant</v>
      </c>
      <c r="C181" s="197" t="str">
        <f t="shared" si="47"/>
        <v>Boolean Ban New Power Plants</v>
      </c>
      <c r="D181" s="199" t="s">
        <v>605</v>
      </c>
      <c r="E181" s="192"/>
      <c r="F181" s="199" t="s">
        <v>606</v>
      </c>
      <c r="G181" s="192"/>
      <c r="H181" s="43">
        <v>613</v>
      </c>
      <c r="I181" s="192" t="s">
        <v>333</v>
      </c>
      <c r="J181" s="197" t="str">
        <f t="shared" si="50"/>
        <v>Ban New Power Plants</v>
      </c>
      <c r="K181" s="197" t="str">
        <f t="shared" si="50"/>
        <v>elec ban new power plants</v>
      </c>
      <c r="L181" s="189"/>
      <c r="M181" s="189"/>
      <c r="N181" s="189"/>
      <c r="O181" s="192"/>
      <c r="P181" s="194"/>
      <c r="Q181" s="207"/>
      <c r="R181" s="199"/>
      <c r="S181" s="227"/>
      <c r="T181" s="207"/>
      <c r="W181" s="190" t="str" cm="1">
        <f t="array" ref="W181">IFERROR(INDEX(A$761:A$954,MATCH(H181,A$761:A$954,0),0),"Save")</f>
        <v>Save</v>
      </c>
    </row>
    <row r="182" spans="1:23" s="197" customFormat="1" hidden="1">
      <c r="A182" s="197" t="str">
        <f t="shared" si="47"/>
        <v>Electricity Supply</v>
      </c>
      <c r="B182" s="197" t="str">
        <f t="shared" si="47"/>
        <v>New Power Plant</v>
      </c>
      <c r="C182" s="197" t="str">
        <f t="shared" si="47"/>
        <v>Boolean Ban New Power Plants</v>
      </c>
      <c r="D182" s="199" t="s">
        <v>607</v>
      </c>
      <c r="E182" s="192"/>
      <c r="F182" s="199" t="s">
        <v>608</v>
      </c>
      <c r="G182" s="192"/>
      <c r="H182" s="43">
        <v>614</v>
      </c>
      <c r="I182" s="192" t="s">
        <v>333</v>
      </c>
      <c r="J182" s="197" t="str">
        <f t="shared" si="50"/>
        <v>Ban New Power Plants</v>
      </c>
      <c r="K182" s="197" t="str">
        <f t="shared" si="50"/>
        <v>elec ban new power plants</v>
      </c>
      <c r="L182" s="189"/>
      <c r="M182" s="189"/>
      <c r="N182" s="189"/>
      <c r="O182" s="192"/>
      <c r="P182" s="194"/>
      <c r="Q182" s="207"/>
      <c r="R182" s="199"/>
      <c r="S182" s="227"/>
      <c r="T182" s="207"/>
      <c r="W182" s="190" t="str" cm="1">
        <f t="array" ref="W182">IFERROR(INDEX(A$761:A$954,MATCH(H182,A$761:A$954,0),0),"Save")</f>
        <v>Save</v>
      </c>
    </row>
    <row r="183" spans="1:23" s="197" customFormat="1" hidden="1">
      <c r="A183" s="197" t="str">
        <f t="shared" si="47"/>
        <v>Electricity Supply</v>
      </c>
      <c r="B183" s="197" t="str">
        <f t="shared" si="47"/>
        <v>New Power Plant</v>
      </c>
      <c r="C183" s="197" t="str">
        <f t="shared" si="47"/>
        <v>Boolean Ban New Power Plants</v>
      </c>
      <c r="D183" s="199" t="s">
        <v>609</v>
      </c>
      <c r="E183" s="192"/>
      <c r="F183" s="199" t="s">
        <v>610</v>
      </c>
      <c r="G183" s="192"/>
      <c r="H183" s="43">
        <v>116</v>
      </c>
      <c r="I183" s="192" t="s">
        <v>311</v>
      </c>
      <c r="J183" s="197" t="str">
        <f t="shared" si="50"/>
        <v>Ban New Power Plants</v>
      </c>
      <c r="K183" s="197" t="str">
        <f t="shared" si="50"/>
        <v>elec ban new power plants</v>
      </c>
      <c r="L183" s="197">
        <f>L$172</f>
        <v>0</v>
      </c>
      <c r="M183" s="197">
        <f>M$172</f>
        <v>1</v>
      </c>
      <c r="N183" s="197">
        <f>N$172</f>
        <v>1</v>
      </c>
      <c r="O183" s="207" t="str">
        <f>O$172</f>
        <v>on/off</v>
      </c>
      <c r="P183" s="194" t="s">
        <v>611</v>
      </c>
      <c r="Q183" s="207" t="str">
        <f>Q$172</f>
        <v>electricity-sector-main.html#ban</v>
      </c>
      <c r="R183" s="207" t="str">
        <f>R$172</f>
        <v>ban-new-capacity.html</v>
      </c>
      <c r="S183" s="227"/>
      <c r="T183" s="207"/>
      <c r="W183" s="190" t="str" cm="1">
        <f t="array" ref="W183">IFERROR(INDEX(A$761:A$954,MATCH(H183,A$761:A$954,0),0),"Save")</f>
        <v>Save</v>
      </c>
    </row>
    <row r="184" spans="1:23" s="197" customFormat="1" hidden="1">
      <c r="A184" s="197" t="str">
        <f t="shared" si="47"/>
        <v>Electricity Supply</v>
      </c>
      <c r="B184" s="197" t="str">
        <f t="shared" si="47"/>
        <v>New Power Plant</v>
      </c>
      <c r="C184" s="197" t="str">
        <f t="shared" si="47"/>
        <v>Boolean Ban New Power Plants</v>
      </c>
      <c r="D184" s="199" t="s">
        <v>612</v>
      </c>
      <c r="E184" s="192"/>
      <c r="F184" s="199" t="s">
        <v>613</v>
      </c>
      <c r="G184" s="192"/>
      <c r="H184" s="43">
        <v>615</v>
      </c>
      <c r="I184" s="192" t="s">
        <v>333</v>
      </c>
      <c r="J184" s="197" t="str">
        <f t="shared" si="50"/>
        <v>Ban New Power Plants</v>
      </c>
      <c r="K184" s="197" t="str">
        <f t="shared" si="50"/>
        <v>elec ban new power plants</v>
      </c>
      <c r="L184" s="198"/>
      <c r="M184" s="198"/>
      <c r="N184" s="198"/>
      <c r="O184" s="207"/>
      <c r="P184" s="194"/>
      <c r="Q184" s="207"/>
      <c r="R184" s="199"/>
      <c r="S184" s="227"/>
      <c r="T184" s="207"/>
      <c r="W184" s="190" t="str" cm="1">
        <f t="array" ref="W184">IFERROR(INDEX(A$761:A$954,MATCH(H184,A$761:A$954,0),0),"Save")</f>
        <v>Save</v>
      </c>
    </row>
    <row r="185" spans="1:23" s="197" customFormat="1" hidden="1">
      <c r="A185" s="197" t="str">
        <f t="shared" si="47"/>
        <v>Electricity Supply</v>
      </c>
      <c r="B185" s="197" t="str">
        <f t="shared" si="47"/>
        <v>New Power Plant</v>
      </c>
      <c r="C185" s="197" t="str">
        <f t="shared" si="47"/>
        <v>Boolean Ban New Power Plants</v>
      </c>
      <c r="D185" s="199" t="s">
        <v>614</v>
      </c>
      <c r="E185" s="192"/>
      <c r="F185" s="199" t="s">
        <v>615</v>
      </c>
      <c r="G185" s="192"/>
      <c r="H185" s="43">
        <v>616</v>
      </c>
      <c r="I185" s="192" t="s">
        <v>333</v>
      </c>
      <c r="J185" s="197" t="str">
        <f t="shared" si="50"/>
        <v>Ban New Power Plants</v>
      </c>
      <c r="K185" s="197" t="str">
        <f t="shared" si="50"/>
        <v>elec ban new power plants</v>
      </c>
      <c r="L185" s="198"/>
      <c r="M185" s="198"/>
      <c r="N185" s="198"/>
      <c r="O185" s="207"/>
      <c r="P185" s="194"/>
      <c r="Q185" s="207"/>
      <c r="R185" s="199"/>
      <c r="S185" s="227"/>
      <c r="T185" s="207"/>
      <c r="W185" s="190" t="str" cm="1">
        <f t="array" ref="W185">IFERROR(INDEX(A$761:A$954,MATCH(H185,A$761:A$954,0),0),"Save")</f>
        <v>Save</v>
      </c>
    </row>
    <row r="186" spans="1:23" s="197" customFormat="1" hidden="1">
      <c r="A186" s="197" t="str">
        <f t="shared" si="47"/>
        <v>Electricity Supply</v>
      </c>
      <c r="B186" s="197" t="str">
        <f t="shared" si="47"/>
        <v>New Power Plant</v>
      </c>
      <c r="C186" s="197" t="str">
        <f t="shared" si="47"/>
        <v>Boolean Ban New Power Plants</v>
      </c>
      <c r="D186" s="199" t="s">
        <v>616</v>
      </c>
      <c r="E186" s="192"/>
      <c r="F186" s="199" t="s">
        <v>617</v>
      </c>
      <c r="G186" s="192"/>
      <c r="H186" s="43">
        <v>617</v>
      </c>
      <c r="I186" s="192" t="s">
        <v>333</v>
      </c>
      <c r="J186" s="197" t="str">
        <f t="shared" si="50"/>
        <v>Ban New Power Plants</v>
      </c>
      <c r="K186" s="197" t="str">
        <f t="shared" si="50"/>
        <v>elec ban new power plants</v>
      </c>
      <c r="L186" s="198"/>
      <c r="M186" s="198"/>
      <c r="N186" s="198"/>
      <c r="O186" s="207"/>
      <c r="P186" s="194"/>
      <c r="Q186" s="207"/>
      <c r="R186" s="199"/>
      <c r="S186" s="227"/>
      <c r="T186" s="207"/>
      <c r="W186" s="190" t="str" cm="1">
        <f t="array" ref="W186">IFERROR(INDEX(A$761:A$954,MATCH(H186,A$761:A$954,0),0),"Save")</f>
        <v>Save</v>
      </c>
    </row>
    <row r="187" spans="1:23" s="197" customFormat="1" hidden="1">
      <c r="A187" s="197" t="str">
        <f t="shared" si="47"/>
        <v>Electricity Supply</v>
      </c>
      <c r="B187" s="197" t="str">
        <f t="shared" si="47"/>
        <v>New Power Plant</v>
      </c>
      <c r="C187" s="197" t="str">
        <f t="shared" si="47"/>
        <v>Boolean Ban New Power Plants</v>
      </c>
      <c r="D187" s="199" t="s">
        <v>618</v>
      </c>
      <c r="E187" s="192"/>
      <c r="F187" s="199" t="s">
        <v>619</v>
      </c>
      <c r="G187" s="192"/>
      <c r="H187" s="43">
        <v>618</v>
      </c>
      <c r="I187" s="192" t="s">
        <v>333</v>
      </c>
      <c r="J187" s="197" t="str">
        <f t="shared" si="50"/>
        <v>Ban New Power Plants</v>
      </c>
      <c r="K187" s="197" t="str">
        <f t="shared" si="50"/>
        <v>elec ban new power plants</v>
      </c>
      <c r="L187" s="198"/>
      <c r="M187" s="198"/>
      <c r="N187" s="198"/>
      <c r="O187" s="207"/>
      <c r="P187" s="194"/>
      <c r="Q187" s="207"/>
      <c r="R187" s="199"/>
      <c r="S187" s="227"/>
      <c r="T187" s="207"/>
      <c r="W187" s="190" t="str" cm="1">
        <f t="array" ref="W187">IFERROR(INDEX(A$761:A$954,MATCH(H187,A$761:A$954,0),0),"Save")</f>
        <v>Save</v>
      </c>
    </row>
    <row r="188" spans="1:23" s="190" customFormat="1" hidden="1">
      <c r="A188" s="190" t="s">
        <v>576</v>
      </c>
      <c r="B188" s="190" t="s">
        <v>620</v>
      </c>
      <c r="C188" s="190" t="s">
        <v>621</v>
      </c>
      <c r="D188" s="192" t="s">
        <v>579</v>
      </c>
      <c r="E188" s="192"/>
      <c r="F188" s="192" t="s">
        <v>580</v>
      </c>
      <c r="G188" s="199"/>
      <c r="H188" s="191">
        <v>876</v>
      </c>
      <c r="I188" s="199" t="s">
        <v>311</v>
      </c>
      <c r="J188" s="190" t="s">
        <v>622</v>
      </c>
      <c r="K188" s="190" t="s">
        <v>623</v>
      </c>
      <c r="L188" s="202">
        <v>0</v>
      </c>
      <c r="M188" s="202">
        <v>1</v>
      </c>
      <c r="N188" s="202">
        <v>0.01</v>
      </c>
      <c r="O188" s="199" t="s">
        <v>624</v>
      </c>
      <c r="P188" s="192" t="s">
        <v>625</v>
      </c>
      <c r="Q188" s="192" t="s">
        <v>626</v>
      </c>
      <c r="R188" s="199" t="s">
        <v>627</v>
      </c>
      <c r="S188" s="220"/>
      <c r="T188" s="199"/>
      <c r="W188" s="190" t="str" cm="1">
        <f t="array" ref="W188">IFERROR(INDEX(A$761:A$954,MATCH(H188,A$761:A$954,0),0),"Save")</f>
        <v>Save</v>
      </c>
    </row>
    <row r="189" spans="1:23" s="197" customFormat="1" hidden="1">
      <c r="A189" s="197" t="str">
        <f t="shared" ref="A189:C203" si="51">A$188</f>
        <v>Electricity Supply</v>
      </c>
      <c r="B189" s="197" t="str">
        <f t="shared" si="51"/>
        <v>Carbon Capture and Sequestration</v>
      </c>
      <c r="C189" s="197" t="str">
        <f t="shared" si="51"/>
        <v>Electricity Sector Fraction of Potential Additional CCS Achieved</v>
      </c>
      <c r="D189" s="199" t="s">
        <v>586</v>
      </c>
      <c r="E189" s="192"/>
      <c r="F189" s="199" t="s">
        <v>587</v>
      </c>
      <c r="G189" s="192"/>
      <c r="H189" s="191">
        <v>877</v>
      </c>
      <c r="I189" s="199" t="s">
        <v>311</v>
      </c>
      <c r="J189" s="197" t="str">
        <f t="shared" ref="J189:R189" si="52">J$188</f>
        <v>Electricity Sector CCS</v>
      </c>
      <c r="K189" s="197" t="str">
        <f t="shared" si="52"/>
        <v>elec CCS</v>
      </c>
      <c r="L189" s="198">
        <f t="shared" si="52"/>
        <v>0</v>
      </c>
      <c r="M189" s="198">
        <f t="shared" si="52"/>
        <v>1</v>
      </c>
      <c r="N189" s="198">
        <f t="shared" si="52"/>
        <v>0.01</v>
      </c>
      <c r="O189" s="198" t="str">
        <f t="shared" si="52"/>
        <v>% of CO2 captured</v>
      </c>
      <c r="P189" s="198" t="str">
        <f t="shared" si="52"/>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198" t="str">
        <f t="shared" si="52"/>
        <v>ccs.html#ccs</v>
      </c>
      <c r="R189" s="198" t="str">
        <f t="shared" si="52"/>
        <v>carbon-capture-and-sequestration.html</v>
      </c>
      <c r="S189" s="227"/>
      <c r="T189" s="207"/>
      <c r="W189" s="190" t="str" cm="1">
        <f t="array" ref="W189">IFERROR(INDEX(A$761:A$954,MATCH(H189,A$761:A$954,0),0),"Save")</f>
        <v>Save</v>
      </c>
    </row>
    <row r="190" spans="1:23" s="197" customFormat="1" hidden="1">
      <c r="A190" s="197" t="str">
        <f t="shared" si="51"/>
        <v>Electricity Supply</v>
      </c>
      <c r="B190" s="197" t="str">
        <f t="shared" si="51"/>
        <v>Carbon Capture and Sequestration</v>
      </c>
      <c r="C190" s="197" t="str">
        <f t="shared" si="51"/>
        <v>Electricity Sector Fraction of Potential Additional CCS Achieved</v>
      </c>
      <c r="D190" s="199" t="s">
        <v>589</v>
      </c>
      <c r="E190" s="192"/>
      <c r="F190" s="199" t="s">
        <v>590</v>
      </c>
      <c r="G190" s="192"/>
      <c r="H190" s="191">
        <v>878</v>
      </c>
      <c r="I190" s="192" t="s">
        <v>333</v>
      </c>
      <c r="J190" s="197" t="str">
        <f t="shared" ref="J190:K203" si="53">J$188</f>
        <v>Electricity Sector CCS</v>
      </c>
      <c r="K190" s="197" t="str">
        <f t="shared" si="53"/>
        <v>elec CCS</v>
      </c>
      <c r="L190" s="198"/>
      <c r="M190" s="198"/>
      <c r="N190" s="198"/>
      <c r="O190" s="207"/>
      <c r="P190" s="192"/>
      <c r="Q190" s="207"/>
      <c r="R190" s="199"/>
      <c r="S190" s="227"/>
      <c r="T190" s="207"/>
      <c r="W190" s="190" t="str" cm="1">
        <f t="array" ref="W190">IFERROR(INDEX(A$761:A$954,MATCH(H190,A$761:A$954,0),0),"Save")</f>
        <v>Save</v>
      </c>
    </row>
    <row r="191" spans="1:23" s="197" customFormat="1" hidden="1">
      <c r="A191" s="197" t="str">
        <f t="shared" si="51"/>
        <v>Electricity Supply</v>
      </c>
      <c r="B191" s="197" t="str">
        <f t="shared" si="51"/>
        <v>Carbon Capture and Sequestration</v>
      </c>
      <c r="C191" s="197" t="str">
        <f t="shared" si="51"/>
        <v>Electricity Sector Fraction of Potential Additional CCS Achieved</v>
      </c>
      <c r="D191" s="199" t="s">
        <v>592</v>
      </c>
      <c r="E191" s="192"/>
      <c r="F191" s="199" t="s">
        <v>593</v>
      </c>
      <c r="G191" s="192"/>
      <c r="H191" s="191">
        <v>879</v>
      </c>
      <c r="I191" s="192" t="s">
        <v>333</v>
      </c>
      <c r="J191" s="197" t="str">
        <f t="shared" si="53"/>
        <v>Electricity Sector CCS</v>
      </c>
      <c r="K191" s="197" t="str">
        <f t="shared" si="53"/>
        <v>elec CCS</v>
      </c>
      <c r="L191" s="198"/>
      <c r="M191" s="198"/>
      <c r="N191" s="198"/>
      <c r="O191" s="207"/>
      <c r="P191" s="192"/>
      <c r="Q191" s="207"/>
      <c r="R191" s="199"/>
      <c r="S191" s="227"/>
      <c r="T191" s="207"/>
      <c r="W191" s="190" t="str" cm="1">
        <f t="array" ref="W191">IFERROR(INDEX(A$761:A$954,MATCH(H191,A$761:A$954,0),0),"Save")</f>
        <v>Save</v>
      </c>
    </row>
    <row r="192" spans="1:23" s="197" customFormat="1" hidden="1">
      <c r="A192" s="197" t="str">
        <f t="shared" si="51"/>
        <v>Electricity Supply</v>
      </c>
      <c r="B192" s="197" t="str">
        <f t="shared" si="51"/>
        <v>Carbon Capture and Sequestration</v>
      </c>
      <c r="C192" s="197" t="str">
        <f t="shared" si="51"/>
        <v>Electricity Sector Fraction of Potential Additional CCS Achieved</v>
      </c>
      <c r="D192" s="199" t="s">
        <v>595</v>
      </c>
      <c r="E192" s="192"/>
      <c r="F192" s="199" t="s">
        <v>596</v>
      </c>
      <c r="G192" s="192"/>
      <c r="H192" s="191">
        <v>880</v>
      </c>
      <c r="I192" s="192" t="s">
        <v>333</v>
      </c>
      <c r="J192" s="197" t="str">
        <f t="shared" si="53"/>
        <v>Electricity Sector CCS</v>
      </c>
      <c r="K192" s="197" t="str">
        <f t="shared" si="53"/>
        <v>elec CCS</v>
      </c>
      <c r="L192" s="198"/>
      <c r="M192" s="198"/>
      <c r="N192" s="198"/>
      <c r="O192" s="207"/>
      <c r="P192" s="192"/>
      <c r="Q192" s="207"/>
      <c r="R192" s="199"/>
      <c r="S192" s="227"/>
      <c r="T192" s="207"/>
      <c r="W192" s="190" t="str" cm="1">
        <f t="array" ref="W192">IFERROR(INDEX(A$761:A$954,MATCH(H192,A$761:A$954,0),0),"Save")</f>
        <v>Save</v>
      </c>
    </row>
    <row r="193" spans="1:23" s="197" customFormat="1" hidden="1">
      <c r="A193" s="197" t="str">
        <f t="shared" si="51"/>
        <v>Electricity Supply</v>
      </c>
      <c r="B193" s="197" t="str">
        <f t="shared" si="51"/>
        <v>Carbon Capture and Sequestration</v>
      </c>
      <c r="C193" s="197" t="str">
        <f t="shared" si="51"/>
        <v>Electricity Sector Fraction of Potential Additional CCS Achieved</v>
      </c>
      <c r="D193" s="199" t="s">
        <v>597</v>
      </c>
      <c r="E193" s="192"/>
      <c r="F193" s="199" t="s">
        <v>598</v>
      </c>
      <c r="G193" s="192"/>
      <c r="H193" s="191">
        <v>881</v>
      </c>
      <c r="I193" s="192" t="s">
        <v>333</v>
      </c>
      <c r="J193" s="197" t="str">
        <f t="shared" si="53"/>
        <v>Electricity Sector CCS</v>
      </c>
      <c r="K193" s="197" t="str">
        <f t="shared" si="53"/>
        <v>elec CCS</v>
      </c>
      <c r="L193" s="198"/>
      <c r="M193" s="198"/>
      <c r="N193" s="198"/>
      <c r="O193" s="207"/>
      <c r="P193" s="192"/>
      <c r="Q193" s="207"/>
      <c r="R193" s="199"/>
      <c r="S193" s="227"/>
      <c r="T193" s="207"/>
      <c r="W193" s="190" t="str" cm="1">
        <f t="array" ref="W193">IFERROR(INDEX(A$761:A$954,MATCH(H193,A$761:A$954,0),0),"Save")</f>
        <v>Save</v>
      </c>
    </row>
    <row r="194" spans="1:23" s="197" customFormat="1" hidden="1">
      <c r="A194" s="197" t="str">
        <f t="shared" si="51"/>
        <v>Electricity Supply</v>
      </c>
      <c r="B194" s="197" t="str">
        <f t="shared" si="51"/>
        <v>Carbon Capture and Sequestration</v>
      </c>
      <c r="C194" s="197" t="str">
        <f t="shared" si="51"/>
        <v>Electricity Sector Fraction of Potential Additional CCS Achieved</v>
      </c>
      <c r="D194" s="199" t="s">
        <v>599</v>
      </c>
      <c r="E194" s="192"/>
      <c r="F194" s="199" t="s">
        <v>600</v>
      </c>
      <c r="G194" s="192"/>
      <c r="H194" s="191">
        <v>882</v>
      </c>
      <c r="I194" s="192" t="s">
        <v>333</v>
      </c>
      <c r="J194" s="197" t="str">
        <f t="shared" si="53"/>
        <v>Electricity Sector CCS</v>
      </c>
      <c r="K194" s="197" t="str">
        <f t="shared" si="53"/>
        <v>elec CCS</v>
      </c>
      <c r="L194" s="198"/>
      <c r="M194" s="198"/>
      <c r="N194" s="198"/>
      <c r="O194" s="207"/>
      <c r="P194" s="192"/>
      <c r="Q194" s="207"/>
      <c r="R194" s="199"/>
      <c r="S194" s="227"/>
      <c r="T194" s="207"/>
      <c r="W194" s="190" t="str" cm="1">
        <f t="array" ref="W194">IFERROR(INDEX(A$761:A$954,MATCH(H194,A$761:A$954,0),0),"Save")</f>
        <v>Save</v>
      </c>
    </row>
    <row r="195" spans="1:23" s="197" customFormat="1" hidden="1">
      <c r="A195" s="197" t="str">
        <f t="shared" si="51"/>
        <v>Electricity Supply</v>
      </c>
      <c r="B195" s="197" t="str">
        <f t="shared" si="51"/>
        <v>Carbon Capture and Sequestration</v>
      </c>
      <c r="C195" s="197" t="str">
        <f t="shared" si="51"/>
        <v>Electricity Sector Fraction of Potential Additional CCS Achieved</v>
      </c>
      <c r="D195" s="199" t="s">
        <v>601</v>
      </c>
      <c r="E195" s="192"/>
      <c r="F195" s="199" t="s">
        <v>602</v>
      </c>
      <c r="G195" s="192"/>
      <c r="H195" s="191">
        <v>883</v>
      </c>
      <c r="I195" s="199" t="s">
        <v>311</v>
      </c>
      <c r="J195" s="197" t="str">
        <f t="shared" si="53"/>
        <v>Electricity Sector CCS</v>
      </c>
      <c r="K195" s="197" t="str">
        <f t="shared" si="53"/>
        <v>elec CCS</v>
      </c>
      <c r="L195" s="198">
        <f t="shared" ref="L195:R195" si="54">L$188</f>
        <v>0</v>
      </c>
      <c r="M195" s="198">
        <f t="shared" si="54"/>
        <v>1</v>
      </c>
      <c r="N195" s="198">
        <f t="shared" si="54"/>
        <v>0.01</v>
      </c>
      <c r="O195" s="198" t="str">
        <f t="shared" si="54"/>
        <v>% of CO2 captured</v>
      </c>
      <c r="P195" s="198" t="str">
        <f t="shared" si="54"/>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198" t="str">
        <f t="shared" si="54"/>
        <v>ccs.html#ccs</v>
      </c>
      <c r="R195" s="198" t="str">
        <f t="shared" si="54"/>
        <v>carbon-capture-and-sequestration.html</v>
      </c>
      <c r="S195" s="227"/>
      <c r="T195" s="207"/>
      <c r="W195" s="190" t="str" cm="1">
        <f t="array" ref="W195">IFERROR(INDEX(A$761:A$954,MATCH(H195,A$761:A$954,0),0),"Save")</f>
        <v>Save</v>
      </c>
    </row>
    <row r="196" spans="1:23" s="197" customFormat="1" hidden="1">
      <c r="A196" s="197" t="str">
        <f t="shared" si="51"/>
        <v>Electricity Supply</v>
      </c>
      <c r="B196" s="197" t="str">
        <f t="shared" si="51"/>
        <v>Carbon Capture and Sequestration</v>
      </c>
      <c r="C196" s="197" t="str">
        <f t="shared" si="51"/>
        <v>Electricity Sector Fraction of Potential Additional CCS Achieved</v>
      </c>
      <c r="D196" s="199" t="s">
        <v>603</v>
      </c>
      <c r="E196" s="192"/>
      <c r="F196" s="199" t="s">
        <v>604</v>
      </c>
      <c r="G196" s="192"/>
      <c r="H196" s="191">
        <v>884</v>
      </c>
      <c r="I196" s="192" t="s">
        <v>333</v>
      </c>
      <c r="J196" s="197" t="str">
        <f t="shared" si="53"/>
        <v>Electricity Sector CCS</v>
      </c>
      <c r="K196" s="197" t="str">
        <f t="shared" si="53"/>
        <v>elec CCS</v>
      </c>
      <c r="L196" s="198"/>
      <c r="M196" s="198"/>
      <c r="N196" s="198"/>
      <c r="O196" s="207"/>
      <c r="P196" s="192"/>
      <c r="Q196" s="207"/>
      <c r="R196" s="199"/>
      <c r="S196" s="227"/>
      <c r="T196" s="207"/>
      <c r="W196" s="190" t="str" cm="1">
        <f t="array" ref="W196">IFERROR(INDEX(A$761:A$954,MATCH(H196,A$761:A$954,0),0),"Save")</f>
        <v>Save</v>
      </c>
    </row>
    <row r="197" spans="1:23" s="197" customFormat="1" hidden="1">
      <c r="A197" s="197" t="str">
        <f t="shared" si="51"/>
        <v>Electricity Supply</v>
      </c>
      <c r="B197" s="197" t="str">
        <f t="shared" si="51"/>
        <v>Carbon Capture and Sequestration</v>
      </c>
      <c r="C197" s="197" t="str">
        <f t="shared" si="51"/>
        <v>Electricity Sector Fraction of Potential Additional CCS Achieved</v>
      </c>
      <c r="D197" s="199" t="s">
        <v>605</v>
      </c>
      <c r="E197" s="192"/>
      <c r="F197" s="199" t="s">
        <v>606</v>
      </c>
      <c r="G197" s="192"/>
      <c r="H197" s="191">
        <v>885</v>
      </c>
      <c r="I197" s="199" t="s">
        <v>311</v>
      </c>
      <c r="J197" s="197" t="str">
        <f t="shared" si="53"/>
        <v>Electricity Sector CCS</v>
      </c>
      <c r="K197" s="197" t="str">
        <f t="shared" si="53"/>
        <v>elec CCS</v>
      </c>
      <c r="L197" s="198">
        <f t="shared" ref="L197:R199" si="55">L$188</f>
        <v>0</v>
      </c>
      <c r="M197" s="198">
        <f t="shared" si="55"/>
        <v>1</v>
      </c>
      <c r="N197" s="198">
        <f t="shared" si="55"/>
        <v>0.01</v>
      </c>
      <c r="O197" s="198" t="str">
        <f t="shared" si="55"/>
        <v>% of CO2 captured</v>
      </c>
      <c r="P197" s="198" t="str">
        <f t="shared" si="55"/>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198" t="str">
        <f t="shared" si="55"/>
        <v>ccs.html#ccs</v>
      </c>
      <c r="R197" s="198" t="str">
        <f t="shared" si="55"/>
        <v>carbon-capture-and-sequestration.html</v>
      </c>
      <c r="S197" s="227"/>
      <c r="T197" s="207"/>
      <c r="W197" s="190" t="str" cm="1">
        <f t="array" ref="W197">IFERROR(INDEX(A$761:A$954,MATCH(H197,A$761:A$954,0),0),"Save")</f>
        <v>Save</v>
      </c>
    </row>
    <row r="198" spans="1:23" s="197" customFormat="1" hidden="1">
      <c r="A198" s="197" t="str">
        <f t="shared" si="51"/>
        <v>Electricity Supply</v>
      </c>
      <c r="B198" s="197" t="str">
        <f t="shared" si="51"/>
        <v>Carbon Capture and Sequestration</v>
      </c>
      <c r="C198" s="197" t="str">
        <f t="shared" si="51"/>
        <v>Electricity Sector Fraction of Potential Additional CCS Achieved</v>
      </c>
      <c r="D198" s="199" t="s">
        <v>607</v>
      </c>
      <c r="E198" s="192"/>
      <c r="F198" s="199" t="s">
        <v>608</v>
      </c>
      <c r="G198" s="192"/>
      <c r="H198" s="191">
        <v>886</v>
      </c>
      <c r="I198" s="199" t="s">
        <v>311</v>
      </c>
      <c r="J198" s="197" t="str">
        <f t="shared" si="53"/>
        <v>Electricity Sector CCS</v>
      </c>
      <c r="K198" s="197" t="str">
        <f t="shared" si="53"/>
        <v>elec CCS</v>
      </c>
      <c r="L198" s="198">
        <f t="shared" si="55"/>
        <v>0</v>
      </c>
      <c r="M198" s="198">
        <f t="shared" si="55"/>
        <v>1</v>
      </c>
      <c r="N198" s="198">
        <f t="shared" si="55"/>
        <v>0.01</v>
      </c>
      <c r="O198" s="198" t="str">
        <f t="shared" si="55"/>
        <v>% of CO2 captured</v>
      </c>
      <c r="P198" s="198" t="str">
        <f t="shared" si="55"/>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198" t="str">
        <f t="shared" si="55"/>
        <v>ccs.html#ccs</v>
      </c>
      <c r="R198" s="198" t="str">
        <f t="shared" si="55"/>
        <v>carbon-capture-and-sequestration.html</v>
      </c>
      <c r="S198" s="227"/>
      <c r="T198" s="207"/>
      <c r="W198" s="190" t="str" cm="1">
        <f t="array" ref="W198">IFERROR(INDEX(A$761:A$954,MATCH(H198,A$761:A$954,0),0),"Save")</f>
        <v>Save</v>
      </c>
    </row>
    <row r="199" spans="1:23" s="197" customFormat="1" hidden="1">
      <c r="A199" s="197" t="str">
        <f t="shared" si="51"/>
        <v>Electricity Supply</v>
      </c>
      <c r="B199" s="197" t="str">
        <f t="shared" si="51"/>
        <v>Carbon Capture and Sequestration</v>
      </c>
      <c r="C199" s="197" t="str">
        <f t="shared" si="51"/>
        <v>Electricity Sector Fraction of Potential Additional CCS Achieved</v>
      </c>
      <c r="D199" s="199" t="s">
        <v>609</v>
      </c>
      <c r="E199" s="192"/>
      <c r="F199" s="199" t="s">
        <v>610</v>
      </c>
      <c r="G199" s="192"/>
      <c r="H199" s="191">
        <v>887</v>
      </c>
      <c r="I199" s="199" t="s">
        <v>311</v>
      </c>
      <c r="J199" s="197" t="str">
        <f t="shared" si="53"/>
        <v>Electricity Sector CCS</v>
      </c>
      <c r="K199" s="197" t="str">
        <f t="shared" si="53"/>
        <v>elec CCS</v>
      </c>
      <c r="L199" s="198">
        <f t="shared" si="55"/>
        <v>0</v>
      </c>
      <c r="M199" s="198">
        <f t="shared" si="55"/>
        <v>1</v>
      </c>
      <c r="N199" s="198">
        <f t="shared" si="55"/>
        <v>0.01</v>
      </c>
      <c r="O199" s="198" t="str">
        <f t="shared" si="55"/>
        <v>% of CO2 captured</v>
      </c>
      <c r="P199" s="198" t="str">
        <f t="shared" si="55"/>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198" t="str">
        <f t="shared" si="55"/>
        <v>ccs.html#ccs</v>
      </c>
      <c r="R199" s="198" t="str">
        <f t="shared" si="55"/>
        <v>carbon-capture-and-sequestration.html</v>
      </c>
      <c r="S199" s="227"/>
      <c r="T199" s="207"/>
      <c r="W199" s="190" t="str" cm="1">
        <f t="array" ref="W199">IFERROR(INDEX(A$761:A$954,MATCH(H199,A$761:A$954,0),0),"Save")</f>
        <v>Save</v>
      </c>
    </row>
    <row r="200" spans="1:23" s="197" customFormat="1" hidden="1">
      <c r="A200" s="197" t="str">
        <f t="shared" si="51"/>
        <v>Electricity Supply</v>
      </c>
      <c r="B200" s="197" t="str">
        <f t="shared" si="51"/>
        <v>Carbon Capture and Sequestration</v>
      </c>
      <c r="C200" s="197" t="str">
        <f t="shared" si="51"/>
        <v>Electricity Sector Fraction of Potential Additional CCS Achieved</v>
      </c>
      <c r="D200" s="199" t="s">
        <v>612</v>
      </c>
      <c r="E200" s="192"/>
      <c r="F200" s="199" t="s">
        <v>613</v>
      </c>
      <c r="G200" s="192"/>
      <c r="H200" s="191">
        <v>888</v>
      </c>
      <c r="I200" s="192" t="s">
        <v>333</v>
      </c>
      <c r="J200" s="197" t="str">
        <f t="shared" si="53"/>
        <v>Electricity Sector CCS</v>
      </c>
      <c r="K200" s="197" t="str">
        <f t="shared" si="53"/>
        <v>elec CCS</v>
      </c>
      <c r="L200" s="198"/>
      <c r="M200" s="198"/>
      <c r="N200" s="198"/>
      <c r="O200" s="207"/>
      <c r="P200" s="192"/>
      <c r="Q200" s="207"/>
      <c r="R200" s="199"/>
      <c r="S200" s="227"/>
      <c r="T200" s="207"/>
      <c r="W200" s="190" t="str" cm="1">
        <f t="array" ref="W200">IFERROR(INDEX(A$761:A$954,MATCH(H200,A$761:A$954,0),0),"Save")</f>
        <v>Save</v>
      </c>
    </row>
    <row r="201" spans="1:23" s="197" customFormat="1" hidden="1">
      <c r="A201" s="197" t="str">
        <f t="shared" si="51"/>
        <v>Electricity Supply</v>
      </c>
      <c r="B201" s="197" t="str">
        <f t="shared" si="51"/>
        <v>Carbon Capture and Sequestration</v>
      </c>
      <c r="C201" s="197" t="str">
        <f t="shared" si="51"/>
        <v>Electricity Sector Fraction of Potential Additional CCS Achieved</v>
      </c>
      <c r="D201" s="199" t="s">
        <v>614</v>
      </c>
      <c r="E201" s="192"/>
      <c r="F201" s="199" t="s">
        <v>615</v>
      </c>
      <c r="G201" s="192"/>
      <c r="H201" s="191">
        <v>889</v>
      </c>
      <c r="I201" s="192" t="s">
        <v>333</v>
      </c>
      <c r="J201" s="197" t="str">
        <f t="shared" si="53"/>
        <v>Electricity Sector CCS</v>
      </c>
      <c r="K201" s="197" t="str">
        <f t="shared" si="53"/>
        <v>elec CCS</v>
      </c>
      <c r="L201" s="198"/>
      <c r="M201" s="198"/>
      <c r="N201" s="198"/>
      <c r="O201" s="207"/>
      <c r="P201" s="192"/>
      <c r="Q201" s="207"/>
      <c r="R201" s="199"/>
      <c r="S201" s="227"/>
      <c r="T201" s="207"/>
      <c r="W201" s="190" t="str" cm="1">
        <f t="array" ref="W201">IFERROR(INDEX(A$761:A$954,MATCH(H201,A$761:A$954,0),0),"Save")</f>
        <v>Save</v>
      </c>
    </row>
    <row r="202" spans="1:23" s="197" customFormat="1" hidden="1">
      <c r="A202" s="197" t="str">
        <f t="shared" si="51"/>
        <v>Electricity Supply</v>
      </c>
      <c r="B202" s="197" t="str">
        <f t="shared" si="51"/>
        <v>Carbon Capture and Sequestration</v>
      </c>
      <c r="C202" s="197" t="str">
        <f t="shared" si="51"/>
        <v>Electricity Sector Fraction of Potential Additional CCS Achieved</v>
      </c>
      <c r="D202" s="199" t="s">
        <v>616</v>
      </c>
      <c r="E202" s="192"/>
      <c r="F202" s="199" t="s">
        <v>617</v>
      </c>
      <c r="G202" s="192"/>
      <c r="H202" s="191">
        <v>890</v>
      </c>
      <c r="I202" s="192" t="s">
        <v>333</v>
      </c>
      <c r="J202" s="197" t="str">
        <f t="shared" si="53"/>
        <v>Electricity Sector CCS</v>
      </c>
      <c r="K202" s="197" t="str">
        <f t="shared" si="53"/>
        <v>elec CCS</v>
      </c>
      <c r="L202" s="198"/>
      <c r="M202" s="198"/>
      <c r="N202" s="198"/>
      <c r="O202" s="207"/>
      <c r="P202" s="192"/>
      <c r="Q202" s="207"/>
      <c r="R202" s="199"/>
      <c r="S202" s="227"/>
      <c r="T202" s="207"/>
      <c r="W202" s="190" t="str" cm="1">
        <f t="array" ref="W202">IFERROR(INDEX(A$761:A$954,MATCH(H202,A$761:A$954,0),0),"Save")</f>
        <v>Save</v>
      </c>
    </row>
    <row r="203" spans="1:23" s="197" customFormat="1" hidden="1">
      <c r="A203" s="197" t="str">
        <f t="shared" si="51"/>
        <v>Electricity Supply</v>
      </c>
      <c r="B203" s="197" t="str">
        <f t="shared" si="51"/>
        <v>Carbon Capture and Sequestration</v>
      </c>
      <c r="C203" s="197" t="str">
        <f t="shared" si="51"/>
        <v>Electricity Sector Fraction of Potential Additional CCS Achieved</v>
      </c>
      <c r="D203" s="199" t="s">
        <v>618</v>
      </c>
      <c r="E203" s="192"/>
      <c r="F203" s="199" t="s">
        <v>619</v>
      </c>
      <c r="G203" s="192"/>
      <c r="H203" s="191">
        <v>891</v>
      </c>
      <c r="I203" s="199" t="s">
        <v>311</v>
      </c>
      <c r="J203" s="197" t="str">
        <f t="shared" si="53"/>
        <v>Electricity Sector CCS</v>
      </c>
      <c r="K203" s="197" t="str">
        <f t="shared" si="53"/>
        <v>elec CCS</v>
      </c>
      <c r="L203" s="198">
        <f t="shared" ref="L203:R203" si="56">L$188</f>
        <v>0</v>
      </c>
      <c r="M203" s="198">
        <f t="shared" si="56"/>
        <v>1</v>
      </c>
      <c r="N203" s="198">
        <f t="shared" si="56"/>
        <v>0.01</v>
      </c>
      <c r="O203" s="198" t="str">
        <f t="shared" si="56"/>
        <v>% of CO2 captured</v>
      </c>
      <c r="P203" s="198" t="str">
        <f t="shared" si="56"/>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198" t="str">
        <f t="shared" si="56"/>
        <v>ccs.html#ccs</v>
      </c>
      <c r="R203" s="198" t="str">
        <f t="shared" si="56"/>
        <v>carbon-capture-and-sequestration.html</v>
      </c>
      <c r="S203" s="227"/>
      <c r="T203" s="207"/>
      <c r="W203" s="190" t="str" cm="1">
        <f t="array" ref="W203">IFERROR(INDEX(A$761:A$954,MATCH(H203,A$761:A$954,0),0),"Save")</f>
        <v>Save</v>
      </c>
    </row>
    <row r="204" spans="1:23" s="197" customFormat="1" hidden="1">
      <c r="A204" s="189" t="s">
        <v>576</v>
      </c>
      <c r="B204" s="192" t="s">
        <v>628</v>
      </c>
      <c r="C204" s="189" t="s">
        <v>629</v>
      </c>
      <c r="D204" s="192"/>
      <c r="E204" s="192"/>
      <c r="F204" s="192"/>
      <c r="G204" s="192"/>
      <c r="H204" s="43">
        <v>508</v>
      </c>
      <c r="I204" s="192" t="s">
        <v>311</v>
      </c>
      <c r="J204" s="192" t="s">
        <v>628</v>
      </c>
      <c r="K204" s="189" t="s">
        <v>630</v>
      </c>
      <c r="L204" s="211">
        <v>0</v>
      </c>
      <c r="M204" s="212">
        <v>1</v>
      </c>
      <c r="N204" s="212">
        <v>0.01</v>
      </c>
      <c r="O204" s="192" t="s">
        <v>631</v>
      </c>
      <c r="P204" s="231" t="str">
        <f>_xlfn.CONCAT("**Description:**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",'Supporting Data'!AX6,"% in 2050 as a generation-weighted state average. Many states have different requirements for municipalities, co-ops, and investor owned utilities."," In 2020, the value is ",'Supporting Data'!AV6,"%. To set a carbon-free electricity standard that starts ramping up in 2021,"," the Customize Implementation Schedule feature below allows users to customize the start year setting. ","Simply take the ",'Supporting Data'!AV6,"% value, divide by your chosen policy setting, and enter the resulting value in the 'Implementation %' box for 2020.","  // **Guidance for setting values:** ","Multiple states have set 100% clean energy or renewable energy laws or goals, ",IF('Supporting Data'!AY6=1,"including ","not including"),'Supporting Data'!A6,". After weighing for coop and municipality requirements, the BAU assumes a total ","CES of 20% in 2030 that rises to 70%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70% in 2050 as a generation-weighted state average. Many states have different requirements for municipalities, co-ops, and investor owned utilities. In 2020, the value is 20%. To set a carbon-free electricity standard that starts ramping up in 2021, the Customize Implementation Schedule feature below allows users to customize the start year setting. Simply take the 20% value, divide by your chosen policy setting, and enter the resulting value in the 'Implementation %' box for 2020.  // **Guidance for setting values:** Multiple states have set 100% clean energy or renewable energy laws or goals, including New Mexico. After weighing for coop and municipality requirements, the BAU assumes a total CES of 20% in 2030 that rises to 70%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192" t="s">
        <v>632</v>
      </c>
      <c r="R204" s="199" t="s">
        <v>633</v>
      </c>
      <c r="S204" s="220" t="s">
        <v>634</v>
      </c>
      <c r="T204" s="192"/>
      <c r="U204" s="197" t="s">
        <v>144</v>
      </c>
      <c r="W204" s="190" t="str" cm="1">
        <f t="array" ref="W204">IFERROR(INDEX(A$761:A$954,MATCH(H204,A$761:A$954,0),0),"Save")</f>
        <v>Save</v>
      </c>
    </row>
    <row r="205" spans="1:23" s="190" customFormat="1" hidden="1">
      <c r="A205" s="190" t="s">
        <v>576</v>
      </c>
      <c r="B205" s="190" t="s">
        <v>635</v>
      </c>
      <c r="C205" s="190" t="s">
        <v>636</v>
      </c>
      <c r="D205" s="199"/>
      <c r="E205" s="199"/>
      <c r="F205" s="199"/>
      <c r="G205" s="199"/>
      <c r="H205" s="191">
        <v>148</v>
      </c>
      <c r="I205" s="192" t="s">
        <v>311</v>
      </c>
      <c r="J205" s="190" t="s">
        <v>637</v>
      </c>
      <c r="K205" s="189" t="s">
        <v>638</v>
      </c>
      <c r="L205" s="193">
        <v>-0.5</v>
      </c>
      <c r="M205" s="193">
        <v>1</v>
      </c>
      <c r="N205" s="193">
        <v>0.02</v>
      </c>
      <c r="O205" s="199" t="s">
        <v>639</v>
      </c>
      <c r="P205" s="201" t="str">
        <f>_xlfn.CONCAT("**Description:** This policy increases or decreases the amount of electricity exported from across state boundaries.","  It does not cause the construction or removal of transmission lines linking these countries. // **Guidance for setting values:** ","From 2010-2018, electricity exports in ",'Supporting Data'!A6," ",IF('Supporting Data'!N6 &lt; 0,"declined","increased")," by ",'Supporting Data'!N6,"%.")</f>
        <v>**Description:** This policy increases or decreases the amount of electricity exported from across state boundaries.  It does not cause the construction or removal of transmission lines linking these countries. // **Guidance for setting values:** From 2010-2018, electricity exports in New Mexico declined by -46%.</v>
      </c>
      <c r="Q205" s="192" t="s">
        <v>640</v>
      </c>
      <c r="R205" s="199" t="s">
        <v>641</v>
      </c>
      <c r="S205" s="220" t="s">
        <v>642</v>
      </c>
      <c r="T205" s="199"/>
      <c r="U205" s="190" t="s">
        <v>145</v>
      </c>
      <c r="W205" s="190" t="str" cm="1">
        <f t="array" ref="W205">IFERROR(INDEX(A$761:A$954,MATCH(H205,A$761:A$954,0),0),"Save")</f>
        <v>Save</v>
      </c>
    </row>
    <row r="206" spans="1:23" s="190" customFormat="1" hidden="1">
      <c r="A206" s="190" t="s">
        <v>576</v>
      </c>
      <c r="B206" s="190" t="s">
        <v>643</v>
      </c>
      <c r="C206" s="190" t="s">
        <v>644</v>
      </c>
      <c r="D206" s="192" t="s">
        <v>579</v>
      </c>
      <c r="E206" s="192"/>
      <c r="F206" s="192" t="s">
        <v>580</v>
      </c>
      <c r="G206" s="199"/>
      <c r="H206" s="191">
        <v>149</v>
      </c>
      <c r="I206" s="192" t="s">
        <v>311</v>
      </c>
      <c r="J206" s="190" t="s">
        <v>637</v>
      </c>
      <c r="K206" s="189" t="s">
        <v>645</v>
      </c>
      <c r="L206" s="193">
        <v>-0.5</v>
      </c>
      <c r="M206" s="193">
        <v>1</v>
      </c>
      <c r="N206" s="193">
        <v>0.02</v>
      </c>
      <c r="O206" s="199" t="s">
        <v>646</v>
      </c>
      <c r="P206" s="201" t="str">
        <f>_xlfn.CONCAT("**Description:** This policy increases or decreases the amount of electricity exported from across state boundaries.","  It does not cause the construction or removal of transmission lines linking these countries. // **Guidance for setting values:** ","From 2010-2018, electricity exports in ",'Supporting Data'!A6," ",IF('Supporting Data'!M6 &lt; 0,"declined","increased")," by ",'Supporting Data'!M6,"%.")</f>
        <v>**Description:** This policy increases or decreases the amount of electricity exported from across state boundaries.  It does not cause the construction or removal of transmission lines linking these countries. // **Guidance for setting values:** From 2010-2018, electricity exports in New Mexico declined by -90%.</v>
      </c>
      <c r="Q206" s="192" t="s">
        <v>647</v>
      </c>
      <c r="R206" s="199" t="s">
        <v>641</v>
      </c>
      <c r="S206" s="220" t="s">
        <v>642</v>
      </c>
      <c r="T206" s="199"/>
      <c r="U206" s="190" t="s">
        <v>145</v>
      </c>
      <c r="W206" s="190" t="str" cm="1">
        <f t="array" ref="W206">IFERROR(INDEX(A$761:A$954,MATCH(H206,A$761:A$954,0),0),"Save")</f>
        <v>Save</v>
      </c>
    </row>
    <row r="207" spans="1:23" s="190" customFormat="1" hidden="1">
      <c r="A207" s="197" t="str">
        <f t="shared" ref="A207:C221" si="57">A$206</f>
        <v>Electricity Supply</v>
      </c>
      <c r="B207" s="197" t="str">
        <f t="shared" si="57"/>
        <v>Change Electricity Imports</v>
      </c>
      <c r="C207" s="197" t="str">
        <f t="shared" si="57"/>
        <v>Percent Change in Electricity Imports</v>
      </c>
      <c r="D207" s="199" t="s">
        <v>586</v>
      </c>
      <c r="E207" s="192"/>
      <c r="F207" s="199" t="s">
        <v>587</v>
      </c>
      <c r="G207" s="199"/>
      <c r="H207" s="191">
        <v>526</v>
      </c>
      <c r="I207" s="192" t="s">
        <v>311</v>
      </c>
      <c r="J207" s="197" t="str">
        <f t="shared" ref="J207:O221" si="58">J$206</f>
        <v>Electricity Imports and Exports</v>
      </c>
      <c r="K207" s="197" t="str">
        <f t="shared" si="58"/>
        <v>elec change imports</v>
      </c>
      <c r="L207" s="198">
        <f t="shared" si="58"/>
        <v>-0.5</v>
      </c>
      <c r="M207" s="198">
        <f t="shared" si="58"/>
        <v>1</v>
      </c>
      <c r="N207" s="198">
        <f t="shared" si="58"/>
        <v>0.02</v>
      </c>
      <c r="O207" s="197" t="str">
        <f t="shared" si="58"/>
        <v>% change in imports</v>
      </c>
      <c r="P207" s="201"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New Mexico declined by -90%.</v>
      </c>
      <c r="Q207" s="197" t="str">
        <f t="shared" ref="Q207:S221" si="59">Q$206</f>
        <v>electricity-sector-main.html#elec-imports</v>
      </c>
      <c r="R207" s="197" t="str">
        <f t="shared" si="59"/>
        <v>electricity-imports-exports.html</v>
      </c>
      <c r="S207" s="232" t="str">
        <f t="shared" si="59"/>
        <v>Energy Information Administation.  2016.  Electric Power Annual.  Table 2.13.</v>
      </c>
      <c r="T207" s="199"/>
      <c r="W207" s="190" t="str" cm="1">
        <f t="array" ref="W207">IFERROR(INDEX(A$761:A$954,MATCH(H207,A$761:A$954,0),0),"Save")</f>
        <v>Save</v>
      </c>
    </row>
    <row r="208" spans="1:23" s="190" customFormat="1" hidden="1">
      <c r="A208" s="197" t="str">
        <f t="shared" si="57"/>
        <v>Electricity Supply</v>
      </c>
      <c r="B208" s="197" t="str">
        <f t="shared" si="57"/>
        <v>Change Electricity Imports</v>
      </c>
      <c r="C208" s="197" t="str">
        <f t="shared" si="57"/>
        <v>Percent Change in Electricity Imports</v>
      </c>
      <c r="D208" s="199" t="s">
        <v>589</v>
      </c>
      <c r="E208" s="192"/>
      <c r="F208" s="199" t="s">
        <v>590</v>
      </c>
      <c r="G208" s="199"/>
      <c r="H208" s="191">
        <v>527</v>
      </c>
      <c r="I208" s="192" t="s">
        <v>311</v>
      </c>
      <c r="J208" s="197" t="str">
        <f t="shared" si="58"/>
        <v>Electricity Imports and Exports</v>
      </c>
      <c r="K208" s="197" t="str">
        <f t="shared" si="58"/>
        <v>elec change imports</v>
      </c>
      <c r="L208" s="198">
        <f t="shared" si="58"/>
        <v>-0.5</v>
      </c>
      <c r="M208" s="198">
        <f t="shared" si="58"/>
        <v>1</v>
      </c>
      <c r="N208" s="198">
        <f t="shared" si="58"/>
        <v>0.02</v>
      </c>
      <c r="O208" s="197" t="str">
        <f t="shared" si="58"/>
        <v>% change in imports</v>
      </c>
      <c r="P208" s="201" t="str">
        <f t="shared" ref="P208:P215" si="60">$P$206</f>
        <v>**Description:** This policy increases or decreases the amount of electricity exported from across state boundaries.  It does not cause the construction or removal of transmission lines linking these countries. // **Guidance for setting values:** From 2010-2018, electricity exports in New Mexico declined by -90%.</v>
      </c>
      <c r="Q208" s="197" t="str">
        <f t="shared" si="59"/>
        <v>electricity-sector-main.html#elec-imports</v>
      </c>
      <c r="R208" s="197" t="str">
        <f t="shared" si="59"/>
        <v>electricity-imports-exports.html</v>
      </c>
      <c r="S208" s="232" t="str">
        <f t="shared" si="59"/>
        <v>Energy Information Administation.  2016.  Electric Power Annual.  Table 2.13.</v>
      </c>
      <c r="T208" s="199"/>
      <c r="W208" s="190" t="str" cm="1">
        <f t="array" ref="W208">IFERROR(INDEX(A$761:A$954,MATCH(H208,A$761:A$954,0),0),"Save")</f>
        <v>Save</v>
      </c>
    </row>
    <row r="209" spans="1:23" s="190" customFormat="1" hidden="1">
      <c r="A209" s="197" t="str">
        <f t="shared" si="57"/>
        <v>Electricity Supply</v>
      </c>
      <c r="B209" s="197" t="str">
        <f t="shared" si="57"/>
        <v>Change Electricity Imports</v>
      </c>
      <c r="C209" s="197" t="str">
        <f t="shared" si="57"/>
        <v>Percent Change in Electricity Imports</v>
      </c>
      <c r="D209" s="199" t="s">
        <v>592</v>
      </c>
      <c r="E209" s="192"/>
      <c r="F209" s="199" t="s">
        <v>593</v>
      </c>
      <c r="G209" s="199"/>
      <c r="H209" s="191">
        <v>528</v>
      </c>
      <c r="I209" s="192" t="s">
        <v>311</v>
      </c>
      <c r="J209" s="197" t="str">
        <f t="shared" si="58"/>
        <v>Electricity Imports and Exports</v>
      </c>
      <c r="K209" s="197" t="str">
        <f t="shared" si="58"/>
        <v>elec change imports</v>
      </c>
      <c r="L209" s="198">
        <f t="shared" si="58"/>
        <v>-0.5</v>
      </c>
      <c r="M209" s="198">
        <f t="shared" si="58"/>
        <v>1</v>
      </c>
      <c r="N209" s="198">
        <f t="shared" si="58"/>
        <v>0.02</v>
      </c>
      <c r="O209" s="197" t="str">
        <f t="shared" si="58"/>
        <v>% change in imports</v>
      </c>
      <c r="P209" s="201"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New Mexico declined by -90%.</v>
      </c>
      <c r="Q209" s="197" t="str">
        <f t="shared" si="59"/>
        <v>electricity-sector-main.html#elec-imports</v>
      </c>
      <c r="R209" s="197" t="str">
        <f t="shared" si="59"/>
        <v>electricity-imports-exports.html</v>
      </c>
      <c r="S209" s="232" t="str">
        <f t="shared" si="59"/>
        <v>Energy Information Administation.  2016.  Electric Power Annual.  Table 2.13.</v>
      </c>
      <c r="T209" s="199"/>
      <c r="W209" s="190" t="str" cm="1">
        <f t="array" ref="W209">IFERROR(INDEX(A$761:A$954,MATCH(H209,A$761:A$954,0),0),"Save")</f>
        <v>Save</v>
      </c>
    </row>
    <row r="210" spans="1:23" s="190" customFormat="1" hidden="1">
      <c r="A210" s="197" t="str">
        <f t="shared" si="57"/>
        <v>Electricity Supply</v>
      </c>
      <c r="B210" s="197" t="str">
        <f t="shared" si="57"/>
        <v>Change Electricity Imports</v>
      </c>
      <c r="C210" s="197" t="str">
        <f t="shared" si="57"/>
        <v>Percent Change in Electricity Imports</v>
      </c>
      <c r="D210" s="199" t="s">
        <v>595</v>
      </c>
      <c r="E210" s="192"/>
      <c r="F210" s="199" t="s">
        <v>596</v>
      </c>
      <c r="G210" s="199"/>
      <c r="H210" s="191">
        <v>529</v>
      </c>
      <c r="I210" s="192" t="s">
        <v>311</v>
      </c>
      <c r="J210" s="197" t="str">
        <f t="shared" si="58"/>
        <v>Electricity Imports and Exports</v>
      </c>
      <c r="K210" s="197" t="str">
        <f t="shared" si="58"/>
        <v>elec change imports</v>
      </c>
      <c r="L210" s="198">
        <f t="shared" si="58"/>
        <v>-0.5</v>
      </c>
      <c r="M210" s="198">
        <f t="shared" si="58"/>
        <v>1</v>
      </c>
      <c r="N210" s="198">
        <f t="shared" si="58"/>
        <v>0.02</v>
      </c>
      <c r="O210" s="197" t="str">
        <f t="shared" si="58"/>
        <v>% change in imports</v>
      </c>
      <c r="P210" s="201"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New Mexico declined by -90%.</v>
      </c>
      <c r="Q210" s="197" t="str">
        <f t="shared" si="59"/>
        <v>electricity-sector-main.html#elec-imports</v>
      </c>
      <c r="R210" s="197" t="str">
        <f t="shared" si="59"/>
        <v>electricity-imports-exports.html</v>
      </c>
      <c r="S210" s="232" t="str">
        <f t="shared" si="59"/>
        <v>Energy Information Administation.  2016.  Electric Power Annual.  Table 2.13.</v>
      </c>
      <c r="T210" s="199"/>
      <c r="W210" s="190" t="str" cm="1">
        <f t="array" ref="W210">IFERROR(INDEX(A$761:A$954,MATCH(H210,A$761:A$954,0),0),"Save")</f>
        <v>Save</v>
      </c>
    </row>
    <row r="211" spans="1:23" s="190" customFormat="1" hidden="1">
      <c r="A211" s="197" t="str">
        <f t="shared" si="57"/>
        <v>Electricity Supply</v>
      </c>
      <c r="B211" s="197" t="str">
        <f t="shared" si="57"/>
        <v>Change Electricity Imports</v>
      </c>
      <c r="C211" s="197" t="str">
        <f t="shared" si="57"/>
        <v>Percent Change in Electricity Imports</v>
      </c>
      <c r="D211" s="199" t="s">
        <v>597</v>
      </c>
      <c r="E211" s="192"/>
      <c r="F211" s="199" t="s">
        <v>598</v>
      </c>
      <c r="G211" s="199"/>
      <c r="H211" s="191">
        <v>530</v>
      </c>
      <c r="I211" s="192" t="s">
        <v>311</v>
      </c>
      <c r="J211" s="197" t="str">
        <f t="shared" si="58"/>
        <v>Electricity Imports and Exports</v>
      </c>
      <c r="K211" s="197" t="str">
        <f t="shared" si="58"/>
        <v>elec change imports</v>
      </c>
      <c r="L211" s="198">
        <f t="shared" si="58"/>
        <v>-0.5</v>
      </c>
      <c r="M211" s="198">
        <f t="shared" si="58"/>
        <v>1</v>
      </c>
      <c r="N211" s="198">
        <f t="shared" si="58"/>
        <v>0.02</v>
      </c>
      <c r="O211" s="197" t="str">
        <f t="shared" si="58"/>
        <v>% change in imports</v>
      </c>
      <c r="P211" s="201"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New Mexico declined by -90%.</v>
      </c>
      <c r="Q211" s="197" t="str">
        <f t="shared" si="59"/>
        <v>electricity-sector-main.html#elec-imports</v>
      </c>
      <c r="R211" s="197" t="str">
        <f t="shared" si="59"/>
        <v>electricity-imports-exports.html</v>
      </c>
      <c r="S211" s="232" t="str">
        <f t="shared" si="59"/>
        <v>Energy Information Administation.  2016.  Electric Power Annual.  Table 2.13.</v>
      </c>
      <c r="T211" s="199"/>
      <c r="W211" s="190" t="str" cm="1">
        <f t="array" ref="W211">IFERROR(INDEX(A$761:A$954,MATCH(H211,A$761:A$954,0),0),"Save")</f>
        <v>Save</v>
      </c>
    </row>
    <row r="212" spans="1:23" s="190" customFormat="1" hidden="1">
      <c r="A212" s="197" t="str">
        <f t="shared" si="57"/>
        <v>Electricity Supply</v>
      </c>
      <c r="B212" s="197" t="str">
        <f t="shared" si="57"/>
        <v>Change Electricity Imports</v>
      </c>
      <c r="C212" s="197" t="str">
        <f t="shared" si="57"/>
        <v>Percent Change in Electricity Imports</v>
      </c>
      <c r="D212" s="199" t="s">
        <v>599</v>
      </c>
      <c r="E212" s="192"/>
      <c r="F212" s="199" t="s">
        <v>600</v>
      </c>
      <c r="G212" s="199"/>
      <c r="H212" s="191">
        <v>531</v>
      </c>
      <c r="I212" s="192" t="s">
        <v>333</v>
      </c>
      <c r="J212" s="197" t="str">
        <f t="shared" si="58"/>
        <v>Electricity Imports and Exports</v>
      </c>
      <c r="K212" s="197" t="str">
        <f t="shared" si="58"/>
        <v>elec change imports</v>
      </c>
      <c r="L212" s="198">
        <f t="shared" si="58"/>
        <v>-0.5</v>
      </c>
      <c r="M212" s="198">
        <f t="shared" si="58"/>
        <v>1</v>
      </c>
      <c r="N212" s="198">
        <f t="shared" si="58"/>
        <v>0.02</v>
      </c>
      <c r="O212" s="197" t="str">
        <f t="shared" si="58"/>
        <v>% change in imports</v>
      </c>
      <c r="P212" s="194"/>
      <c r="Q212" s="197" t="str">
        <f t="shared" si="59"/>
        <v>electricity-sector-main.html#elec-imports</v>
      </c>
      <c r="R212" s="197" t="str">
        <f t="shared" si="59"/>
        <v>electricity-imports-exports.html</v>
      </c>
      <c r="S212" s="232" t="str">
        <f t="shared" si="59"/>
        <v>Energy Information Administation.  2016.  Electric Power Annual.  Table 2.13.</v>
      </c>
      <c r="T212" s="199"/>
      <c r="W212" s="190" t="str" cm="1">
        <f t="array" ref="W212">IFERROR(INDEX(A$761:A$954,MATCH(H212,A$761:A$954,0),0),"Save")</f>
        <v>Save</v>
      </c>
    </row>
    <row r="213" spans="1:23" s="190" customFormat="1" hidden="1">
      <c r="A213" s="197" t="str">
        <f t="shared" si="57"/>
        <v>Electricity Supply</v>
      </c>
      <c r="B213" s="197" t="str">
        <f t="shared" si="57"/>
        <v>Change Electricity Imports</v>
      </c>
      <c r="C213" s="197" t="str">
        <f t="shared" si="57"/>
        <v>Percent Change in Electricity Imports</v>
      </c>
      <c r="D213" s="199" t="s">
        <v>601</v>
      </c>
      <c r="E213" s="192"/>
      <c r="F213" s="199" t="s">
        <v>602</v>
      </c>
      <c r="G213" s="199"/>
      <c r="H213" s="191">
        <v>532</v>
      </c>
      <c r="I213" s="192" t="s">
        <v>311</v>
      </c>
      <c r="J213" s="197" t="str">
        <f t="shared" si="58"/>
        <v>Electricity Imports and Exports</v>
      </c>
      <c r="K213" s="197" t="str">
        <f t="shared" si="58"/>
        <v>elec change imports</v>
      </c>
      <c r="L213" s="198">
        <f t="shared" si="58"/>
        <v>-0.5</v>
      </c>
      <c r="M213" s="198">
        <f t="shared" si="58"/>
        <v>1</v>
      </c>
      <c r="N213" s="198">
        <f t="shared" si="58"/>
        <v>0.02</v>
      </c>
      <c r="O213" s="197" t="str">
        <f t="shared" si="58"/>
        <v>% change in imports</v>
      </c>
      <c r="P213" s="201"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New Mexico declined by -90%.</v>
      </c>
      <c r="Q213" s="197" t="str">
        <f t="shared" si="59"/>
        <v>electricity-sector-main.html#elec-imports</v>
      </c>
      <c r="R213" s="197" t="str">
        <f t="shared" si="59"/>
        <v>electricity-imports-exports.html</v>
      </c>
      <c r="S213" s="232" t="str">
        <f t="shared" si="59"/>
        <v>Energy Information Administation.  2016.  Electric Power Annual.  Table 2.13.</v>
      </c>
      <c r="T213" s="199"/>
      <c r="W213" s="190" t="str" cm="1">
        <f t="array" ref="W213">IFERROR(INDEX(A$761:A$954,MATCH(H213,A$761:A$954,0),0),"Save")</f>
        <v>Save</v>
      </c>
    </row>
    <row r="214" spans="1:23" s="190" customFormat="1" hidden="1">
      <c r="A214" s="197" t="str">
        <f t="shared" si="57"/>
        <v>Electricity Supply</v>
      </c>
      <c r="B214" s="197" t="str">
        <f t="shared" si="57"/>
        <v>Change Electricity Imports</v>
      </c>
      <c r="C214" s="197" t="str">
        <f t="shared" si="57"/>
        <v>Percent Change in Electricity Imports</v>
      </c>
      <c r="D214" s="199" t="s">
        <v>603</v>
      </c>
      <c r="E214" s="192"/>
      <c r="F214" s="199" t="s">
        <v>604</v>
      </c>
      <c r="G214" s="199"/>
      <c r="H214" s="191">
        <v>533</v>
      </c>
      <c r="I214" s="192" t="s">
        <v>333</v>
      </c>
      <c r="J214" s="197" t="str">
        <f t="shared" si="58"/>
        <v>Electricity Imports and Exports</v>
      </c>
      <c r="K214" s="197" t="str">
        <f t="shared" si="58"/>
        <v>elec change imports</v>
      </c>
      <c r="L214" s="198">
        <f t="shared" si="58"/>
        <v>-0.5</v>
      </c>
      <c r="M214" s="198">
        <f t="shared" si="58"/>
        <v>1</v>
      </c>
      <c r="N214" s="198">
        <f t="shared" si="58"/>
        <v>0.02</v>
      </c>
      <c r="O214" s="197" t="str">
        <f t="shared" si="58"/>
        <v>% change in imports</v>
      </c>
      <c r="P214" s="194"/>
      <c r="Q214" s="197" t="str">
        <f t="shared" si="59"/>
        <v>electricity-sector-main.html#elec-imports</v>
      </c>
      <c r="R214" s="197" t="str">
        <f t="shared" si="59"/>
        <v>electricity-imports-exports.html</v>
      </c>
      <c r="S214" s="232" t="str">
        <f t="shared" si="59"/>
        <v>Energy Information Administation.  2016.  Electric Power Annual.  Table 2.13.</v>
      </c>
      <c r="T214" s="199"/>
      <c r="W214" s="190" t="str" cm="1">
        <f t="array" ref="W214">IFERROR(INDEX(A$761:A$954,MATCH(H214,A$761:A$954,0),0),"Save")</f>
        <v>Save</v>
      </c>
    </row>
    <row r="215" spans="1:23" s="190" customFormat="1" hidden="1">
      <c r="A215" s="197" t="str">
        <f t="shared" si="57"/>
        <v>Electricity Supply</v>
      </c>
      <c r="B215" s="197" t="str">
        <f t="shared" si="57"/>
        <v>Change Electricity Imports</v>
      </c>
      <c r="C215" s="197" t="str">
        <f t="shared" si="57"/>
        <v>Percent Change in Electricity Imports</v>
      </c>
      <c r="D215" s="199" t="s">
        <v>605</v>
      </c>
      <c r="E215" s="192"/>
      <c r="F215" s="199" t="s">
        <v>606</v>
      </c>
      <c r="G215" s="199"/>
      <c r="H215" s="191">
        <v>534</v>
      </c>
      <c r="I215" s="192" t="s">
        <v>311</v>
      </c>
      <c r="J215" s="197" t="str">
        <f t="shared" si="58"/>
        <v>Electricity Imports and Exports</v>
      </c>
      <c r="K215" s="197" t="str">
        <f t="shared" si="58"/>
        <v>elec change imports</v>
      </c>
      <c r="L215" s="198">
        <f t="shared" si="58"/>
        <v>-0.5</v>
      </c>
      <c r="M215" s="198">
        <f t="shared" si="58"/>
        <v>1</v>
      </c>
      <c r="N215" s="198">
        <f t="shared" si="58"/>
        <v>0.02</v>
      </c>
      <c r="O215" s="197" t="str">
        <f t="shared" si="58"/>
        <v>% change in imports</v>
      </c>
      <c r="P215" s="201"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New Mexico declined by -90%.</v>
      </c>
      <c r="Q215" s="197" t="str">
        <f t="shared" si="59"/>
        <v>electricity-sector-main.html#elec-imports</v>
      </c>
      <c r="R215" s="197" t="str">
        <f t="shared" si="59"/>
        <v>electricity-imports-exports.html</v>
      </c>
      <c r="S215" s="232" t="str">
        <f t="shared" si="59"/>
        <v>Energy Information Administation.  2016.  Electric Power Annual.  Table 2.13.</v>
      </c>
      <c r="T215" s="199"/>
      <c r="W215" s="190" t="str" cm="1">
        <f t="array" ref="W215">IFERROR(INDEX(A$761:A$954,MATCH(H215,A$761:A$954,0),0),"Save")</f>
        <v>Save</v>
      </c>
    </row>
    <row r="216" spans="1:23" s="190" customFormat="1" hidden="1">
      <c r="A216" s="197" t="str">
        <f t="shared" si="57"/>
        <v>Electricity Supply</v>
      </c>
      <c r="B216" s="197" t="str">
        <f t="shared" si="57"/>
        <v>Change Electricity Imports</v>
      </c>
      <c r="C216" s="197" t="str">
        <f t="shared" si="57"/>
        <v>Percent Change in Electricity Imports</v>
      </c>
      <c r="D216" s="199" t="s">
        <v>607</v>
      </c>
      <c r="E216" s="192"/>
      <c r="F216" s="199" t="s">
        <v>608</v>
      </c>
      <c r="G216" s="199"/>
      <c r="H216" s="191">
        <v>535</v>
      </c>
      <c r="I216" s="192" t="s">
        <v>333</v>
      </c>
      <c r="J216" s="197" t="str">
        <f t="shared" si="58"/>
        <v>Electricity Imports and Exports</v>
      </c>
      <c r="K216" s="197" t="str">
        <f t="shared" si="58"/>
        <v>elec change imports</v>
      </c>
      <c r="L216" s="198">
        <f t="shared" si="58"/>
        <v>-0.5</v>
      </c>
      <c r="M216" s="198">
        <f t="shared" si="58"/>
        <v>1</v>
      </c>
      <c r="N216" s="198">
        <f t="shared" si="58"/>
        <v>0.02</v>
      </c>
      <c r="O216" s="197" t="str">
        <f t="shared" si="58"/>
        <v>% change in imports</v>
      </c>
      <c r="P216" s="194"/>
      <c r="Q216" s="197" t="str">
        <f t="shared" si="59"/>
        <v>electricity-sector-main.html#elec-imports</v>
      </c>
      <c r="R216" s="197" t="str">
        <f t="shared" si="59"/>
        <v>electricity-imports-exports.html</v>
      </c>
      <c r="S216" s="232" t="str">
        <f t="shared" si="59"/>
        <v>Energy Information Administation.  2016.  Electric Power Annual.  Table 2.13.</v>
      </c>
      <c r="T216" s="199"/>
      <c r="W216" s="190" t="str" cm="1">
        <f t="array" ref="W216">IFERROR(INDEX(A$761:A$954,MATCH(H216,A$761:A$954,0),0),"Save")</f>
        <v>Save</v>
      </c>
    </row>
    <row r="217" spans="1:23" s="190" customFormat="1" hidden="1">
      <c r="A217" s="197" t="str">
        <f t="shared" si="57"/>
        <v>Electricity Supply</v>
      </c>
      <c r="B217" s="197" t="str">
        <f t="shared" si="57"/>
        <v>Change Electricity Imports</v>
      </c>
      <c r="C217" s="197" t="str">
        <f t="shared" si="57"/>
        <v>Percent Change in Electricity Imports</v>
      </c>
      <c r="D217" s="199" t="s">
        <v>609</v>
      </c>
      <c r="E217" s="192"/>
      <c r="F217" s="199" t="s">
        <v>610</v>
      </c>
      <c r="G217" s="199"/>
      <c r="H217" s="191">
        <v>536</v>
      </c>
      <c r="I217" s="192" t="s">
        <v>333</v>
      </c>
      <c r="J217" s="197" t="str">
        <f t="shared" si="58"/>
        <v>Electricity Imports and Exports</v>
      </c>
      <c r="K217" s="197" t="str">
        <f t="shared" si="58"/>
        <v>elec change imports</v>
      </c>
      <c r="L217" s="198">
        <f t="shared" si="58"/>
        <v>-0.5</v>
      </c>
      <c r="M217" s="198">
        <f t="shared" si="58"/>
        <v>1</v>
      </c>
      <c r="N217" s="198">
        <f t="shared" si="58"/>
        <v>0.02</v>
      </c>
      <c r="O217" s="197" t="str">
        <f t="shared" si="58"/>
        <v>% change in imports</v>
      </c>
      <c r="P217" s="194"/>
      <c r="Q217" s="197" t="str">
        <f t="shared" si="59"/>
        <v>electricity-sector-main.html#elec-imports</v>
      </c>
      <c r="R217" s="197" t="str">
        <f t="shared" si="59"/>
        <v>electricity-imports-exports.html</v>
      </c>
      <c r="S217" s="232" t="str">
        <f t="shared" si="59"/>
        <v>Energy Information Administation.  2016.  Electric Power Annual.  Table 2.13.</v>
      </c>
      <c r="T217" s="199"/>
      <c r="W217" s="190" t="str" cm="1">
        <f t="array" ref="W217">IFERROR(INDEX(A$761:A$954,MATCH(H217,A$761:A$954,0),0),"Save")</f>
        <v>Save</v>
      </c>
    </row>
    <row r="218" spans="1:23" s="190" customFormat="1" hidden="1">
      <c r="A218" s="197" t="str">
        <f t="shared" si="57"/>
        <v>Electricity Supply</v>
      </c>
      <c r="B218" s="197" t="str">
        <f t="shared" si="57"/>
        <v>Change Electricity Imports</v>
      </c>
      <c r="C218" s="197" t="str">
        <f t="shared" si="57"/>
        <v>Percent Change in Electricity Imports</v>
      </c>
      <c r="D218" s="199" t="s">
        <v>612</v>
      </c>
      <c r="E218" s="192"/>
      <c r="F218" s="199" t="s">
        <v>613</v>
      </c>
      <c r="G218" s="199"/>
      <c r="H218" s="191">
        <v>537</v>
      </c>
      <c r="I218" s="192" t="s">
        <v>333</v>
      </c>
      <c r="J218" s="197" t="str">
        <f t="shared" si="58"/>
        <v>Electricity Imports and Exports</v>
      </c>
      <c r="K218" s="197" t="str">
        <f t="shared" si="58"/>
        <v>elec change imports</v>
      </c>
      <c r="L218" s="198">
        <f t="shared" si="58"/>
        <v>-0.5</v>
      </c>
      <c r="M218" s="198">
        <f t="shared" si="58"/>
        <v>1</v>
      </c>
      <c r="N218" s="198">
        <f t="shared" si="58"/>
        <v>0.02</v>
      </c>
      <c r="O218" s="197" t="str">
        <f t="shared" si="58"/>
        <v>% change in imports</v>
      </c>
      <c r="P218" s="194"/>
      <c r="Q218" s="197" t="str">
        <f t="shared" si="59"/>
        <v>electricity-sector-main.html#elec-imports</v>
      </c>
      <c r="R218" s="197" t="str">
        <f t="shared" si="59"/>
        <v>electricity-imports-exports.html</v>
      </c>
      <c r="S218" s="232" t="str">
        <f t="shared" si="59"/>
        <v>Energy Information Administation.  2016.  Electric Power Annual.  Table 2.13.</v>
      </c>
      <c r="T218" s="199"/>
      <c r="W218" s="190" t="str" cm="1">
        <f t="array" ref="W218">IFERROR(INDEX(A$761:A$954,MATCH(H218,A$761:A$954,0),0),"Save")</f>
        <v>Save</v>
      </c>
    </row>
    <row r="219" spans="1:23" s="190" customFormat="1" hidden="1">
      <c r="A219" s="197" t="str">
        <f t="shared" si="57"/>
        <v>Electricity Supply</v>
      </c>
      <c r="B219" s="197" t="str">
        <f t="shared" si="57"/>
        <v>Change Electricity Imports</v>
      </c>
      <c r="C219" s="197" t="str">
        <f t="shared" si="57"/>
        <v>Percent Change in Electricity Imports</v>
      </c>
      <c r="D219" s="199" t="s">
        <v>614</v>
      </c>
      <c r="E219" s="192"/>
      <c r="F219" s="199" t="s">
        <v>615</v>
      </c>
      <c r="G219" s="199"/>
      <c r="H219" s="191">
        <v>538</v>
      </c>
      <c r="I219" s="192" t="s">
        <v>333</v>
      </c>
      <c r="J219" s="197" t="str">
        <f t="shared" si="58"/>
        <v>Electricity Imports and Exports</v>
      </c>
      <c r="K219" s="197" t="str">
        <f t="shared" si="58"/>
        <v>elec change imports</v>
      </c>
      <c r="L219" s="198">
        <f t="shared" si="58"/>
        <v>-0.5</v>
      </c>
      <c r="M219" s="198">
        <f t="shared" si="58"/>
        <v>1</v>
      </c>
      <c r="N219" s="198">
        <f t="shared" si="58"/>
        <v>0.02</v>
      </c>
      <c r="O219" s="197" t="str">
        <f t="shared" si="58"/>
        <v>% change in imports</v>
      </c>
      <c r="P219" s="194"/>
      <c r="Q219" s="197" t="str">
        <f t="shared" si="59"/>
        <v>electricity-sector-main.html#elec-imports</v>
      </c>
      <c r="R219" s="197" t="str">
        <f t="shared" si="59"/>
        <v>electricity-imports-exports.html</v>
      </c>
      <c r="S219" s="232" t="str">
        <f t="shared" si="59"/>
        <v>Energy Information Administation.  2016.  Electric Power Annual.  Table 2.13.</v>
      </c>
      <c r="T219" s="199"/>
      <c r="W219" s="190" t="str" cm="1">
        <f t="array" ref="W219">IFERROR(INDEX(A$761:A$954,MATCH(H219,A$761:A$954,0),0),"Save")</f>
        <v>Save</v>
      </c>
    </row>
    <row r="220" spans="1:23" s="190" customFormat="1" hidden="1">
      <c r="A220" s="197" t="str">
        <f t="shared" si="57"/>
        <v>Electricity Supply</v>
      </c>
      <c r="B220" s="197" t="str">
        <f t="shared" si="57"/>
        <v>Change Electricity Imports</v>
      </c>
      <c r="C220" s="197" t="str">
        <f t="shared" si="57"/>
        <v>Percent Change in Electricity Imports</v>
      </c>
      <c r="D220" s="199" t="s">
        <v>616</v>
      </c>
      <c r="E220" s="192"/>
      <c r="F220" s="199" t="s">
        <v>617</v>
      </c>
      <c r="G220" s="199"/>
      <c r="H220" s="191">
        <v>539</v>
      </c>
      <c r="I220" s="192" t="s">
        <v>333</v>
      </c>
      <c r="J220" s="197" t="str">
        <f t="shared" si="58"/>
        <v>Electricity Imports and Exports</v>
      </c>
      <c r="K220" s="197" t="str">
        <f t="shared" si="58"/>
        <v>elec change imports</v>
      </c>
      <c r="L220" s="198">
        <f t="shared" si="58"/>
        <v>-0.5</v>
      </c>
      <c r="M220" s="198">
        <f t="shared" si="58"/>
        <v>1</v>
      </c>
      <c r="N220" s="198">
        <f t="shared" si="58"/>
        <v>0.02</v>
      </c>
      <c r="O220" s="197" t="str">
        <f t="shared" si="58"/>
        <v>% change in imports</v>
      </c>
      <c r="P220" s="194"/>
      <c r="Q220" s="197" t="str">
        <f t="shared" si="59"/>
        <v>electricity-sector-main.html#elec-imports</v>
      </c>
      <c r="R220" s="197" t="str">
        <f t="shared" si="59"/>
        <v>electricity-imports-exports.html</v>
      </c>
      <c r="S220" s="232" t="str">
        <f t="shared" si="59"/>
        <v>Energy Information Administation.  2016.  Electric Power Annual.  Table 2.13.</v>
      </c>
      <c r="T220" s="199"/>
      <c r="W220" s="190" t="str" cm="1">
        <f t="array" ref="W220">IFERROR(INDEX(A$761:A$954,MATCH(H220,A$761:A$954,0),0),"Save")</f>
        <v>Save</v>
      </c>
    </row>
    <row r="221" spans="1:23" s="190" customFormat="1" hidden="1">
      <c r="A221" s="197" t="str">
        <f t="shared" si="57"/>
        <v>Electricity Supply</v>
      </c>
      <c r="B221" s="197" t="str">
        <f t="shared" si="57"/>
        <v>Change Electricity Imports</v>
      </c>
      <c r="C221" s="197" t="str">
        <f t="shared" si="57"/>
        <v>Percent Change in Electricity Imports</v>
      </c>
      <c r="D221" s="199" t="s">
        <v>618</v>
      </c>
      <c r="E221" s="192"/>
      <c r="F221" s="199" t="s">
        <v>619</v>
      </c>
      <c r="G221" s="199"/>
      <c r="H221" s="191">
        <v>540</v>
      </c>
      <c r="I221" s="192" t="s">
        <v>333</v>
      </c>
      <c r="J221" s="197" t="str">
        <f t="shared" si="58"/>
        <v>Electricity Imports and Exports</v>
      </c>
      <c r="K221" s="197" t="str">
        <f t="shared" si="58"/>
        <v>elec change imports</v>
      </c>
      <c r="L221" s="198">
        <f t="shared" si="58"/>
        <v>-0.5</v>
      </c>
      <c r="M221" s="198">
        <f t="shared" si="58"/>
        <v>1</v>
      </c>
      <c r="N221" s="198">
        <f t="shared" si="58"/>
        <v>0.02</v>
      </c>
      <c r="O221" s="197" t="str">
        <f t="shared" si="58"/>
        <v>% change in imports</v>
      </c>
      <c r="P221" s="194"/>
      <c r="Q221" s="197" t="str">
        <f t="shared" si="59"/>
        <v>electricity-sector-main.html#elec-imports</v>
      </c>
      <c r="R221" s="197" t="str">
        <f t="shared" si="59"/>
        <v>electricity-imports-exports.html</v>
      </c>
      <c r="S221" s="232" t="str">
        <f t="shared" si="59"/>
        <v>Energy Information Administation.  2016.  Electric Power Annual.  Table 2.13.</v>
      </c>
      <c r="T221" s="199"/>
      <c r="W221" s="190" t="str" cm="1">
        <f t="array" ref="W221">IFERROR(INDEX(A$761:A$954,MATCH(H221,A$761:A$954,0),0),"Save")</f>
        <v>Save</v>
      </c>
    </row>
    <row r="222" spans="1:23" hidden="1">
      <c r="A222" s="189" t="s">
        <v>576</v>
      </c>
      <c r="B222" s="189" t="s">
        <v>648</v>
      </c>
      <c r="C222" s="189" t="s">
        <v>649</v>
      </c>
      <c r="D222" s="192"/>
      <c r="E222" s="192"/>
      <c r="F222" s="192"/>
      <c r="G222" s="192"/>
      <c r="H222" s="43">
        <v>619</v>
      </c>
      <c r="I222" s="192" t="s">
        <v>333</v>
      </c>
      <c r="J222" s="189" t="s">
        <v>648</v>
      </c>
      <c r="K222" s="189" t="s">
        <v>650</v>
      </c>
      <c r="O222" s="192"/>
      <c r="P222" s="194"/>
      <c r="Q222" s="192"/>
      <c r="R222" s="199"/>
      <c r="S222" s="213"/>
      <c r="T222" s="192"/>
      <c r="W222" s="190" t="str" cm="1">
        <f t="array" ref="W222">IFERROR(INDEX(A$761:A$954,MATCH(H222,A$761:A$954,0),0),"Save")</f>
        <v>Save</v>
      </c>
    </row>
    <row r="223" spans="1:23" hidden="1">
      <c r="A223" s="189" t="s">
        <v>576</v>
      </c>
      <c r="B223" s="189" t="s">
        <v>651</v>
      </c>
      <c r="C223" s="189" t="s">
        <v>652</v>
      </c>
      <c r="D223" s="192"/>
      <c r="E223" s="192"/>
      <c r="F223" s="192"/>
      <c r="G223" s="192"/>
      <c r="H223" s="43">
        <v>30</v>
      </c>
      <c r="I223" s="192" t="s">
        <v>311</v>
      </c>
      <c r="J223" s="189" t="s">
        <v>651</v>
      </c>
      <c r="K223" s="189" t="s">
        <v>653</v>
      </c>
      <c r="L223" s="211">
        <v>0</v>
      </c>
      <c r="M223" s="212">
        <v>1</v>
      </c>
      <c r="N223" s="212">
        <v>0.01</v>
      </c>
      <c r="O223" s="192" t="s">
        <v>654</v>
      </c>
      <c r="P223" s="226" t="str">
        <f>_xlfn.CONCAT("**Description:**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",'Supporting Data'!A6,", a 100% setting provides for an additional ",'Supporting Data'!AU6," MW of demand response capacity in 2050 (on top of a BAU quantity of ",'Supporting Data'!AT6," MW).")</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New Mexico, a 100% setting provides for an additional 284 MW of demand response capacity in 2050 (on top of a BAU quantity of 92 MW).</v>
      </c>
      <c r="Q223" s="192" t="s">
        <v>655</v>
      </c>
      <c r="R223" s="199" t="s">
        <v>656</v>
      </c>
      <c r="S223" s="213" t="s">
        <v>446</v>
      </c>
      <c r="T223" s="192"/>
      <c r="U223" s="189" t="s">
        <v>146</v>
      </c>
      <c r="W223" s="190" t="str" cm="1">
        <f t="array" ref="W223">IFERROR(INDEX(A$761:A$954,MATCH(H223,A$761:A$954,0),0),"Save")</f>
        <v>Save</v>
      </c>
    </row>
    <row r="224" spans="1:23" hidden="1">
      <c r="A224" s="189" t="s">
        <v>576</v>
      </c>
      <c r="B224" s="189" t="s">
        <v>657</v>
      </c>
      <c r="C224" s="189" t="s">
        <v>658</v>
      </c>
      <c r="D224" s="192" t="s">
        <v>579</v>
      </c>
      <c r="E224" s="192"/>
      <c r="F224" s="192" t="s">
        <v>580</v>
      </c>
      <c r="G224" s="192"/>
      <c r="H224" s="43">
        <v>31</v>
      </c>
      <c r="I224" s="189" t="str">
        <f>IF('Supporting Data'!X6 &gt; 0, "Yes", "No")</f>
        <v>Yes</v>
      </c>
      <c r="J224" s="189" t="s">
        <v>657</v>
      </c>
      <c r="K224" s="189" t="s">
        <v>659</v>
      </c>
      <c r="L224" s="233">
        <v>0</v>
      </c>
      <c r="M224" s="233">
        <v>25000</v>
      </c>
      <c r="N224" s="233">
        <v>500</v>
      </c>
      <c r="O224" s="192" t="s">
        <v>660</v>
      </c>
      <c r="P224" s="226" t="str">
        <f>_xlfn.CONCAT("**Description:** This policy causes the specified quantity of otherwise non-retiring coal capacity to be retired each year. // **Guidance for setting values:**  ", "The EIA projects that ", 'Supporting Data'!A6, " will retire ",'Supporting Data'!Q6, " MW of coal by 2050. ",'Supporting Data'!A6, " currently has ", 'Supporting Data'!X6, " MW of coal capacity.")</f>
        <v>**Description:** This policy causes the specified quantity of otherwise non-retiring coal capacity to be retired each year. // **Guidance for setting values:**  The EIA projects that New Mexico will retire 2640 MW of coal by 2050. New Mexico currently has 2640 MW of coal capacity.</v>
      </c>
      <c r="Q224" s="192" t="s">
        <v>661</v>
      </c>
      <c r="R224" s="199" t="s">
        <v>662</v>
      </c>
      <c r="S224" s="213" t="s">
        <v>663</v>
      </c>
      <c r="T224" s="192" t="s">
        <v>664</v>
      </c>
      <c r="U224" s="189" t="s">
        <v>665</v>
      </c>
      <c r="W224" s="190" t="str" cm="1">
        <f t="array" ref="W224">IFERROR(INDEX(A$761:A$954,MATCH(H224,A$761:A$954,0),0),"Save")</f>
        <v>Save</v>
      </c>
    </row>
    <row r="225" spans="1:26" hidden="1">
      <c r="A225" s="197" t="str">
        <f t="shared" ref="A225:C239" si="61">A$224</f>
        <v>Electricity Supply</v>
      </c>
      <c r="B225" s="197" t="str">
        <f t="shared" si="61"/>
        <v>Early Retirement of Power Plants</v>
      </c>
      <c r="C225" s="197" t="str">
        <f t="shared" si="61"/>
        <v>Annual Additional Capacity Retired due to Early Retirement Policy</v>
      </c>
      <c r="D225" s="199" t="s">
        <v>586</v>
      </c>
      <c r="E225" s="192"/>
      <c r="F225" s="199" t="s">
        <v>587</v>
      </c>
      <c r="G225" s="192"/>
      <c r="H225" s="43">
        <v>620</v>
      </c>
      <c r="I225" s="189" t="str">
        <f>IF('Supporting Data'!Y6 &gt; 0, "Yes", "No")</f>
        <v>Yes</v>
      </c>
      <c r="J225" s="197" t="str">
        <f t="shared" ref="J225:K239" si="62">J$224</f>
        <v>Early Retirement of Power Plants</v>
      </c>
      <c r="K225" s="197" t="str">
        <f t="shared" si="62"/>
        <v>elec early retirement</v>
      </c>
      <c r="L225" s="234">
        <f>L224</f>
        <v>0</v>
      </c>
      <c r="M225" s="234">
        <f>M224</f>
        <v>25000</v>
      </c>
      <c r="N225" s="234">
        <f>N224</f>
        <v>500</v>
      </c>
      <c r="O225" s="234" t="str">
        <f>O224</f>
        <v>MW/year</v>
      </c>
      <c r="P225" s="226" t="str">
        <f>_xlfn.CONCAT("**Description:** This policy causes the specified quantity of otherwise non-retiring natural gas non-peaker capacity to be retired each year. // **Guidance for setting values:**  ","The EIA projects that ",'Supporting Data'!A6," will retire ",'Supporting Data'!R6," MW of gas non-peaking plants by 2050. ",'Supporting Data'!A6," currently has ", 'Supporting Data'!Y6, "MW of natural gas non-peaking capacity.")</f>
        <v>**Description:** This policy causes the specified quantity of otherwise non-retiring natural gas non-peaker capacity to be retired each year. // **Guidance for setting values:**  The EIA projects that New Mexico will retire 0 MW of gas non-peaking plants by 2050. New Mexico currently has 1416MW of natural gas non-peaking capacity.</v>
      </c>
      <c r="Q225" s="192"/>
      <c r="R225" s="199"/>
      <c r="S225" s="213"/>
      <c r="T225" s="192"/>
      <c r="U225" s="189" t="s">
        <v>665</v>
      </c>
      <c r="W225" s="190" t="str" cm="1">
        <f t="array" ref="W225">IFERROR(INDEX(A$761:A$954,MATCH(H225,A$761:A$954,0),0),"Save")</f>
        <v>Save</v>
      </c>
    </row>
    <row r="226" spans="1:26" hidden="1">
      <c r="A226" s="197" t="str">
        <f t="shared" si="61"/>
        <v>Electricity Supply</v>
      </c>
      <c r="B226" s="197" t="str">
        <f t="shared" si="61"/>
        <v>Early Retirement of Power Plants</v>
      </c>
      <c r="C226" s="197" t="str">
        <f t="shared" si="61"/>
        <v>Annual Additional Capacity Retired due to Early Retirement Policy</v>
      </c>
      <c r="D226" s="199" t="s">
        <v>589</v>
      </c>
      <c r="E226" s="192"/>
      <c r="F226" s="199" t="s">
        <v>590</v>
      </c>
      <c r="G226" s="192"/>
      <c r="H226" s="43">
        <v>32</v>
      </c>
      <c r="I226" s="189" t="str">
        <f>IF('Supporting Data'!Z6 &gt; 0, "Yes", "No")</f>
        <v>No</v>
      </c>
      <c r="J226" s="197" t="str">
        <f t="shared" si="62"/>
        <v>Early Retirement of Power Plants</v>
      </c>
      <c r="K226" s="197" t="str">
        <f t="shared" si="62"/>
        <v>elec early retirement</v>
      </c>
      <c r="L226" s="197">
        <f>L$224</f>
        <v>0</v>
      </c>
      <c r="M226" s="197">
        <f>M$224</f>
        <v>25000</v>
      </c>
      <c r="N226" s="197">
        <f>N$224</f>
        <v>500</v>
      </c>
      <c r="O226" s="207" t="str">
        <f>O$224</f>
        <v>MW/year</v>
      </c>
      <c r="P226" s="226" t="str">
        <f>_xlfn.CONCAT("**Description:** This policy causes the specified quantity of otherwise non-retiring nuclear capacity to be retired each year. // **Guidance for setting values:**  ","The EIA projects that ",'Supporting Data'!A6," will retire ",'Supporting Data'!S6," MW of nuclear capacity by 2050. ",'Supporting Data'!A6," currently has ", 'Supporting Data'!Z6, " MW of nuclear capacity.")</f>
        <v>**Description:** This policy causes the specified quantity of otherwise non-retiring nuclear capacity to be retired each year. // **Guidance for setting values:**  The EIA projects that New Mexico will retire 0 MW of nuclear capacity by 2050. New Mexico currently has 0 MW of nuclear capacity.</v>
      </c>
      <c r="Q226" s="207" t="str">
        <f>Q$224</f>
        <v>electricity-sector-main.html#early-ret</v>
      </c>
      <c r="R226" s="207" t="str">
        <f>R$224</f>
        <v>early-retirement-of-power-plants.html</v>
      </c>
      <c r="S226" s="213" t="s">
        <v>446</v>
      </c>
      <c r="T226" s="192"/>
      <c r="U226" s="189" t="s">
        <v>665</v>
      </c>
      <c r="W226" s="190" t="str" cm="1">
        <f t="array" ref="W226">IFERROR(INDEX(A$761:A$954,MATCH(H226,A$761:A$954,0),0),"Save")</f>
        <v>Save</v>
      </c>
    </row>
    <row r="227" spans="1:26" hidden="1">
      <c r="A227" s="197" t="str">
        <f t="shared" si="61"/>
        <v>Electricity Supply</v>
      </c>
      <c r="B227" s="197" t="str">
        <f t="shared" si="61"/>
        <v>Early Retirement of Power Plants</v>
      </c>
      <c r="C227" s="197" t="str">
        <f t="shared" si="61"/>
        <v>Annual Additional Capacity Retired due to Early Retirement Policy</v>
      </c>
      <c r="D227" s="199" t="s">
        <v>592</v>
      </c>
      <c r="E227" s="192"/>
      <c r="F227" s="199" t="s">
        <v>593</v>
      </c>
      <c r="G227" s="192"/>
      <c r="H227" s="43">
        <v>621</v>
      </c>
      <c r="I227" s="192" t="s">
        <v>333</v>
      </c>
      <c r="J227" s="197" t="str">
        <f t="shared" si="62"/>
        <v>Early Retirement of Power Plants</v>
      </c>
      <c r="K227" s="197" t="str">
        <f t="shared" si="62"/>
        <v>elec early retirement</v>
      </c>
      <c r="L227" s="233"/>
      <c r="M227" s="233"/>
      <c r="N227" s="233"/>
      <c r="O227" s="192"/>
      <c r="P227" s="194"/>
      <c r="Q227" s="192"/>
      <c r="R227" s="199"/>
      <c r="S227" s="213"/>
      <c r="T227" s="192"/>
      <c r="W227" s="190" t="str" cm="1">
        <f t="array" ref="W227">IFERROR(INDEX(A$761:A$954,MATCH(H227,A$761:A$954,0),0),"Save")</f>
        <v>Save</v>
      </c>
    </row>
    <row r="228" spans="1:26" hidden="1">
      <c r="A228" s="197" t="str">
        <f t="shared" si="61"/>
        <v>Electricity Supply</v>
      </c>
      <c r="B228" s="197" t="str">
        <f t="shared" si="61"/>
        <v>Early Retirement of Power Plants</v>
      </c>
      <c r="C228" s="197" t="str">
        <f t="shared" si="61"/>
        <v>Annual Additional Capacity Retired due to Early Retirement Policy</v>
      </c>
      <c r="D228" s="199" t="s">
        <v>595</v>
      </c>
      <c r="E228" s="192"/>
      <c r="F228" s="199" t="s">
        <v>596</v>
      </c>
      <c r="G228" s="192"/>
      <c r="H228" s="43">
        <v>622</v>
      </c>
      <c r="I228" s="192" t="s">
        <v>333</v>
      </c>
      <c r="J228" s="197" t="str">
        <f t="shared" si="62"/>
        <v>Early Retirement of Power Plants</v>
      </c>
      <c r="K228" s="197" t="str">
        <f t="shared" si="62"/>
        <v>elec early retirement</v>
      </c>
      <c r="L228" s="233"/>
      <c r="M228" s="233"/>
      <c r="N228" s="233"/>
      <c r="O228" s="192"/>
      <c r="P228" s="194"/>
      <c r="Q228" s="192"/>
      <c r="R228" s="199"/>
      <c r="S228" s="213"/>
      <c r="T228" s="192"/>
      <c r="W228" s="190" t="str" cm="1">
        <f t="array" ref="W228">IFERROR(INDEX(A$761:A$954,MATCH(H228,A$761:A$954,0),0),"Save")</f>
        <v>Save</v>
      </c>
      <c r="Z228" s="189" t="str">
        <f>_xlfn.CONCAT("**Description:** This policy causes the specified quantity of otherwise non-retiring petroleum capacity to be retired each year. // **Guidance for setting values:**  ","The EIA projects that ",'Supporting Data'!A6," will retire ",'Supporting Data'!T6," MW of biomass capacity by 2050. ",'Supporting Data'!A6," currently has ", 'Supporting Data'!AE6, " MW of biomass capacity.")</f>
        <v>**Description:** This policy causes the specified quantity of otherwise non-retiring petroleum capacity to be retired each year. // **Guidance for setting values:**  The EIA projects that New Mexico will retire 0 MW of biomass capacity by 2050. New Mexico currently has 5 MW of biomass capacity.</v>
      </c>
    </row>
    <row r="229" spans="1:26" hidden="1">
      <c r="A229" s="197" t="str">
        <f t="shared" si="61"/>
        <v>Electricity Supply</v>
      </c>
      <c r="B229" s="197" t="str">
        <f t="shared" si="61"/>
        <v>Early Retirement of Power Plants</v>
      </c>
      <c r="C229" s="197" t="str">
        <f t="shared" si="61"/>
        <v>Annual Additional Capacity Retired due to Early Retirement Policy</v>
      </c>
      <c r="D229" s="199" t="s">
        <v>597</v>
      </c>
      <c r="E229" s="192"/>
      <c r="F229" s="199" t="s">
        <v>598</v>
      </c>
      <c r="G229" s="192"/>
      <c r="H229" s="43">
        <v>623</v>
      </c>
      <c r="I229" s="192" t="s">
        <v>333</v>
      </c>
      <c r="J229" s="197" t="str">
        <f t="shared" si="62"/>
        <v>Early Retirement of Power Plants</v>
      </c>
      <c r="K229" s="197" t="str">
        <f t="shared" si="62"/>
        <v>elec early retirement</v>
      </c>
      <c r="L229" s="233"/>
      <c r="M229" s="233"/>
      <c r="N229" s="233"/>
      <c r="O229" s="192"/>
      <c r="P229" s="194"/>
      <c r="Q229" s="192"/>
      <c r="R229" s="199"/>
      <c r="S229" s="213"/>
      <c r="T229" s="192"/>
      <c r="W229" s="190" t="str" cm="1">
        <f t="array" ref="W229">IFERROR(INDEX(A$761:A$954,MATCH(H229,A$761:A$954,0),0),"Save")</f>
        <v>Save</v>
      </c>
    </row>
    <row r="230" spans="1:26" hidden="1">
      <c r="A230" s="197" t="str">
        <f t="shared" si="61"/>
        <v>Electricity Supply</v>
      </c>
      <c r="B230" s="197" t="str">
        <f t="shared" si="61"/>
        <v>Early Retirement of Power Plants</v>
      </c>
      <c r="C230" s="197" t="str">
        <f t="shared" si="61"/>
        <v>Annual Additional Capacity Retired due to Early Retirement Policy</v>
      </c>
      <c r="D230" s="199" t="s">
        <v>599</v>
      </c>
      <c r="E230" s="192"/>
      <c r="F230" s="199" t="s">
        <v>600</v>
      </c>
      <c r="G230" s="192"/>
      <c r="H230" s="43">
        <v>624</v>
      </c>
      <c r="I230" s="192" t="s">
        <v>333</v>
      </c>
      <c r="J230" s="197" t="str">
        <f t="shared" si="62"/>
        <v>Early Retirement of Power Plants</v>
      </c>
      <c r="K230" s="197" t="str">
        <f t="shared" si="62"/>
        <v>elec early retirement</v>
      </c>
      <c r="L230" s="233"/>
      <c r="M230" s="233"/>
      <c r="N230" s="233"/>
      <c r="O230" s="192"/>
      <c r="P230" s="194"/>
      <c r="Q230" s="192"/>
      <c r="R230" s="199"/>
      <c r="S230" s="213"/>
      <c r="T230" s="192"/>
      <c r="W230" s="190" t="str" cm="1">
        <f t="array" ref="W230">IFERROR(INDEX(A$761:A$954,MATCH(H230,A$761:A$954,0),0),"Save")</f>
        <v>Save</v>
      </c>
    </row>
    <row r="231" spans="1:26" hidden="1">
      <c r="A231" s="197" t="str">
        <f t="shared" si="61"/>
        <v>Electricity Supply</v>
      </c>
      <c r="B231" s="197" t="str">
        <f t="shared" si="61"/>
        <v>Early Retirement of Power Plants</v>
      </c>
      <c r="C231" s="197" t="str">
        <f t="shared" si="61"/>
        <v>Annual Additional Capacity Retired due to Early Retirement Policy</v>
      </c>
      <c r="D231" s="199" t="s">
        <v>601</v>
      </c>
      <c r="E231" s="192"/>
      <c r="F231" s="199" t="s">
        <v>602</v>
      </c>
      <c r="G231" s="192"/>
      <c r="H231" s="43">
        <v>625</v>
      </c>
      <c r="I231" s="189" t="str">
        <f>IF('Supporting Data'!AE6 &gt; 0, "Yes", "No")</f>
        <v>Yes</v>
      </c>
      <c r="J231" s="197" t="str">
        <f t="shared" si="62"/>
        <v>Early Retirement of Power Plants</v>
      </c>
      <c r="K231" s="197" t="str">
        <f t="shared" si="62"/>
        <v>elec early retirement</v>
      </c>
      <c r="L231" s="233"/>
      <c r="M231" s="233"/>
      <c r="N231" s="233"/>
      <c r="O231" s="192"/>
      <c r="P231" s="226" t="str">
        <f>_xlfn.CONCAT("**Description:** This policy causes the specified quantity of otherwise non-retiring biomass capacity to be retired each year.  // **Guidance for setting values:**  ","The EIA projects that ",'Supporting Data'!A6," will retire ",'Supporting Data'!T6," MW of biomass capacity by 2050. ",'Supporting Data'!A6," currently has ", 'Supporting Data'!AE6, " MW of biomass capacity.")</f>
        <v>**Description:** This policy causes the specified quantity of otherwise non-retiring biomass capacity to be retired each year.  // **Guidance for setting values:**  The EIA projects that New Mexico will retire 0 MW of biomass capacity by 2050. New Mexico currently has 5 MW of biomass capacity.</v>
      </c>
      <c r="Q231" s="192"/>
      <c r="R231" s="199"/>
      <c r="S231" s="213"/>
      <c r="T231" s="192"/>
      <c r="U231" s="189" t="s">
        <v>147</v>
      </c>
      <c r="W231" s="190" t="str" cm="1">
        <f t="array" ref="W231">IFERROR(INDEX(A$761:A$954,MATCH(H231,A$761:A$954,0),0),"Save")</f>
        <v>Save</v>
      </c>
      <c r="Z231" s="189" t="s">
        <v>666</v>
      </c>
    </row>
    <row r="232" spans="1:26" hidden="1">
      <c r="A232" s="197" t="str">
        <f t="shared" si="61"/>
        <v>Electricity Supply</v>
      </c>
      <c r="B232" s="197" t="str">
        <f t="shared" si="61"/>
        <v>Early Retirement of Power Plants</v>
      </c>
      <c r="C232" s="197" t="str">
        <f t="shared" si="61"/>
        <v>Annual Additional Capacity Retired due to Early Retirement Policy</v>
      </c>
      <c r="D232" s="199" t="s">
        <v>603</v>
      </c>
      <c r="E232" s="192"/>
      <c r="F232" s="199" t="s">
        <v>604</v>
      </c>
      <c r="G232" s="192"/>
      <c r="H232" s="43">
        <v>626</v>
      </c>
      <c r="I232" s="192" t="s">
        <v>333</v>
      </c>
      <c r="J232" s="197" t="str">
        <f t="shared" si="62"/>
        <v>Early Retirement of Power Plants</v>
      </c>
      <c r="K232" s="197" t="str">
        <f t="shared" si="62"/>
        <v>elec early retirement</v>
      </c>
      <c r="L232" s="233"/>
      <c r="M232" s="233"/>
      <c r="N232" s="233"/>
      <c r="O232" s="192"/>
      <c r="P232" s="194"/>
      <c r="Q232" s="192"/>
      <c r="R232" s="199"/>
      <c r="S232" s="213"/>
      <c r="T232" s="192"/>
      <c r="W232" s="190" t="str" cm="1">
        <f t="array" ref="W232">IFERROR(INDEX(A$761:A$954,MATCH(H232,A$761:A$954,0),0),"Save")</f>
        <v>Save</v>
      </c>
    </row>
    <row r="233" spans="1:26" hidden="1">
      <c r="A233" s="197" t="str">
        <f t="shared" si="61"/>
        <v>Electricity Supply</v>
      </c>
      <c r="B233" s="197" t="str">
        <f t="shared" si="61"/>
        <v>Early Retirement of Power Plants</v>
      </c>
      <c r="C233" s="197" t="str">
        <f t="shared" si="61"/>
        <v>Annual Additional Capacity Retired due to Early Retirement Policy</v>
      </c>
      <c r="D233" s="199" t="s">
        <v>605</v>
      </c>
      <c r="E233" s="192"/>
      <c r="F233" s="199" t="s">
        <v>606</v>
      </c>
      <c r="G233" s="192"/>
      <c r="H233" s="43">
        <v>627</v>
      </c>
      <c r="I233" s="189" t="str">
        <f>IF('Supporting Data'!$AG$6 &gt; 0, "Yes", "No")</f>
        <v>Yes</v>
      </c>
      <c r="J233" s="197" t="str">
        <f t="shared" si="62"/>
        <v>Early Retirement of Power Plants</v>
      </c>
      <c r="K233" s="197" t="str">
        <f t="shared" si="62"/>
        <v>elec early retirement</v>
      </c>
      <c r="L233" s="233"/>
      <c r="M233" s="233"/>
      <c r="N233" s="233"/>
      <c r="O233" s="192"/>
      <c r="P233" s="226" t="str">
        <f>_xlfn.CONCAT("**Description:** This policy causes the specified quantity of otherwise non-retiring petroleum capacity to be retired each year. // **Guidance for setting values:**  ","The EIA projects that ",'Supporting Data'!A6," will retire ",'Supporting Data'!U6," MW of petroleum capacity by 2050. ",'Supporting Data'!A6," currently has ", 'Supporting Data'!AG6, " MW of petroleum capacity.")</f>
        <v>**Description:** This policy causes the specified quantity of otherwise non-retiring petroleum capacity to be retired each year. // **Guidance for setting values:**  The EIA projects that New Mexico will retire 17 MW of petroleum capacity by 2050. New Mexico currently has 19 MW of petroleum capacity.</v>
      </c>
      <c r="Q233" s="192"/>
      <c r="R233" s="199"/>
      <c r="S233" s="213"/>
      <c r="T233" s="192"/>
      <c r="U233" s="189" t="s">
        <v>147</v>
      </c>
      <c r="W233" s="190" t="str" cm="1">
        <f t="array" ref="W233">IFERROR(INDEX(A$761:A$954,MATCH(H233,A$761:A$954,0),0),"Save")</f>
        <v>Save</v>
      </c>
    </row>
    <row r="234" spans="1:26" hidden="1">
      <c r="A234" s="197" t="str">
        <f t="shared" si="61"/>
        <v>Electricity Supply</v>
      </c>
      <c r="B234" s="197" t="str">
        <f t="shared" si="61"/>
        <v>Early Retirement of Power Plants</v>
      </c>
      <c r="C234" s="197" t="str">
        <f t="shared" si="61"/>
        <v>Annual Additional Capacity Retired due to Early Retirement Policy</v>
      </c>
      <c r="D234" s="199" t="s">
        <v>607</v>
      </c>
      <c r="E234" s="192"/>
      <c r="F234" s="199" t="s">
        <v>608</v>
      </c>
      <c r="G234" s="192"/>
      <c r="H234" s="43">
        <v>628</v>
      </c>
      <c r="I234" s="189" t="str">
        <f>IF('Supporting Data'!$AH$6 &gt; 0, "Yes", "No")</f>
        <v>Yes</v>
      </c>
      <c r="J234" s="197" t="str">
        <f t="shared" si="62"/>
        <v>Early Retirement of Power Plants</v>
      </c>
      <c r="K234" s="197" t="str">
        <f t="shared" si="62"/>
        <v>elec early retirement</v>
      </c>
      <c r="L234" s="234">
        <f>L224</f>
        <v>0</v>
      </c>
      <c r="M234" s="234">
        <f>M224</f>
        <v>25000</v>
      </c>
      <c r="N234" s="234">
        <f>N224</f>
        <v>500</v>
      </c>
      <c r="O234" s="234" t="str">
        <f>O224</f>
        <v>MW/year</v>
      </c>
      <c r="P234" s="226" t="str">
        <f>_xlfn.CONCAT("**Description:** This policy causes the specified quantity of otherwise non-retiring natural gas peaker capacity to be retired each year. // **Guidance for setting values:**  ","The EIA projects that ",'Supporting Data'!A6," will retire ",'Supporting Data'!V6," MW of natural gas peaker capacity by 2050. ",'Supporting Data'!A6," currently has ", 'Supporting Data'!AH6, " MW of natural gas peaker capacity.")</f>
        <v>**Description:** This policy causes the specified quantity of otherwise non-retiring natural gas peaker capacity to be retired each year. // **Guidance for setting values:**  The EIA projects that New Mexico will retire 737 MW of natural gas peaker capacity by 2050. New Mexico currently has 1792 MW of natural gas peaker capacity.</v>
      </c>
      <c r="Q234" s="192"/>
      <c r="R234" s="199"/>
      <c r="S234" s="213"/>
      <c r="T234" s="192"/>
      <c r="U234" s="189" t="s">
        <v>147</v>
      </c>
      <c r="W234" s="190" t="str" cm="1">
        <f t="array" ref="W234">IFERROR(INDEX(A$761:A$954,MATCH(H234,A$761:A$954,0),0),"Save")</f>
        <v>Save</v>
      </c>
    </row>
    <row r="235" spans="1:26" hidden="1">
      <c r="A235" s="197" t="str">
        <f t="shared" si="61"/>
        <v>Electricity Supply</v>
      </c>
      <c r="B235" s="197" t="str">
        <f t="shared" si="61"/>
        <v>Early Retirement of Power Plants</v>
      </c>
      <c r="C235" s="197" t="str">
        <f t="shared" si="61"/>
        <v>Annual Additional Capacity Retired due to Early Retirement Policy</v>
      </c>
      <c r="D235" s="199" t="s">
        <v>609</v>
      </c>
      <c r="E235" s="192"/>
      <c r="F235" s="199" t="s">
        <v>610</v>
      </c>
      <c r="G235" s="192"/>
      <c r="H235" s="43">
        <v>590</v>
      </c>
      <c r="I235" s="189" t="str">
        <f>IF('Supporting Data'!$AI$6 &gt; 0, "Yes", "No")</f>
        <v>No</v>
      </c>
      <c r="J235" s="197" t="str">
        <f t="shared" si="62"/>
        <v>Early Retirement of Power Plants</v>
      </c>
      <c r="K235" s="197" t="str">
        <f t="shared" si="62"/>
        <v>elec early retirement</v>
      </c>
      <c r="L235" s="190">
        <v>0</v>
      </c>
      <c r="M235" s="190">
        <v>1000</v>
      </c>
      <c r="N235" s="190">
        <v>25</v>
      </c>
      <c r="O235" s="207" t="str">
        <f>O$224</f>
        <v>MW/year</v>
      </c>
      <c r="P235" s="226" t="str">
        <f>_xlfn.CONCAT("**Description:** This policy causes the specified quantity of otherwise non-retiring lignite capacity to be retired each year.  // **Guidance for setting values:**  ","The EIA projects that ",'Supporting Data'!A6," will retire ",'Supporting Data'!W6," MW of natural gas peaker capacity by 2050. ",'Supporting Data'!A6," currently has ", 'Supporting Data'!AI6, " MW of natural gas peaker capacity.")</f>
        <v>**Description:** This policy causes the specified quantity of otherwise non-retiring lignite capacity to be retired each year.  // **Guidance for setting values:**  The EIA projects that New Mexico will retire 0 MW of natural gas peaker capacity by 2050. New Mexico currently has 0 MW of natural gas peaker capacity.</v>
      </c>
      <c r="Q235" s="207" t="str">
        <f>Q$224</f>
        <v>electricity-sector-main.html#early-ret</v>
      </c>
      <c r="R235" s="207" t="str">
        <f>R$224</f>
        <v>early-retirement-of-power-plants.html</v>
      </c>
      <c r="S235" s="213" t="s">
        <v>446</v>
      </c>
      <c r="T235" s="192"/>
      <c r="W235" s="190" t="str" cm="1">
        <f t="array" ref="W235">IFERROR(INDEX(A$761:A$954,MATCH(H235,A$761:A$954,0),0),"Save")</f>
        <v>Save</v>
      </c>
    </row>
    <row r="236" spans="1:26" hidden="1">
      <c r="A236" s="197" t="str">
        <f t="shared" si="61"/>
        <v>Electricity Supply</v>
      </c>
      <c r="B236" s="197" t="str">
        <f t="shared" si="61"/>
        <v>Early Retirement of Power Plants</v>
      </c>
      <c r="C236" s="197" t="str">
        <f t="shared" si="61"/>
        <v>Annual Additional Capacity Retired due to Early Retirement Policy</v>
      </c>
      <c r="D236" s="199" t="s">
        <v>612</v>
      </c>
      <c r="E236" s="192"/>
      <c r="F236" s="199" t="s">
        <v>613</v>
      </c>
      <c r="G236" s="192"/>
      <c r="H236" s="43">
        <v>629</v>
      </c>
      <c r="I236" s="192" t="s">
        <v>333</v>
      </c>
      <c r="J236" s="197" t="str">
        <f t="shared" si="62"/>
        <v>Early Retirement of Power Plants</v>
      </c>
      <c r="K236" s="197" t="str">
        <f t="shared" si="62"/>
        <v>elec early retirement</v>
      </c>
      <c r="L236" s="198"/>
      <c r="M236" s="198"/>
      <c r="N236" s="198"/>
      <c r="O236" s="207"/>
      <c r="P236" s="194"/>
      <c r="Q236" s="192"/>
      <c r="R236" s="199"/>
      <c r="S236" s="213"/>
      <c r="T236" s="192"/>
      <c r="W236" s="190" t="str" cm="1">
        <f t="array" ref="W236">IFERROR(INDEX(A$761:A$954,MATCH(H236,A$761:A$954,0),0),"Save")</f>
        <v>Save</v>
      </c>
    </row>
    <row r="237" spans="1:26" hidden="1">
      <c r="A237" s="197" t="str">
        <f t="shared" si="61"/>
        <v>Electricity Supply</v>
      </c>
      <c r="B237" s="197" t="str">
        <f t="shared" si="61"/>
        <v>Early Retirement of Power Plants</v>
      </c>
      <c r="C237" s="197" t="str">
        <f t="shared" si="61"/>
        <v>Annual Additional Capacity Retired due to Early Retirement Policy</v>
      </c>
      <c r="D237" s="199" t="s">
        <v>614</v>
      </c>
      <c r="E237" s="192"/>
      <c r="F237" s="199" t="s">
        <v>615</v>
      </c>
      <c r="G237" s="192"/>
      <c r="H237" s="43">
        <v>630</v>
      </c>
      <c r="I237" s="192" t="s">
        <v>333</v>
      </c>
      <c r="J237" s="197" t="str">
        <f t="shared" si="62"/>
        <v>Early Retirement of Power Plants</v>
      </c>
      <c r="K237" s="197" t="str">
        <f t="shared" si="62"/>
        <v>elec early retirement</v>
      </c>
      <c r="L237" s="198"/>
      <c r="M237" s="198"/>
      <c r="N237" s="198"/>
      <c r="O237" s="207"/>
      <c r="P237" s="194"/>
      <c r="Q237" s="192"/>
      <c r="R237" s="199"/>
      <c r="S237" s="213"/>
      <c r="T237" s="192"/>
      <c r="W237" s="190" t="str" cm="1">
        <f t="array" ref="W237">IFERROR(INDEX(A$761:A$954,MATCH(H237,A$761:A$954,0),0),"Save")</f>
        <v>Save</v>
      </c>
    </row>
    <row r="238" spans="1:26" hidden="1">
      <c r="A238" s="197" t="str">
        <f t="shared" si="61"/>
        <v>Electricity Supply</v>
      </c>
      <c r="B238" s="197" t="str">
        <f t="shared" si="61"/>
        <v>Early Retirement of Power Plants</v>
      </c>
      <c r="C238" s="197" t="str">
        <f t="shared" si="61"/>
        <v>Annual Additional Capacity Retired due to Early Retirement Policy</v>
      </c>
      <c r="D238" s="199" t="s">
        <v>616</v>
      </c>
      <c r="E238" s="192"/>
      <c r="F238" s="199" t="s">
        <v>617</v>
      </c>
      <c r="G238" s="192"/>
      <c r="H238" s="43">
        <v>631</v>
      </c>
      <c r="I238" s="192" t="s">
        <v>333</v>
      </c>
      <c r="J238" s="197" t="str">
        <f t="shared" si="62"/>
        <v>Early Retirement of Power Plants</v>
      </c>
      <c r="K238" s="197" t="str">
        <f t="shared" si="62"/>
        <v>elec early retirement</v>
      </c>
      <c r="L238" s="198"/>
      <c r="M238" s="198"/>
      <c r="N238" s="198"/>
      <c r="O238" s="207"/>
      <c r="P238" s="194"/>
      <c r="Q238" s="192"/>
      <c r="R238" s="199"/>
      <c r="S238" s="213"/>
      <c r="T238" s="192"/>
      <c r="W238" s="190" t="str" cm="1">
        <f t="array" ref="W238">IFERROR(INDEX(A$761:A$954,MATCH(H238,A$761:A$954,0),0),"Save")</f>
        <v>Save</v>
      </c>
    </row>
    <row r="239" spans="1:26" hidden="1">
      <c r="A239" s="197" t="str">
        <f t="shared" si="61"/>
        <v>Electricity Supply</v>
      </c>
      <c r="B239" s="197" t="str">
        <f t="shared" si="61"/>
        <v>Early Retirement of Power Plants</v>
      </c>
      <c r="C239" s="197" t="str">
        <f t="shared" si="61"/>
        <v>Annual Additional Capacity Retired due to Early Retirement Policy</v>
      </c>
      <c r="D239" s="199" t="s">
        <v>618</v>
      </c>
      <c r="E239" s="192"/>
      <c r="F239" s="199" t="s">
        <v>619</v>
      </c>
      <c r="G239" s="192"/>
      <c r="H239" s="43">
        <v>632</v>
      </c>
      <c r="I239" s="192" t="s">
        <v>333</v>
      </c>
      <c r="J239" s="197" t="str">
        <f t="shared" si="62"/>
        <v>Early Retirement of Power Plants</v>
      </c>
      <c r="K239" s="197" t="str">
        <f t="shared" si="62"/>
        <v>elec early retirement</v>
      </c>
      <c r="L239" s="198"/>
      <c r="M239" s="198"/>
      <c r="N239" s="198"/>
      <c r="O239" s="207"/>
      <c r="P239" s="194"/>
      <c r="Q239" s="192"/>
      <c r="R239" s="199"/>
      <c r="S239" s="213"/>
      <c r="T239" s="192"/>
      <c r="W239" s="190" t="str" cm="1">
        <f t="array" ref="W239">IFERROR(INDEX(A$761:A$954,MATCH(H239,A$761:A$954,0),0),"Save")</f>
        <v>Save</v>
      </c>
    </row>
    <row r="240" spans="1:26" hidden="1">
      <c r="A240" s="189" t="s">
        <v>576</v>
      </c>
      <c r="B240" s="189" t="s">
        <v>667</v>
      </c>
      <c r="C240" s="189" t="s">
        <v>668</v>
      </c>
      <c r="D240" s="192"/>
      <c r="E240" s="192"/>
      <c r="F240" s="192"/>
      <c r="G240" s="192"/>
      <c r="H240" s="43">
        <v>33</v>
      </c>
      <c r="I240" s="192" t="s">
        <v>311</v>
      </c>
      <c r="J240" s="189" t="s">
        <v>667</v>
      </c>
      <c r="K240" s="189" t="s">
        <v>669</v>
      </c>
      <c r="L240" s="211">
        <v>0</v>
      </c>
      <c r="M240" s="211">
        <v>1</v>
      </c>
      <c r="N240" s="235">
        <v>0.01</v>
      </c>
      <c r="O240" s="192" t="s">
        <v>654</v>
      </c>
      <c r="P240" s="226" t="str">
        <f>_xlfn.CONCAT("**Description:** This policy causes grid-scale electricity storage from chemical batteries to increase above the amount predicted in the BAU Scenario. // **Guidance for setting values:** In 2019, ",'Repeating Values'!C1," had about ",'Supporting Data'!AP6," of grid battery storage.  The BAU scenario is based on EIA AEO data and sees grid battery capacity reach ",'Supporting Data'!AN6," by 2050.  The additional potential is based on NREL's Renewable Electricity Futures Study (80% RE-ITI (2014) scenario) and suggests ",'Supporting Data'!A6," could reach ",'Supporting Data'!AO6," of grid battery storage by 2050.")</f>
        <v>**Description:** This policy causes grid-scale electricity storage from chemical batteries to increase above the amount predicted in the BAU Scenario. // **Guidance for setting values:** In 2019, New Mexico had about 254 of grid battery storage.  The BAU scenario is based on EIA AEO data and sees grid battery capacity reach 649 by 2050.  The additional potential is based on NREL's Renewable Electricity Futures Study (80% RE-ITI (2014) scenario) and suggests New Mexico could reach 8273 of grid battery storage by 2050.</v>
      </c>
      <c r="Q240" s="192" t="s">
        <v>670</v>
      </c>
      <c r="R240" s="199" t="s">
        <v>671</v>
      </c>
      <c r="S240" s="213" t="s">
        <v>672</v>
      </c>
      <c r="T240" s="192"/>
      <c r="U240" s="189" t="s">
        <v>2056</v>
      </c>
      <c r="W240" s="190" t="str" cm="1">
        <f t="array" ref="W240">IFERROR(INDEX(A$761:A$954,MATCH(H240,A$761:A$954,0),0),"Save")</f>
        <v>Save</v>
      </c>
    </row>
    <row r="241" spans="1:23" hidden="1">
      <c r="A241" s="189" t="s">
        <v>576</v>
      </c>
      <c r="B241" s="189" t="s">
        <v>673</v>
      </c>
      <c r="C241" s="189" t="s">
        <v>674</v>
      </c>
      <c r="D241" s="192"/>
      <c r="E241" s="192"/>
      <c r="F241" s="192"/>
      <c r="G241" s="192"/>
      <c r="H241" s="43">
        <v>34</v>
      </c>
      <c r="I241" s="192" t="s">
        <v>311</v>
      </c>
      <c r="J241" s="189" t="s">
        <v>673</v>
      </c>
      <c r="K241" s="189" t="s">
        <v>675</v>
      </c>
      <c r="L241" s="211">
        <v>0</v>
      </c>
      <c r="M241" s="211">
        <f>ROUND(MaxBoundCalculations!B181,2)</f>
        <v>1.1299999999999999</v>
      </c>
      <c r="N241" s="211">
        <v>0.01</v>
      </c>
      <c r="O241" s="192" t="s">
        <v>676</v>
      </c>
      <c r="P241" s="194" t="s">
        <v>677</v>
      </c>
      <c r="Q241" s="192" t="s">
        <v>678</v>
      </c>
      <c r="R241" s="199" t="s">
        <v>679</v>
      </c>
      <c r="S241" s="213" t="s">
        <v>680</v>
      </c>
      <c r="T241" s="192" t="s">
        <v>681</v>
      </c>
      <c r="U241" s="189" t="s">
        <v>682</v>
      </c>
      <c r="W241" s="190" t="str" cm="1">
        <f t="array" ref="W241">IFERROR(INDEX(A$761:A$954,MATCH(H241,A$761:A$954,0),0),"Save")</f>
        <v>Save</v>
      </c>
    </row>
    <row r="242" spans="1:23" hidden="1">
      <c r="A242" s="189" t="s">
        <v>576</v>
      </c>
      <c r="B242" s="189" t="s">
        <v>683</v>
      </c>
      <c r="C242" s="189" t="s">
        <v>684</v>
      </c>
      <c r="D242" s="192" t="s">
        <v>579</v>
      </c>
      <c r="E242" s="192"/>
      <c r="F242" s="192" t="s">
        <v>580</v>
      </c>
      <c r="G242" s="192"/>
      <c r="H242" s="43">
        <v>860</v>
      </c>
      <c r="I242" s="192" t="s">
        <v>333</v>
      </c>
      <c r="J242" s="189" t="s">
        <v>683</v>
      </c>
      <c r="K242" s="231"/>
      <c r="L242" s="211"/>
      <c r="M242" s="211"/>
      <c r="N242" s="211"/>
      <c r="O242" s="192"/>
      <c r="P242" s="192"/>
      <c r="Q242" s="192"/>
      <c r="R242" s="199"/>
      <c r="S242" s="213"/>
      <c r="T242" s="192"/>
      <c r="W242" s="190" t="str" cm="1">
        <f t="array" ref="W242">IFERROR(INDEX(A$761:A$954,MATCH(H242,A$761:A$954,0),0),"Save")</f>
        <v>Save</v>
      </c>
    </row>
    <row r="243" spans="1:23" hidden="1">
      <c r="A243" s="197" t="str">
        <f t="shared" ref="A243:C257" si="63">A$242</f>
        <v>Electricity Supply</v>
      </c>
      <c r="B243" s="197" t="str">
        <f t="shared" si="63"/>
        <v>Non BAU Capacity Retirement Schedule</v>
      </c>
      <c r="C243" s="197" t="str">
        <f t="shared" si="63"/>
        <v>Boolean Use Non BAU Capacity Retirement Schedule</v>
      </c>
      <c r="D243" s="199" t="s">
        <v>586</v>
      </c>
      <c r="E243" s="192"/>
      <c r="F243" s="199" t="s">
        <v>587</v>
      </c>
      <c r="G243" s="192"/>
      <c r="H243" s="43">
        <v>861</v>
      </c>
      <c r="I243" s="192" t="s">
        <v>333</v>
      </c>
      <c r="J243" s="197" t="str">
        <f t="shared" ref="J243:J257" si="64">J$242</f>
        <v>Non BAU Capacity Retirement Schedule</v>
      </c>
      <c r="K243" s="231"/>
      <c r="L243" s="211"/>
      <c r="M243" s="211"/>
      <c r="N243" s="211"/>
      <c r="O243" s="192"/>
      <c r="P243" s="192"/>
      <c r="Q243" s="192"/>
      <c r="R243" s="199"/>
      <c r="S243" s="213"/>
      <c r="T243" s="192"/>
      <c r="W243" s="190" t="str" cm="1">
        <f t="array" ref="W243">IFERROR(INDEX(A$761:A$954,MATCH(H243,A$761:A$954,0),0),"Save")</f>
        <v>Save</v>
      </c>
    </row>
    <row r="244" spans="1:23" hidden="1">
      <c r="A244" s="197" t="str">
        <f t="shared" si="63"/>
        <v>Electricity Supply</v>
      </c>
      <c r="B244" s="197" t="str">
        <f t="shared" si="63"/>
        <v>Non BAU Capacity Retirement Schedule</v>
      </c>
      <c r="C244" s="197" t="str">
        <f t="shared" si="63"/>
        <v>Boolean Use Non BAU Capacity Retirement Schedule</v>
      </c>
      <c r="D244" s="199" t="s">
        <v>589</v>
      </c>
      <c r="E244" s="192"/>
      <c r="F244" s="199" t="s">
        <v>590</v>
      </c>
      <c r="G244" s="192"/>
      <c r="H244" s="43">
        <v>862</v>
      </c>
      <c r="I244" s="192" t="s">
        <v>333</v>
      </c>
      <c r="J244" s="197" t="str">
        <f t="shared" si="64"/>
        <v>Non BAU Capacity Retirement Schedule</v>
      </c>
      <c r="K244" s="231"/>
      <c r="L244" s="211"/>
      <c r="M244" s="211"/>
      <c r="N244" s="211"/>
      <c r="O244" s="192"/>
      <c r="P244" s="192"/>
      <c r="Q244" s="192"/>
      <c r="R244" s="199"/>
      <c r="S244" s="213"/>
      <c r="T244" s="192"/>
      <c r="W244" s="190" t="str" cm="1">
        <f t="array" ref="W244">IFERROR(INDEX(A$761:A$954,MATCH(H244,A$761:A$954,0),0),"Save")</f>
        <v>Save</v>
      </c>
    </row>
    <row r="245" spans="1:23" hidden="1">
      <c r="A245" s="197" t="str">
        <f t="shared" si="63"/>
        <v>Electricity Supply</v>
      </c>
      <c r="B245" s="197" t="str">
        <f t="shared" si="63"/>
        <v>Non BAU Capacity Retirement Schedule</v>
      </c>
      <c r="C245" s="197" t="str">
        <f t="shared" si="63"/>
        <v>Boolean Use Non BAU Capacity Retirement Schedule</v>
      </c>
      <c r="D245" s="199" t="s">
        <v>592</v>
      </c>
      <c r="E245" s="192"/>
      <c r="F245" s="199" t="s">
        <v>593</v>
      </c>
      <c r="G245" s="192"/>
      <c r="H245" s="43">
        <v>863</v>
      </c>
      <c r="I245" s="192" t="s">
        <v>333</v>
      </c>
      <c r="J245" s="197" t="str">
        <f t="shared" si="64"/>
        <v>Non BAU Capacity Retirement Schedule</v>
      </c>
      <c r="K245" s="231"/>
      <c r="L245" s="211"/>
      <c r="M245" s="211"/>
      <c r="N245" s="211"/>
      <c r="O245" s="192"/>
      <c r="P245" s="192"/>
      <c r="Q245" s="192"/>
      <c r="R245" s="199"/>
      <c r="S245" s="213"/>
      <c r="T245" s="192"/>
      <c r="W245" s="190" t="str" cm="1">
        <f t="array" ref="W245">IFERROR(INDEX(A$761:A$954,MATCH(H245,A$761:A$954,0),0),"Save")</f>
        <v>Save</v>
      </c>
    </row>
    <row r="246" spans="1:23" hidden="1">
      <c r="A246" s="197" t="str">
        <f t="shared" si="63"/>
        <v>Electricity Supply</v>
      </c>
      <c r="B246" s="197" t="str">
        <f t="shared" si="63"/>
        <v>Non BAU Capacity Retirement Schedule</v>
      </c>
      <c r="C246" s="197" t="str">
        <f t="shared" si="63"/>
        <v>Boolean Use Non BAU Capacity Retirement Schedule</v>
      </c>
      <c r="D246" s="199" t="s">
        <v>595</v>
      </c>
      <c r="E246" s="192"/>
      <c r="F246" s="199" t="s">
        <v>596</v>
      </c>
      <c r="G246" s="192"/>
      <c r="H246" s="43">
        <v>864</v>
      </c>
      <c r="I246" s="192" t="s">
        <v>333</v>
      </c>
      <c r="J246" s="197" t="str">
        <f t="shared" si="64"/>
        <v>Non BAU Capacity Retirement Schedule</v>
      </c>
      <c r="K246" s="231"/>
      <c r="L246" s="211"/>
      <c r="M246" s="211"/>
      <c r="N246" s="211"/>
      <c r="O246" s="192"/>
      <c r="P246" s="192"/>
      <c r="Q246" s="192"/>
      <c r="R246" s="199"/>
      <c r="S246" s="213"/>
      <c r="T246" s="192"/>
      <c r="W246" s="190" t="str" cm="1">
        <f t="array" ref="W246">IFERROR(INDEX(A$761:A$954,MATCH(H246,A$761:A$954,0),0),"Save")</f>
        <v>Save</v>
      </c>
    </row>
    <row r="247" spans="1:23" hidden="1">
      <c r="A247" s="197" t="str">
        <f t="shared" si="63"/>
        <v>Electricity Supply</v>
      </c>
      <c r="B247" s="197" t="str">
        <f t="shared" si="63"/>
        <v>Non BAU Capacity Retirement Schedule</v>
      </c>
      <c r="C247" s="197" t="str">
        <f t="shared" si="63"/>
        <v>Boolean Use Non BAU Capacity Retirement Schedule</v>
      </c>
      <c r="D247" s="199" t="s">
        <v>597</v>
      </c>
      <c r="E247" s="192"/>
      <c r="F247" s="199" t="s">
        <v>598</v>
      </c>
      <c r="G247" s="192"/>
      <c r="H247" s="43">
        <v>865</v>
      </c>
      <c r="I247" s="192" t="s">
        <v>333</v>
      </c>
      <c r="J247" s="197" t="str">
        <f t="shared" si="64"/>
        <v>Non BAU Capacity Retirement Schedule</v>
      </c>
      <c r="K247" s="231"/>
      <c r="L247" s="211"/>
      <c r="M247" s="211"/>
      <c r="N247" s="211"/>
      <c r="O247" s="192"/>
      <c r="P247" s="192"/>
      <c r="Q247" s="192"/>
      <c r="R247" s="199"/>
      <c r="S247" s="213"/>
      <c r="T247" s="192"/>
      <c r="W247" s="190" t="str" cm="1">
        <f t="array" ref="W247">IFERROR(INDEX(A$761:A$954,MATCH(H247,A$761:A$954,0),0),"Save")</f>
        <v>Save</v>
      </c>
    </row>
    <row r="248" spans="1:23" hidden="1">
      <c r="A248" s="197" t="str">
        <f t="shared" si="63"/>
        <v>Electricity Supply</v>
      </c>
      <c r="B248" s="197" t="str">
        <f t="shared" si="63"/>
        <v>Non BAU Capacity Retirement Schedule</v>
      </c>
      <c r="C248" s="197" t="str">
        <f t="shared" si="63"/>
        <v>Boolean Use Non BAU Capacity Retirement Schedule</v>
      </c>
      <c r="D248" s="199" t="s">
        <v>599</v>
      </c>
      <c r="E248" s="192"/>
      <c r="F248" s="199" t="s">
        <v>600</v>
      </c>
      <c r="G248" s="192"/>
      <c r="H248" s="43">
        <v>866</v>
      </c>
      <c r="I248" s="192" t="s">
        <v>333</v>
      </c>
      <c r="J248" s="197" t="str">
        <f t="shared" si="64"/>
        <v>Non BAU Capacity Retirement Schedule</v>
      </c>
      <c r="K248" s="231"/>
      <c r="L248" s="211"/>
      <c r="M248" s="211"/>
      <c r="N248" s="211"/>
      <c r="O248" s="192"/>
      <c r="P248" s="192"/>
      <c r="Q248" s="192"/>
      <c r="R248" s="199"/>
      <c r="S248" s="213"/>
      <c r="T248" s="192"/>
      <c r="W248" s="190" t="str" cm="1">
        <f t="array" ref="W248">IFERROR(INDEX(A$761:A$954,MATCH(H248,A$761:A$954,0),0),"Save")</f>
        <v>Save</v>
      </c>
    </row>
    <row r="249" spans="1:23" hidden="1">
      <c r="A249" s="197" t="str">
        <f t="shared" si="63"/>
        <v>Electricity Supply</v>
      </c>
      <c r="B249" s="197" t="str">
        <f t="shared" si="63"/>
        <v>Non BAU Capacity Retirement Schedule</v>
      </c>
      <c r="C249" s="197" t="str">
        <f t="shared" si="63"/>
        <v>Boolean Use Non BAU Capacity Retirement Schedule</v>
      </c>
      <c r="D249" s="199" t="s">
        <v>601</v>
      </c>
      <c r="E249" s="192"/>
      <c r="F249" s="199" t="s">
        <v>602</v>
      </c>
      <c r="G249" s="192"/>
      <c r="H249" s="43">
        <v>867</v>
      </c>
      <c r="I249" s="192" t="s">
        <v>333</v>
      </c>
      <c r="J249" s="197" t="str">
        <f t="shared" si="64"/>
        <v>Non BAU Capacity Retirement Schedule</v>
      </c>
      <c r="K249" s="231"/>
      <c r="L249" s="211"/>
      <c r="M249" s="211"/>
      <c r="N249" s="211"/>
      <c r="O249" s="192"/>
      <c r="P249" s="192"/>
      <c r="Q249" s="192"/>
      <c r="R249" s="199"/>
      <c r="S249" s="213"/>
      <c r="T249" s="192"/>
      <c r="W249" s="190" t="str" cm="1">
        <f t="array" ref="W249">IFERROR(INDEX(A$761:A$954,MATCH(H249,A$761:A$954,0),0),"Save")</f>
        <v>Save</v>
      </c>
    </row>
    <row r="250" spans="1:23" hidden="1">
      <c r="A250" s="197" t="str">
        <f t="shared" si="63"/>
        <v>Electricity Supply</v>
      </c>
      <c r="B250" s="197" t="str">
        <f t="shared" si="63"/>
        <v>Non BAU Capacity Retirement Schedule</v>
      </c>
      <c r="C250" s="197" t="str">
        <f t="shared" si="63"/>
        <v>Boolean Use Non BAU Capacity Retirement Schedule</v>
      </c>
      <c r="D250" s="199" t="s">
        <v>603</v>
      </c>
      <c r="E250" s="192"/>
      <c r="F250" s="199" t="s">
        <v>604</v>
      </c>
      <c r="G250" s="192"/>
      <c r="H250" s="43">
        <v>868</v>
      </c>
      <c r="I250" s="192" t="s">
        <v>333</v>
      </c>
      <c r="J250" s="197" t="str">
        <f t="shared" si="64"/>
        <v>Non BAU Capacity Retirement Schedule</v>
      </c>
      <c r="K250" s="231"/>
      <c r="L250" s="211"/>
      <c r="M250" s="211"/>
      <c r="N250" s="211"/>
      <c r="O250" s="192"/>
      <c r="P250" s="192"/>
      <c r="Q250" s="192"/>
      <c r="R250" s="199"/>
      <c r="S250" s="213"/>
      <c r="T250" s="192"/>
      <c r="W250" s="190" t="str" cm="1">
        <f t="array" ref="W250">IFERROR(INDEX(A$761:A$954,MATCH(H250,A$761:A$954,0),0),"Save")</f>
        <v>Save</v>
      </c>
    </row>
    <row r="251" spans="1:23" hidden="1">
      <c r="A251" s="197" t="str">
        <f t="shared" si="63"/>
        <v>Electricity Supply</v>
      </c>
      <c r="B251" s="197" t="str">
        <f t="shared" si="63"/>
        <v>Non BAU Capacity Retirement Schedule</v>
      </c>
      <c r="C251" s="197" t="str">
        <f t="shared" si="63"/>
        <v>Boolean Use Non BAU Capacity Retirement Schedule</v>
      </c>
      <c r="D251" s="199" t="s">
        <v>605</v>
      </c>
      <c r="E251" s="192"/>
      <c r="F251" s="199" t="s">
        <v>606</v>
      </c>
      <c r="G251" s="192"/>
      <c r="H251" s="43">
        <v>869</v>
      </c>
      <c r="I251" s="192" t="s">
        <v>333</v>
      </c>
      <c r="J251" s="197" t="str">
        <f t="shared" si="64"/>
        <v>Non BAU Capacity Retirement Schedule</v>
      </c>
      <c r="K251" s="231"/>
      <c r="L251" s="211"/>
      <c r="M251" s="211"/>
      <c r="N251" s="211"/>
      <c r="O251" s="192"/>
      <c r="P251" s="192"/>
      <c r="Q251" s="192"/>
      <c r="R251" s="199"/>
      <c r="S251" s="213"/>
      <c r="T251" s="192"/>
      <c r="W251" s="190" t="str" cm="1">
        <f t="array" ref="W251">IFERROR(INDEX(A$761:A$954,MATCH(H251,A$761:A$954,0),0),"Save")</f>
        <v>Save</v>
      </c>
    </row>
    <row r="252" spans="1:23" hidden="1">
      <c r="A252" s="197" t="str">
        <f t="shared" si="63"/>
        <v>Electricity Supply</v>
      </c>
      <c r="B252" s="197" t="str">
        <f t="shared" si="63"/>
        <v>Non BAU Capacity Retirement Schedule</v>
      </c>
      <c r="C252" s="197" t="str">
        <f t="shared" si="63"/>
        <v>Boolean Use Non BAU Capacity Retirement Schedule</v>
      </c>
      <c r="D252" s="199" t="s">
        <v>607</v>
      </c>
      <c r="E252" s="192"/>
      <c r="F252" s="199" t="s">
        <v>608</v>
      </c>
      <c r="G252" s="192"/>
      <c r="H252" s="43">
        <v>870</v>
      </c>
      <c r="I252" s="192" t="s">
        <v>333</v>
      </c>
      <c r="J252" s="197" t="str">
        <f t="shared" si="64"/>
        <v>Non BAU Capacity Retirement Schedule</v>
      </c>
      <c r="K252" s="231"/>
      <c r="L252" s="211"/>
      <c r="M252" s="211"/>
      <c r="N252" s="211"/>
      <c r="O252" s="192"/>
      <c r="P252" s="192"/>
      <c r="Q252" s="192"/>
      <c r="R252" s="199"/>
      <c r="S252" s="213"/>
      <c r="T252" s="192"/>
      <c r="W252" s="190" t="str" cm="1">
        <f t="array" ref="W252">IFERROR(INDEX(A$761:A$954,MATCH(H252,A$761:A$954,0),0),"Save")</f>
        <v>Save</v>
      </c>
    </row>
    <row r="253" spans="1:23" hidden="1">
      <c r="A253" s="197" t="str">
        <f t="shared" si="63"/>
        <v>Electricity Supply</v>
      </c>
      <c r="B253" s="197" t="str">
        <f t="shared" si="63"/>
        <v>Non BAU Capacity Retirement Schedule</v>
      </c>
      <c r="C253" s="197" t="str">
        <f t="shared" si="63"/>
        <v>Boolean Use Non BAU Capacity Retirement Schedule</v>
      </c>
      <c r="D253" s="199" t="s">
        <v>609</v>
      </c>
      <c r="E253" s="192"/>
      <c r="F253" s="199" t="s">
        <v>610</v>
      </c>
      <c r="G253" s="192"/>
      <c r="H253" s="43">
        <v>871</v>
      </c>
      <c r="I253" s="192" t="s">
        <v>333</v>
      </c>
      <c r="J253" s="197" t="str">
        <f t="shared" si="64"/>
        <v>Non BAU Capacity Retirement Schedule</v>
      </c>
      <c r="K253" s="231"/>
      <c r="L253" s="211"/>
      <c r="M253" s="211"/>
      <c r="N253" s="211"/>
      <c r="O253" s="192"/>
      <c r="P253" s="192"/>
      <c r="Q253" s="192"/>
      <c r="R253" s="199"/>
      <c r="S253" s="213"/>
      <c r="T253" s="192"/>
      <c r="W253" s="190" t="str" cm="1">
        <f t="array" ref="W253">IFERROR(INDEX(A$761:A$954,MATCH(H253,A$761:A$954,0),0),"Save")</f>
        <v>Save</v>
      </c>
    </row>
    <row r="254" spans="1:23" hidden="1">
      <c r="A254" s="197" t="str">
        <f t="shared" si="63"/>
        <v>Electricity Supply</v>
      </c>
      <c r="B254" s="197" t="str">
        <f t="shared" si="63"/>
        <v>Non BAU Capacity Retirement Schedule</v>
      </c>
      <c r="C254" s="197" t="str">
        <f t="shared" si="63"/>
        <v>Boolean Use Non BAU Capacity Retirement Schedule</v>
      </c>
      <c r="D254" s="199" t="s">
        <v>612</v>
      </c>
      <c r="E254" s="192"/>
      <c r="F254" s="199" t="s">
        <v>613</v>
      </c>
      <c r="G254" s="192"/>
      <c r="H254" s="43">
        <v>872</v>
      </c>
      <c r="I254" s="192" t="s">
        <v>333</v>
      </c>
      <c r="J254" s="197" t="str">
        <f t="shared" si="64"/>
        <v>Non BAU Capacity Retirement Schedule</v>
      </c>
      <c r="K254" s="231"/>
      <c r="L254" s="211"/>
      <c r="M254" s="211"/>
      <c r="N254" s="211"/>
      <c r="O254" s="192"/>
      <c r="P254" s="192"/>
      <c r="Q254" s="192"/>
      <c r="R254" s="199"/>
      <c r="S254" s="213"/>
      <c r="T254" s="192"/>
      <c r="W254" s="190" t="str" cm="1">
        <f t="array" ref="W254">IFERROR(INDEX(A$761:A$954,MATCH(H254,A$761:A$954,0),0),"Save")</f>
        <v>Save</v>
      </c>
    </row>
    <row r="255" spans="1:23" hidden="1">
      <c r="A255" s="197" t="str">
        <f t="shared" si="63"/>
        <v>Electricity Supply</v>
      </c>
      <c r="B255" s="197" t="str">
        <f t="shared" si="63"/>
        <v>Non BAU Capacity Retirement Schedule</v>
      </c>
      <c r="C255" s="197" t="str">
        <f t="shared" si="63"/>
        <v>Boolean Use Non BAU Capacity Retirement Schedule</v>
      </c>
      <c r="D255" s="199" t="s">
        <v>614</v>
      </c>
      <c r="E255" s="192"/>
      <c r="F255" s="199" t="s">
        <v>615</v>
      </c>
      <c r="G255" s="192"/>
      <c r="H255" s="43">
        <v>873</v>
      </c>
      <c r="I255" s="192" t="s">
        <v>333</v>
      </c>
      <c r="J255" s="197" t="str">
        <f t="shared" si="64"/>
        <v>Non BAU Capacity Retirement Schedule</v>
      </c>
      <c r="K255" s="231"/>
      <c r="L255" s="211"/>
      <c r="M255" s="211"/>
      <c r="N255" s="211"/>
      <c r="O255" s="192"/>
      <c r="P255" s="192"/>
      <c r="Q255" s="192"/>
      <c r="R255" s="199"/>
      <c r="S255" s="213"/>
      <c r="T255" s="192"/>
      <c r="W255" s="190" t="str" cm="1">
        <f t="array" ref="W255">IFERROR(INDEX(A$761:A$954,MATCH(H255,A$761:A$954,0),0),"Save")</f>
        <v>Save</v>
      </c>
    </row>
    <row r="256" spans="1:23" hidden="1">
      <c r="A256" s="197" t="str">
        <f t="shared" si="63"/>
        <v>Electricity Supply</v>
      </c>
      <c r="B256" s="197" t="str">
        <f t="shared" si="63"/>
        <v>Non BAU Capacity Retirement Schedule</v>
      </c>
      <c r="C256" s="197" t="str">
        <f t="shared" si="63"/>
        <v>Boolean Use Non BAU Capacity Retirement Schedule</v>
      </c>
      <c r="D256" s="199" t="s">
        <v>616</v>
      </c>
      <c r="E256" s="192"/>
      <c r="F256" s="199" t="s">
        <v>617</v>
      </c>
      <c r="G256" s="192"/>
      <c r="H256" s="43">
        <v>874</v>
      </c>
      <c r="I256" s="192" t="s">
        <v>333</v>
      </c>
      <c r="J256" s="197" t="str">
        <f t="shared" si="64"/>
        <v>Non BAU Capacity Retirement Schedule</v>
      </c>
      <c r="K256" s="231"/>
      <c r="L256" s="211"/>
      <c r="M256" s="211"/>
      <c r="N256" s="211"/>
      <c r="O256" s="192"/>
      <c r="P256" s="192"/>
      <c r="Q256" s="192"/>
      <c r="R256" s="199"/>
      <c r="S256" s="213"/>
      <c r="T256" s="192"/>
      <c r="W256" s="190" t="str" cm="1">
        <f t="array" ref="W256">IFERROR(INDEX(A$761:A$954,MATCH(H256,A$761:A$954,0),0),"Save")</f>
        <v>Save</v>
      </c>
    </row>
    <row r="257" spans="1:23" hidden="1">
      <c r="A257" s="197" t="str">
        <f t="shared" si="63"/>
        <v>Electricity Supply</v>
      </c>
      <c r="B257" s="197" t="str">
        <f t="shared" si="63"/>
        <v>Non BAU Capacity Retirement Schedule</v>
      </c>
      <c r="C257" s="197" t="str">
        <f t="shared" si="63"/>
        <v>Boolean Use Non BAU Capacity Retirement Schedule</v>
      </c>
      <c r="D257" s="199" t="s">
        <v>618</v>
      </c>
      <c r="E257" s="192"/>
      <c r="F257" s="199" t="s">
        <v>619</v>
      </c>
      <c r="G257" s="192"/>
      <c r="H257" s="43">
        <v>875</v>
      </c>
      <c r="I257" s="192" t="s">
        <v>333</v>
      </c>
      <c r="J257" s="197" t="str">
        <f t="shared" si="64"/>
        <v>Non BAU Capacity Retirement Schedule</v>
      </c>
      <c r="K257" s="231"/>
      <c r="L257" s="211"/>
      <c r="M257" s="211"/>
      <c r="N257" s="211"/>
      <c r="O257" s="192"/>
      <c r="P257" s="192"/>
      <c r="Q257" s="192"/>
      <c r="R257" s="199"/>
      <c r="S257" s="213"/>
      <c r="T257" s="192"/>
      <c r="W257" s="190" t="str" cm="1">
        <f t="array" ref="W257">IFERROR(INDEX(A$761:A$954,MATCH(H257,A$761:A$954,0),0),"Save")</f>
        <v>Save</v>
      </c>
    </row>
    <row r="258" spans="1:23" s="197" customFormat="1" hidden="1">
      <c r="A258" s="189" t="s">
        <v>576</v>
      </c>
      <c r="B258" s="189" t="s">
        <v>685</v>
      </c>
      <c r="C258" s="189" t="s">
        <v>686</v>
      </c>
      <c r="D258" s="192" t="s">
        <v>579</v>
      </c>
      <c r="E258" s="192"/>
      <c r="F258" s="192" t="s">
        <v>580</v>
      </c>
      <c r="G258" s="192"/>
      <c r="H258" s="43">
        <v>633</v>
      </c>
      <c r="I258" s="192" t="s">
        <v>333</v>
      </c>
      <c r="J258" s="189" t="s">
        <v>685</v>
      </c>
      <c r="K258" s="231"/>
      <c r="L258" s="189"/>
      <c r="M258" s="189"/>
      <c r="N258" s="189"/>
      <c r="O258" s="192"/>
      <c r="P258" s="194"/>
      <c r="Q258" s="207"/>
      <c r="R258" s="199"/>
      <c r="S258" s="227"/>
      <c r="T258" s="207"/>
      <c r="W258" s="190" t="str" cm="1">
        <f t="array" ref="W258">IFERROR(INDEX(A$761:A$954,MATCH(H258,A$761:A$954,0),0),"Save")</f>
        <v>Save</v>
      </c>
    </row>
    <row r="259" spans="1:23" s="197" customFormat="1" hidden="1">
      <c r="A259" s="197" t="str">
        <f t="shared" ref="A259:C273" si="65">A$258</f>
        <v>Electricity Supply</v>
      </c>
      <c r="B259" s="197" t="str">
        <f t="shared" si="65"/>
        <v>Non BAU Mandated Capacity Construction</v>
      </c>
      <c r="C259" s="197" t="str">
        <f t="shared" si="65"/>
        <v>Boolean Use Non BAU Mandated Capacity Construction Schedule</v>
      </c>
      <c r="D259" s="199" t="s">
        <v>586</v>
      </c>
      <c r="E259" s="192"/>
      <c r="F259" s="199" t="s">
        <v>587</v>
      </c>
      <c r="G259" s="192"/>
      <c r="H259" s="43">
        <v>634</v>
      </c>
      <c r="I259" s="192" t="s">
        <v>333</v>
      </c>
      <c r="J259" s="197" t="str">
        <f t="shared" ref="J259:J273" si="66">J$258</f>
        <v>Non BAU Mandated Capacity Construction</v>
      </c>
      <c r="K259" s="231"/>
      <c r="L259" s="189"/>
      <c r="M259" s="189"/>
      <c r="N259" s="189"/>
      <c r="O259" s="192"/>
      <c r="P259" s="194"/>
      <c r="Q259" s="207"/>
      <c r="R259" s="199"/>
      <c r="S259" s="227"/>
      <c r="T259" s="207"/>
      <c r="W259" s="190" t="str" cm="1">
        <f t="array" ref="W259">IFERROR(INDEX(A$761:A$954,MATCH(H259,A$761:A$954,0),0),"Save")</f>
        <v>Save</v>
      </c>
    </row>
    <row r="260" spans="1:23" s="197" customFormat="1" hidden="1">
      <c r="A260" s="197" t="str">
        <f t="shared" si="65"/>
        <v>Electricity Supply</v>
      </c>
      <c r="B260" s="197" t="str">
        <f t="shared" si="65"/>
        <v>Non BAU Mandated Capacity Construction</v>
      </c>
      <c r="C260" s="197" t="str">
        <f t="shared" si="65"/>
        <v>Boolean Use Non BAU Mandated Capacity Construction Schedule</v>
      </c>
      <c r="D260" s="199" t="s">
        <v>589</v>
      </c>
      <c r="E260" s="192"/>
      <c r="F260" s="199" t="s">
        <v>590</v>
      </c>
      <c r="G260" s="192"/>
      <c r="H260" s="43">
        <v>635</v>
      </c>
      <c r="I260" s="192" t="s">
        <v>333</v>
      </c>
      <c r="J260" s="197" t="str">
        <f t="shared" si="66"/>
        <v>Non BAU Mandated Capacity Construction</v>
      </c>
      <c r="K260" s="231"/>
      <c r="L260" s="189"/>
      <c r="M260" s="189"/>
      <c r="N260" s="189"/>
      <c r="O260" s="192"/>
      <c r="P260" s="194"/>
      <c r="Q260" s="207"/>
      <c r="R260" s="199"/>
      <c r="S260" s="227"/>
      <c r="T260" s="207"/>
      <c r="W260" s="190" t="str" cm="1">
        <f t="array" ref="W260">IFERROR(INDEX(A$761:A$954,MATCH(H260,A$761:A$954,0),0),"Save")</f>
        <v>Save</v>
      </c>
    </row>
    <row r="261" spans="1:23" s="197" customFormat="1" hidden="1">
      <c r="A261" s="197" t="str">
        <f t="shared" si="65"/>
        <v>Electricity Supply</v>
      </c>
      <c r="B261" s="197" t="str">
        <f t="shared" si="65"/>
        <v>Non BAU Mandated Capacity Construction</v>
      </c>
      <c r="C261" s="197" t="str">
        <f t="shared" si="65"/>
        <v>Boolean Use Non BAU Mandated Capacity Construction Schedule</v>
      </c>
      <c r="D261" s="199" t="s">
        <v>592</v>
      </c>
      <c r="E261" s="192"/>
      <c r="F261" s="199" t="s">
        <v>593</v>
      </c>
      <c r="G261" s="192"/>
      <c r="H261" s="43">
        <v>636</v>
      </c>
      <c r="I261" s="192" t="s">
        <v>333</v>
      </c>
      <c r="J261" s="197" t="str">
        <f t="shared" si="66"/>
        <v>Non BAU Mandated Capacity Construction</v>
      </c>
      <c r="K261" s="231"/>
      <c r="L261" s="189"/>
      <c r="M261" s="189"/>
      <c r="N261" s="189"/>
      <c r="O261" s="192"/>
      <c r="P261" s="194"/>
      <c r="Q261" s="207"/>
      <c r="R261" s="199"/>
      <c r="S261" s="227"/>
      <c r="T261" s="207"/>
      <c r="W261" s="190" t="str" cm="1">
        <f t="array" ref="W261">IFERROR(INDEX(A$761:A$954,MATCH(H261,A$761:A$954,0),0),"Save")</f>
        <v>Save</v>
      </c>
    </row>
    <row r="262" spans="1:23" s="197" customFormat="1" hidden="1">
      <c r="A262" s="197" t="str">
        <f t="shared" si="65"/>
        <v>Electricity Supply</v>
      </c>
      <c r="B262" s="197" t="str">
        <f t="shared" si="65"/>
        <v>Non BAU Mandated Capacity Construction</v>
      </c>
      <c r="C262" s="197" t="str">
        <f t="shared" si="65"/>
        <v>Boolean Use Non BAU Mandated Capacity Construction Schedule</v>
      </c>
      <c r="D262" s="199" t="s">
        <v>595</v>
      </c>
      <c r="E262" s="192"/>
      <c r="F262" s="199" t="s">
        <v>596</v>
      </c>
      <c r="G262" s="192"/>
      <c r="H262" s="43">
        <v>637</v>
      </c>
      <c r="I262" s="192" t="s">
        <v>333</v>
      </c>
      <c r="J262" s="197" t="str">
        <f t="shared" si="66"/>
        <v>Non BAU Mandated Capacity Construction</v>
      </c>
      <c r="K262" s="231"/>
      <c r="L262" s="189"/>
      <c r="M262" s="189"/>
      <c r="N262" s="189"/>
      <c r="O262" s="192"/>
      <c r="P262" s="194"/>
      <c r="Q262" s="207"/>
      <c r="R262" s="199"/>
      <c r="S262" s="227"/>
      <c r="T262" s="207"/>
      <c r="W262" s="190" t="str" cm="1">
        <f t="array" ref="W262">IFERROR(INDEX(A$761:A$954,MATCH(H262,A$761:A$954,0),0),"Save")</f>
        <v>Save</v>
      </c>
    </row>
    <row r="263" spans="1:23" s="197" customFormat="1" hidden="1">
      <c r="A263" s="197" t="str">
        <f t="shared" si="65"/>
        <v>Electricity Supply</v>
      </c>
      <c r="B263" s="197" t="str">
        <f t="shared" si="65"/>
        <v>Non BAU Mandated Capacity Construction</v>
      </c>
      <c r="C263" s="197" t="str">
        <f t="shared" si="65"/>
        <v>Boolean Use Non BAU Mandated Capacity Construction Schedule</v>
      </c>
      <c r="D263" s="199" t="s">
        <v>597</v>
      </c>
      <c r="E263" s="192"/>
      <c r="F263" s="199" t="s">
        <v>598</v>
      </c>
      <c r="G263" s="192"/>
      <c r="H263" s="43">
        <v>638</v>
      </c>
      <c r="I263" s="192" t="s">
        <v>333</v>
      </c>
      <c r="J263" s="197" t="str">
        <f t="shared" si="66"/>
        <v>Non BAU Mandated Capacity Construction</v>
      </c>
      <c r="K263" s="231"/>
      <c r="L263" s="189"/>
      <c r="M263" s="189"/>
      <c r="N263" s="189"/>
      <c r="O263" s="192"/>
      <c r="P263" s="194"/>
      <c r="Q263" s="207"/>
      <c r="R263" s="199"/>
      <c r="S263" s="227"/>
      <c r="T263" s="207"/>
      <c r="W263" s="190" t="str" cm="1">
        <f t="array" ref="W263">IFERROR(INDEX(A$761:A$954,MATCH(H263,A$761:A$954,0),0),"Save")</f>
        <v>Save</v>
      </c>
    </row>
    <row r="264" spans="1:23" s="197" customFormat="1" hidden="1">
      <c r="A264" s="197" t="str">
        <f t="shared" si="65"/>
        <v>Electricity Supply</v>
      </c>
      <c r="B264" s="197" t="str">
        <f t="shared" si="65"/>
        <v>Non BAU Mandated Capacity Construction</v>
      </c>
      <c r="C264" s="197" t="str">
        <f t="shared" si="65"/>
        <v>Boolean Use Non BAU Mandated Capacity Construction Schedule</v>
      </c>
      <c r="D264" s="199" t="s">
        <v>599</v>
      </c>
      <c r="E264" s="192"/>
      <c r="F264" s="199" t="s">
        <v>600</v>
      </c>
      <c r="G264" s="192"/>
      <c r="H264" s="43">
        <v>639</v>
      </c>
      <c r="I264" s="192" t="s">
        <v>333</v>
      </c>
      <c r="J264" s="197" t="str">
        <f t="shared" si="66"/>
        <v>Non BAU Mandated Capacity Construction</v>
      </c>
      <c r="K264" s="231"/>
      <c r="L264" s="189"/>
      <c r="M264" s="189"/>
      <c r="N264" s="189"/>
      <c r="O264" s="192"/>
      <c r="P264" s="194"/>
      <c r="Q264" s="207"/>
      <c r="R264" s="199"/>
      <c r="S264" s="227"/>
      <c r="T264" s="207"/>
      <c r="W264" s="190" t="str" cm="1">
        <f t="array" ref="W264">IFERROR(INDEX(A$761:A$954,MATCH(H264,A$761:A$954,0),0),"Save")</f>
        <v>Save</v>
      </c>
    </row>
    <row r="265" spans="1:23" s="197" customFormat="1" hidden="1">
      <c r="A265" s="197" t="str">
        <f t="shared" si="65"/>
        <v>Electricity Supply</v>
      </c>
      <c r="B265" s="197" t="str">
        <f t="shared" si="65"/>
        <v>Non BAU Mandated Capacity Construction</v>
      </c>
      <c r="C265" s="197" t="str">
        <f t="shared" si="65"/>
        <v>Boolean Use Non BAU Mandated Capacity Construction Schedule</v>
      </c>
      <c r="D265" s="199" t="s">
        <v>601</v>
      </c>
      <c r="E265" s="192"/>
      <c r="F265" s="199" t="s">
        <v>602</v>
      </c>
      <c r="G265" s="192"/>
      <c r="H265" s="43">
        <v>640</v>
      </c>
      <c r="I265" s="192" t="s">
        <v>333</v>
      </c>
      <c r="J265" s="197" t="str">
        <f t="shared" si="66"/>
        <v>Non BAU Mandated Capacity Construction</v>
      </c>
      <c r="K265" s="231"/>
      <c r="L265" s="189"/>
      <c r="M265" s="189"/>
      <c r="N265" s="189"/>
      <c r="O265" s="192"/>
      <c r="P265" s="194"/>
      <c r="Q265" s="207"/>
      <c r="R265" s="199"/>
      <c r="S265" s="227"/>
      <c r="T265" s="207"/>
      <c r="W265" s="190" t="str" cm="1">
        <f t="array" ref="W265">IFERROR(INDEX(A$761:A$954,MATCH(H265,A$761:A$954,0),0),"Save")</f>
        <v>Save</v>
      </c>
    </row>
    <row r="266" spans="1:23" s="197" customFormat="1" hidden="1">
      <c r="A266" s="197" t="str">
        <f t="shared" si="65"/>
        <v>Electricity Supply</v>
      </c>
      <c r="B266" s="197" t="str">
        <f t="shared" si="65"/>
        <v>Non BAU Mandated Capacity Construction</v>
      </c>
      <c r="C266" s="197" t="str">
        <f t="shared" si="65"/>
        <v>Boolean Use Non BAU Mandated Capacity Construction Schedule</v>
      </c>
      <c r="D266" s="199" t="s">
        <v>603</v>
      </c>
      <c r="E266" s="192"/>
      <c r="F266" s="199" t="s">
        <v>604</v>
      </c>
      <c r="G266" s="192"/>
      <c r="H266" s="43">
        <v>641</v>
      </c>
      <c r="I266" s="192" t="s">
        <v>333</v>
      </c>
      <c r="J266" s="197" t="str">
        <f t="shared" si="66"/>
        <v>Non BAU Mandated Capacity Construction</v>
      </c>
      <c r="K266" s="231"/>
      <c r="L266" s="189"/>
      <c r="M266" s="189"/>
      <c r="N266" s="189"/>
      <c r="O266" s="192"/>
      <c r="P266" s="194"/>
      <c r="Q266" s="207"/>
      <c r="R266" s="199"/>
      <c r="S266" s="227"/>
      <c r="T266" s="207"/>
      <c r="W266" s="190" t="str" cm="1">
        <f t="array" ref="W266">IFERROR(INDEX(A$761:A$954,MATCH(H266,A$761:A$954,0),0),"Save")</f>
        <v>Save</v>
      </c>
    </row>
    <row r="267" spans="1:23" s="197" customFormat="1" hidden="1">
      <c r="A267" s="197" t="str">
        <f t="shared" si="65"/>
        <v>Electricity Supply</v>
      </c>
      <c r="B267" s="197" t="str">
        <f t="shared" si="65"/>
        <v>Non BAU Mandated Capacity Construction</v>
      </c>
      <c r="C267" s="197" t="str">
        <f t="shared" si="65"/>
        <v>Boolean Use Non BAU Mandated Capacity Construction Schedule</v>
      </c>
      <c r="D267" s="199" t="s">
        <v>605</v>
      </c>
      <c r="E267" s="192"/>
      <c r="F267" s="199" t="s">
        <v>606</v>
      </c>
      <c r="G267" s="192"/>
      <c r="H267" s="43">
        <v>642</v>
      </c>
      <c r="I267" s="192" t="s">
        <v>333</v>
      </c>
      <c r="J267" s="197" t="str">
        <f t="shared" si="66"/>
        <v>Non BAU Mandated Capacity Construction</v>
      </c>
      <c r="K267" s="231"/>
      <c r="L267" s="189"/>
      <c r="M267" s="189"/>
      <c r="N267" s="189"/>
      <c r="O267" s="192"/>
      <c r="P267" s="194"/>
      <c r="Q267" s="207"/>
      <c r="R267" s="199"/>
      <c r="S267" s="227"/>
      <c r="T267" s="207"/>
      <c r="W267" s="190" t="str" cm="1">
        <f t="array" ref="W267">IFERROR(INDEX(A$761:A$954,MATCH(H267,A$761:A$954,0),0),"Save")</f>
        <v>Save</v>
      </c>
    </row>
    <row r="268" spans="1:23" s="197" customFormat="1" hidden="1">
      <c r="A268" s="197" t="str">
        <f t="shared" si="65"/>
        <v>Electricity Supply</v>
      </c>
      <c r="B268" s="197" t="str">
        <f t="shared" si="65"/>
        <v>Non BAU Mandated Capacity Construction</v>
      </c>
      <c r="C268" s="197" t="str">
        <f t="shared" si="65"/>
        <v>Boolean Use Non BAU Mandated Capacity Construction Schedule</v>
      </c>
      <c r="D268" s="199" t="s">
        <v>607</v>
      </c>
      <c r="E268" s="192"/>
      <c r="F268" s="199" t="s">
        <v>608</v>
      </c>
      <c r="G268" s="192"/>
      <c r="H268" s="43">
        <v>643</v>
      </c>
      <c r="I268" s="192" t="s">
        <v>333</v>
      </c>
      <c r="J268" s="197" t="str">
        <f t="shared" si="66"/>
        <v>Non BAU Mandated Capacity Construction</v>
      </c>
      <c r="K268" s="231"/>
      <c r="L268" s="189"/>
      <c r="M268" s="189"/>
      <c r="N268" s="189"/>
      <c r="O268" s="192"/>
      <c r="P268" s="194"/>
      <c r="Q268" s="207"/>
      <c r="R268" s="199"/>
      <c r="S268" s="227"/>
      <c r="T268" s="207"/>
      <c r="W268" s="190" t="str" cm="1">
        <f t="array" ref="W268">IFERROR(INDEX(A$761:A$954,MATCH(H268,A$761:A$954,0),0),"Save")</f>
        <v>Save</v>
      </c>
    </row>
    <row r="269" spans="1:23" s="197" customFormat="1" hidden="1">
      <c r="A269" s="197" t="str">
        <f t="shared" si="65"/>
        <v>Electricity Supply</v>
      </c>
      <c r="B269" s="197" t="str">
        <f t="shared" si="65"/>
        <v>Non BAU Mandated Capacity Construction</v>
      </c>
      <c r="C269" s="197" t="str">
        <f t="shared" si="65"/>
        <v>Boolean Use Non BAU Mandated Capacity Construction Schedule</v>
      </c>
      <c r="D269" s="199" t="s">
        <v>609</v>
      </c>
      <c r="E269" s="192"/>
      <c r="F269" s="199" t="s">
        <v>610</v>
      </c>
      <c r="G269" s="192"/>
      <c r="H269" s="43">
        <v>644</v>
      </c>
      <c r="I269" s="192" t="s">
        <v>333</v>
      </c>
      <c r="J269" s="197" t="str">
        <f t="shared" si="66"/>
        <v>Non BAU Mandated Capacity Construction</v>
      </c>
      <c r="K269" s="231"/>
      <c r="L269" s="189"/>
      <c r="M269" s="189"/>
      <c r="N269" s="189"/>
      <c r="O269" s="192"/>
      <c r="P269" s="194"/>
      <c r="Q269" s="207"/>
      <c r="R269" s="199"/>
      <c r="S269" s="227"/>
      <c r="T269" s="207"/>
      <c r="W269" s="190" t="str" cm="1">
        <f t="array" ref="W269">IFERROR(INDEX(A$761:A$954,MATCH(H269,A$761:A$954,0),0),"Save")</f>
        <v>Save</v>
      </c>
    </row>
    <row r="270" spans="1:23" s="197" customFormat="1" hidden="1">
      <c r="A270" s="197" t="str">
        <f t="shared" si="65"/>
        <v>Electricity Supply</v>
      </c>
      <c r="B270" s="197" t="str">
        <f t="shared" si="65"/>
        <v>Non BAU Mandated Capacity Construction</v>
      </c>
      <c r="C270" s="197" t="str">
        <f t="shared" si="65"/>
        <v>Boolean Use Non BAU Mandated Capacity Construction Schedule</v>
      </c>
      <c r="D270" s="199" t="s">
        <v>612</v>
      </c>
      <c r="E270" s="192"/>
      <c r="F270" s="199" t="s">
        <v>613</v>
      </c>
      <c r="G270" s="192"/>
      <c r="H270" s="43">
        <v>645</v>
      </c>
      <c r="I270" s="192" t="s">
        <v>333</v>
      </c>
      <c r="J270" s="197" t="str">
        <f t="shared" si="66"/>
        <v>Non BAU Mandated Capacity Construction</v>
      </c>
      <c r="K270" s="231"/>
      <c r="L270" s="189"/>
      <c r="M270" s="189"/>
      <c r="N270" s="189"/>
      <c r="O270" s="192"/>
      <c r="P270" s="236" t="s">
        <v>687</v>
      </c>
      <c r="Q270" s="207"/>
      <c r="R270" s="199"/>
      <c r="S270" s="227"/>
      <c r="T270" s="207"/>
      <c r="U270" s="197" t="s">
        <v>688</v>
      </c>
      <c r="W270" s="190" t="str" cm="1">
        <f t="array" ref="W270">IFERROR(INDEX(A$761:A$954,MATCH(H270,A$761:A$954,0),0),"Save")</f>
        <v>Save</v>
      </c>
    </row>
    <row r="271" spans="1:23" s="197" customFormat="1" hidden="1">
      <c r="A271" s="197" t="str">
        <f t="shared" si="65"/>
        <v>Electricity Supply</v>
      </c>
      <c r="B271" s="197" t="str">
        <f t="shared" si="65"/>
        <v>Non BAU Mandated Capacity Construction</v>
      </c>
      <c r="C271" s="197" t="str">
        <f t="shared" si="65"/>
        <v>Boolean Use Non BAU Mandated Capacity Construction Schedule</v>
      </c>
      <c r="D271" s="199" t="s">
        <v>614</v>
      </c>
      <c r="E271" s="192"/>
      <c r="F271" s="199" t="s">
        <v>615</v>
      </c>
      <c r="G271" s="192"/>
      <c r="H271" s="43">
        <v>646</v>
      </c>
      <c r="I271" s="192" t="s">
        <v>333</v>
      </c>
      <c r="J271" s="197" t="str">
        <f t="shared" si="66"/>
        <v>Non BAU Mandated Capacity Construction</v>
      </c>
      <c r="K271" s="231"/>
      <c r="L271" s="189"/>
      <c r="M271" s="189"/>
      <c r="N271" s="189"/>
      <c r="O271" s="192"/>
      <c r="P271" s="194"/>
      <c r="Q271" s="207"/>
      <c r="R271" s="199"/>
      <c r="S271" s="227"/>
      <c r="T271" s="207"/>
      <c r="W271" s="190" t="str" cm="1">
        <f t="array" ref="W271">IFERROR(INDEX(A$761:A$954,MATCH(H271,A$761:A$954,0),0),"Save")</f>
        <v>Save</v>
      </c>
    </row>
    <row r="272" spans="1:23" s="197" customFormat="1" hidden="1">
      <c r="A272" s="197" t="str">
        <f t="shared" si="65"/>
        <v>Electricity Supply</v>
      </c>
      <c r="B272" s="197" t="str">
        <f t="shared" si="65"/>
        <v>Non BAU Mandated Capacity Construction</v>
      </c>
      <c r="C272" s="197" t="str">
        <f t="shared" si="65"/>
        <v>Boolean Use Non BAU Mandated Capacity Construction Schedule</v>
      </c>
      <c r="D272" s="199" t="s">
        <v>616</v>
      </c>
      <c r="E272" s="192"/>
      <c r="F272" s="199" t="s">
        <v>617</v>
      </c>
      <c r="G272" s="192"/>
      <c r="H272" s="43">
        <v>647</v>
      </c>
      <c r="I272" s="192" t="s">
        <v>333</v>
      </c>
      <c r="J272" s="197" t="str">
        <f t="shared" si="66"/>
        <v>Non BAU Mandated Capacity Construction</v>
      </c>
      <c r="K272" s="231"/>
      <c r="L272" s="189"/>
      <c r="M272" s="189"/>
      <c r="N272" s="189"/>
      <c r="O272" s="192"/>
      <c r="P272" s="194"/>
      <c r="Q272" s="207"/>
      <c r="R272" s="199"/>
      <c r="S272" s="227"/>
      <c r="T272" s="207"/>
      <c r="W272" s="190" t="str" cm="1">
        <f t="array" ref="W272">IFERROR(INDEX(A$761:A$954,MATCH(H272,A$761:A$954,0),0),"Save")</f>
        <v>Save</v>
      </c>
    </row>
    <row r="273" spans="1:23" s="197" customFormat="1" hidden="1">
      <c r="A273" s="197" t="str">
        <f t="shared" si="65"/>
        <v>Electricity Supply</v>
      </c>
      <c r="B273" s="197" t="str">
        <f t="shared" si="65"/>
        <v>Non BAU Mandated Capacity Construction</v>
      </c>
      <c r="C273" s="197" t="str">
        <f t="shared" si="65"/>
        <v>Boolean Use Non BAU Mandated Capacity Construction Schedule</v>
      </c>
      <c r="D273" s="199" t="s">
        <v>618</v>
      </c>
      <c r="E273" s="192"/>
      <c r="F273" s="199" t="s">
        <v>619</v>
      </c>
      <c r="G273" s="192"/>
      <c r="H273" s="43">
        <v>648</v>
      </c>
      <c r="I273" s="192" t="s">
        <v>333</v>
      </c>
      <c r="J273" s="197" t="str">
        <f t="shared" si="66"/>
        <v>Non BAU Mandated Capacity Construction</v>
      </c>
      <c r="K273" s="231"/>
      <c r="L273" s="189"/>
      <c r="M273" s="189"/>
      <c r="N273" s="189"/>
      <c r="O273" s="192"/>
      <c r="P273" s="194"/>
      <c r="Q273" s="207"/>
      <c r="R273" s="199"/>
      <c r="S273" s="227"/>
      <c r="T273" s="207"/>
      <c r="W273" s="190" t="str" cm="1">
        <f t="array" ref="W273">IFERROR(INDEX(A$761:A$954,MATCH(H273,A$761:A$954,0),0),"Save")</f>
        <v>Save</v>
      </c>
    </row>
    <row r="274" spans="1:23" s="197" customFormat="1" hidden="1">
      <c r="A274" s="189" t="s">
        <v>576</v>
      </c>
      <c r="B274" s="189" t="s">
        <v>689</v>
      </c>
      <c r="C274" s="189" t="s">
        <v>690</v>
      </c>
      <c r="D274" s="192"/>
      <c r="E274" s="192"/>
      <c r="F274" s="192"/>
      <c r="G274" s="192"/>
      <c r="H274" s="43">
        <v>649</v>
      </c>
      <c r="I274" s="192" t="s">
        <v>333</v>
      </c>
      <c r="J274" s="189" t="s">
        <v>689</v>
      </c>
      <c r="K274" s="189" t="s">
        <v>691</v>
      </c>
      <c r="L274" s="189"/>
      <c r="M274" s="189"/>
      <c r="N274" s="189"/>
      <c r="O274" s="192"/>
      <c r="P274" s="194"/>
      <c r="Q274" s="207"/>
      <c r="R274" s="199"/>
      <c r="S274" s="227"/>
      <c r="T274" s="207"/>
      <c r="W274" s="190" t="str" cm="1">
        <f t="array" ref="W274">IFERROR(INDEX(A$761:A$954,MATCH(H274,A$761:A$954,0),0),"Save")</f>
        <v>Save</v>
      </c>
    </row>
    <row r="275" spans="1:23" s="197" customFormat="1" hidden="1">
      <c r="A275" s="189" t="s">
        <v>576</v>
      </c>
      <c r="B275" s="189" t="s">
        <v>692</v>
      </c>
      <c r="C275" s="189" t="s">
        <v>693</v>
      </c>
      <c r="D275" s="199"/>
      <c r="E275" s="207"/>
      <c r="F275" s="199"/>
      <c r="G275" s="207"/>
      <c r="H275" s="43">
        <v>35</v>
      </c>
      <c r="I275" s="199" t="s">
        <v>333</v>
      </c>
      <c r="J275" s="189" t="s">
        <v>694</v>
      </c>
      <c r="K275" s="231"/>
      <c r="L275" s="211">
        <v>0</v>
      </c>
      <c r="M275" s="189">
        <v>20</v>
      </c>
      <c r="N275" s="189">
        <v>1</v>
      </c>
      <c r="O275" s="199" t="s">
        <v>695</v>
      </c>
      <c r="P275" s="194" t="s">
        <v>696</v>
      </c>
      <c r="Q275" s="192" t="s">
        <v>697</v>
      </c>
      <c r="R275" s="199" t="s">
        <v>698</v>
      </c>
      <c r="S275" s="220" t="s">
        <v>699</v>
      </c>
      <c r="T275" s="199" t="s">
        <v>699</v>
      </c>
      <c r="W275" s="190" t="str" cm="1">
        <f t="array" ref="W275">IFERROR(INDEX(A$761:A$954,MATCH(H275,A$761:A$954,0),0),"Save")</f>
        <v>Save</v>
      </c>
    </row>
    <row r="276" spans="1:23" s="190" customFormat="1" hidden="1">
      <c r="A276" s="190" t="s">
        <v>576</v>
      </c>
      <c r="B276" s="190" t="s">
        <v>700</v>
      </c>
      <c r="C276" s="190" t="s">
        <v>701</v>
      </c>
      <c r="D276" s="199" t="s">
        <v>579</v>
      </c>
      <c r="E276" s="199" t="s">
        <v>702</v>
      </c>
      <c r="F276" s="192"/>
      <c r="G276" s="199"/>
      <c r="H276" s="191">
        <v>650</v>
      </c>
      <c r="I276" s="199" t="s">
        <v>333</v>
      </c>
      <c r="J276" s="190" t="s">
        <v>700</v>
      </c>
      <c r="K276" s="189" t="s">
        <v>703</v>
      </c>
      <c r="L276" s="193"/>
      <c r="M276" s="193"/>
      <c r="N276" s="193"/>
      <c r="O276" s="199"/>
      <c r="P276" s="194"/>
      <c r="Q276" s="199"/>
      <c r="R276" s="199"/>
      <c r="S276" s="220"/>
      <c r="T276" s="199"/>
      <c r="W276" s="190" t="str" cm="1">
        <f t="array" ref="W276">IFERROR(INDEX(A$761:A$954,MATCH(H276,A$761:A$954,0),0),"Save")</f>
        <v>Save</v>
      </c>
    </row>
    <row r="277" spans="1:23" s="190" customFormat="1" hidden="1">
      <c r="A277" s="215" t="str">
        <f t="shared" ref="A277:C296" si="67">A$276</f>
        <v>Electricity Supply</v>
      </c>
      <c r="B277" s="215" t="str">
        <f t="shared" si="67"/>
        <v>Reduce Plant Downtime</v>
      </c>
      <c r="C277" s="215" t="str">
        <f t="shared" si="67"/>
        <v>Percentage Reduction in Plant Downtime</v>
      </c>
      <c r="D277" s="199" t="s">
        <v>579</v>
      </c>
      <c r="E277" s="199" t="s">
        <v>704</v>
      </c>
      <c r="F277" s="192"/>
      <c r="G277" s="199"/>
      <c r="H277" s="191">
        <v>651</v>
      </c>
      <c r="I277" s="199" t="s">
        <v>333</v>
      </c>
      <c r="J277" s="215" t="str">
        <f t="shared" ref="J277:K296" si="68">J$276</f>
        <v>Reduce Plant Downtime</v>
      </c>
      <c r="K277" s="215" t="str">
        <f t="shared" si="68"/>
        <v>elec reduce plant downtime</v>
      </c>
      <c r="L277" s="193"/>
      <c r="M277" s="193"/>
      <c r="N277" s="193"/>
      <c r="O277" s="199"/>
      <c r="P277" s="194"/>
      <c r="Q277" s="199"/>
      <c r="R277" s="199"/>
      <c r="S277" s="220"/>
      <c r="T277" s="199"/>
      <c r="W277" s="190" t="str" cm="1">
        <f t="array" ref="W277">IFERROR(INDEX(A$761:A$954,MATCH(H277,A$761:A$954,0),0),"Save")</f>
        <v>Save</v>
      </c>
    </row>
    <row r="278" spans="1:23" s="190" customFormat="1" hidden="1">
      <c r="A278" s="215" t="str">
        <f t="shared" si="67"/>
        <v>Electricity Supply</v>
      </c>
      <c r="B278" s="215" t="str">
        <f t="shared" si="67"/>
        <v>Reduce Plant Downtime</v>
      </c>
      <c r="C278" s="215" t="str">
        <f t="shared" si="67"/>
        <v>Percentage Reduction in Plant Downtime</v>
      </c>
      <c r="D278" s="199" t="s">
        <v>579</v>
      </c>
      <c r="E278" s="199" t="s">
        <v>705</v>
      </c>
      <c r="F278" s="192"/>
      <c r="G278" s="199"/>
      <c r="H278" s="191">
        <v>652</v>
      </c>
      <c r="I278" s="199" t="s">
        <v>333</v>
      </c>
      <c r="J278" s="215" t="str">
        <f t="shared" si="68"/>
        <v>Reduce Plant Downtime</v>
      </c>
      <c r="K278" s="215" t="str">
        <f t="shared" si="68"/>
        <v>elec reduce plant downtime</v>
      </c>
      <c r="O278" s="199"/>
      <c r="P278" s="194"/>
      <c r="Q278" s="199"/>
      <c r="R278" s="199"/>
      <c r="S278" s="220"/>
      <c r="T278" s="199"/>
      <c r="W278" s="190" t="str" cm="1">
        <f t="array" ref="W278">IFERROR(INDEX(A$761:A$954,MATCH(H278,A$761:A$954,0),0),"Save")</f>
        <v>Save</v>
      </c>
    </row>
    <row r="279" spans="1:23" s="190" customFormat="1" hidden="1">
      <c r="A279" s="215" t="str">
        <f t="shared" si="67"/>
        <v>Electricity Supply</v>
      </c>
      <c r="B279" s="215" t="str">
        <f t="shared" si="67"/>
        <v>Reduce Plant Downtime</v>
      </c>
      <c r="C279" s="215" t="str">
        <f t="shared" si="67"/>
        <v>Percentage Reduction in Plant Downtime</v>
      </c>
      <c r="D279" s="199" t="s">
        <v>586</v>
      </c>
      <c r="E279" s="199" t="s">
        <v>702</v>
      </c>
      <c r="F279" s="199" t="s">
        <v>706</v>
      </c>
      <c r="G279" s="199" t="s">
        <v>587</v>
      </c>
      <c r="H279" s="191">
        <v>141</v>
      </c>
      <c r="I279" s="199" t="s">
        <v>311</v>
      </c>
      <c r="J279" s="215" t="str">
        <f t="shared" si="68"/>
        <v>Reduce Plant Downtime</v>
      </c>
      <c r="K279" s="215" t="str">
        <f t="shared" si="68"/>
        <v>elec reduce plant downtime</v>
      </c>
      <c r="L279" s="193">
        <v>0</v>
      </c>
      <c r="M279" s="193">
        <v>0.6</v>
      </c>
      <c r="N279" s="193">
        <v>0.01</v>
      </c>
      <c r="O279" s="199" t="s">
        <v>707</v>
      </c>
      <c r="P279" s="194" t="s">
        <v>708</v>
      </c>
      <c r="Q279" s="199" t="s">
        <v>709</v>
      </c>
      <c r="R279" s="199" t="s">
        <v>710</v>
      </c>
      <c r="S279" s="220" t="s">
        <v>711</v>
      </c>
      <c r="T279" s="199"/>
      <c r="W279" s="190" t="str" cm="1">
        <f t="array" ref="W279">IFERROR(INDEX(A$761:A$954,MATCH(H279,A$761:A$954,0),0),"Save")</f>
        <v>Save</v>
      </c>
    </row>
    <row r="280" spans="1:23" s="190" customFormat="1" hidden="1">
      <c r="A280" s="215" t="str">
        <f t="shared" si="67"/>
        <v>Electricity Supply</v>
      </c>
      <c r="B280" s="215" t="str">
        <f t="shared" si="67"/>
        <v>Reduce Plant Downtime</v>
      </c>
      <c r="C280" s="215" t="str">
        <f t="shared" si="67"/>
        <v>Percentage Reduction in Plant Downtime</v>
      </c>
      <c r="D280" s="199" t="s">
        <v>586</v>
      </c>
      <c r="E280" s="199" t="s">
        <v>704</v>
      </c>
      <c r="F280" s="199"/>
      <c r="G280" s="199"/>
      <c r="H280" s="191">
        <v>653</v>
      </c>
      <c r="I280" s="199" t="s">
        <v>333</v>
      </c>
      <c r="J280" s="215" t="str">
        <f t="shared" si="68"/>
        <v>Reduce Plant Downtime</v>
      </c>
      <c r="K280" s="215" t="str">
        <f t="shared" si="68"/>
        <v>elec reduce plant downtime</v>
      </c>
      <c r="L280" s="193"/>
      <c r="M280" s="193"/>
      <c r="N280" s="193"/>
      <c r="O280" s="199"/>
      <c r="P280" s="194"/>
      <c r="Q280" s="199"/>
      <c r="R280" s="199"/>
      <c r="S280" s="220"/>
      <c r="T280" s="199"/>
      <c r="W280" s="190" t="str" cm="1">
        <f t="array" ref="W280">IFERROR(INDEX(A$761:A$954,MATCH(H280,A$761:A$954,0),0),"Save")</f>
        <v>Save</v>
      </c>
    </row>
    <row r="281" spans="1:23" s="190" customFormat="1" hidden="1">
      <c r="A281" s="215" t="str">
        <f t="shared" si="67"/>
        <v>Electricity Supply</v>
      </c>
      <c r="B281" s="215" t="str">
        <f t="shared" si="67"/>
        <v>Reduce Plant Downtime</v>
      </c>
      <c r="C281" s="215" t="str">
        <f t="shared" si="67"/>
        <v>Percentage Reduction in Plant Downtime</v>
      </c>
      <c r="D281" s="199" t="s">
        <v>586</v>
      </c>
      <c r="E281" s="199" t="s">
        <v>705</v>
      </c>
      <c r="F281" s="199"/>
      <c r="G281" s="199"/>
      <c r="H281" s="191">
        <v>654</v>
      </c>
      <c r="I281" s="199" t="s">
        <v>333</v>
      </c>
      <c r="J281" s="215" t="str">
        <f t="shared" si="68"/>
        <v>Reduce Plant Downtime</v>
      </c>
      <c r="K281" s="215" t="str">
        <f t="shared" si="68"/>
        <v>elec reduce plant downtime</v>
      </c>
      <c r="O281" s="199"/>
      <c r="P281" s="194"/>
      <c r="Q281" s="199"/>
      <c r="R281" s="199"/>
      <c r="S281" s="220"/>
      <c r="T281" s="199"/>
      <c r="W281" s="190" t="str" cm="1">
        <f t="array" ref="W281">IFERROR(INDEX(A$761:A$954,MATCH(H281,A$761:A$954,0),0),"Save")</f>
        <v>Save</v>
      </c>
    </row>
    <row r="282" spans="1:23" s="190" customFormat="1" hidden="1">
      <c r="A282" s="215" t="str">
        <f t="shared" si="67"/>
        <v>Electricity Supply</v>
      </c>
      <c r="B282" s="215" t="str">
        <f t="shared" si="67"/>
        <v>Reduce Plant Downtime</v>
      </c>
      <c r="C282" s="215" t="str">
        <f t="shared" si="67"/>
        <v>Percentage Reduction in Plant Downtime</v>
      </c>
      <c r="D282" s="199" t="s">
        <v>589</v>
      </c>
      <c r="E282" s="199" t="s">
        <v>702</v>
      </c>
      <c r="F282" s="199"/>
      <c r="G282" s="199"/>
      <c r="H282" s="191">
        <v>655</v>
      </c>
      <c r="I282" s="199" t="s">
        <v>333</v>
      </c>
      <c r="J282" s="215" t="str">
        <f t="shared" si="68"/>
        <v>Reduce Plant Downtime</v>
      </c>
      <c r="K282" s="215" t="str">
        <f t="shared" si="68"/>
        <v>elec reduce plant downtime</v>
      </c>
      <c r="O282" s="199"/>
      <c r="P282" s="194"/>
      <c r="Q282" s="199"/>
      <c r="R282" s="199"/>
      <c r="S282" s="220"/>
      <c r="T282" s="199"/>
      <c r="W282" s="190" t="str" cm="1">
        <f t="array" ref="W282">IFERROR(INDEX(A$761:A$954,MATCH(H282,A$761:A$954,0),0),"Save")</f>
        <v>Save</v>
      </c>
    </row>
    <row r="283" spans="1:23" s="190" customFormat="1" hidden="1">
      <c r="A283" s="215" t="str">
        <f t="shared" si="67"/>
        <v>Electricity Supply</v>
      </c>
      <c r="B283" s="215" t="str">
        <f t="shared" si="67"/>
        <v>Reduce Plant Downtime</v>
      </c>
      <c r="C283" s="215" t="str">
        <f t="shared" si="67"/>
        <v>Percentage Reduction in Plant Downtime</v>
      </c>
      <c r="D283" s="199" t="s">
        <v>589</v>
      </c>
      <c r="E283" s="199" t="s">
        <v>704</v>
      </c>
      <c r="F283" s="199"/>
      <c r="G283" s="199"/>
      <c r="H283" s="191">
        <v>656</v>
      </c>
      <c r="I283" s="199" t="s">
        <v>333</v>
      </c>
      <c r="J283" s="215" t="str">
        <f t="shared" si="68"/>
        <v>Reduce Plant Downtime</v>
      </c>
      <c r="K283" s="215" t="str">
        <f t="shared" si="68"/>
        <v>elec reduce plant downtime</v>
      </c>
      <c r="O283" s="199"/>
      <c r="P283" s="194"/>
      <c r="Q283" s="199"/>
      <c r="R283" s="199"/>
      <c r="S283" s="220"/>
      <c r="T283" s="199"/>
      <c r="W283" s="190" t="str" cm="1">
        <f t="array" ref="W283">IFERROR(INDEX(A$761:A$954,MATCH(H283,A$761:A$954,0),0),"Save")</f>
        <v>Save</v>
      </c>
    </row>
    <row r="284" spans="1:23" s="190" customFormat="1" hidden="1">
      <c r="A284" s="215" t="str">
        <f t="shared" si="67"/>
        <v>Electricity Supply</v>
      </c>
      <c r="B284" s="215" t="str">
        <f t="shared" si="67"/>
        <v>Reduce Plant Downtime</v>
      </c>
      <c r="C284" s="215" t="str">
        <f t="shared" si="67"/>
        <v>Percentage Reduction in Plant Downtime</v>
      </c>
      <c r="D284" s="199" t="s">
        <v>589</v>
      </c>
      <c r="E284" s="199" t="s">
        <v>705</v>
      </c>
      <c r="F284" s="199"/>
      <c r="G284" s="199"/>
      <c r="H284" s="191">
        <v>657</v>
      </c>
      <c r="I284" s="199" t="s">
        <v>333</v>
      </c>
      <c r="J284" s="215" t="str">
        <f t="shared" si="68"/>
        <v>Reduce Plant Downtime</v>
      </c>
      <c r="K284" s="215" t="str">
        <f t="shared" si="68"/>
        <v>elec reduce plant downtime</v>
      </c>
      <c r="O284" s="199"/>
      <c r="P284" s="194"/>
      <c r="Q284" s="199"/>
      <c r="R284" s="199"/>
      <c r="S284" s="220"/>
      <c r="T284" s="199"/>
      <c r="W284" s="190" t="str" cm="1">
        <f t="array" ref="W284">IFERROR(INDEX(A$761:A$954,MATCH(H284,A$761:A$954,0),0),"Save")</f>
        <v>Save</v>
      </c>
    </row>
    <row r="285" spans="1:23" s="190" customFormat="1" hidden="1">
      <c r="A285" s="215" t="str">
        <f t="shared" si="67"/>
        <v>Electricity Supply</v>
      </c>
      <c r="B285" s="215" t="str">
        <f t="shared" si="67"/>
        <v>Reduce Plant Downtime</v>
      </c>
      <c r="C285" s="215" t="str">
        <f t="shared" si="67"/>
        <v>Percentage Reduction in Plant Downtime</v>
      </c>
      <c r="D285" s="199" t="s">
        <v>592</v>
      </c>
      <c r="E285" s="199" t="s">
        <v>702</v>
      </c>
      <c r="F285" s="199"/>
      <c r="G285" s="199"/>
      <c r="H285" s="191">
        <v>658</v>
      </c>
      <c r="I285" s="199" t="s">
        <v>333</v>
      </c>
      <c r="J285" s="215" t="str">
        <f t="shared" si="68"/>
        <v>Reduce Plant Downtime</v>
      </c>
      <c r="K285" s="215" t="str">
        <f t="shared" si="68"/>
        <v>elec reduce plant downtime</v>
      </c>
      <c r="O285" s="199"/>
      <c r="P285" s="194"/>
      <c r="Q285" s="199"/>
      <c r="R285" s="199"/>
      <c r="S285" s="220"/>
      <c r="T285" s="199"/>
      <c r="W285" s="190" t="str" cm="1">
        <f t="array" ref="W285">IFERROR(INDEX(A$761:A$954,MATCH(H285,A$761:A$954,0),0),"Save")</f>
        <v>Save</v>
      </c>
    </row>
    <row r="286" spans="1:23" s="190" customFormat="1" hidden="1">
      <c r="A286" s="215" t="str">
        <f t="shared" si="67"/>
        <v>Electricity Supply</v>
      </c>
      <c r="B286" s="215" t="str">
        <f t="shared" si="67"/>
        <v>Reduce Plant Downtime</v>
      </c>
      <c r="C286" s="215" t="str">
        <f t="shared" si="67"/>
        <v>Percentage Reduction in Plant Downtime</v>
      </c>
      <c r="D286" s="199" t="s">
        <v>592</v>
      </c>
      <c r="E286" s="199" t="s">
        <v>704</v>
      </c>
      <c r="F286" s="199"/>
      <c r="G286" s="199"/>
      <c r="H286" s="191">
        <v>659</v>
      </c>
      <c r="I286" s="199" t="s">
        <v>333</v>
      </c>
      <c r="J286" s="215" t="str">
        <f t="shared" si="68"/>
        <v>Reduce Plant Downtime</v>
      </c>
      <c r="K286" s="215" t="str">
        <f t="shared" si="68"/>
        <v>elec reduce plant downtime</v>
      </c>
      <c r="O286" s="199"/>
      <c r="P286" s="194"/>
      <c r="Q286" s="199"/>
      <c r="R286" s="199"/>
      <c r="S286" s="220"/>
      <c r="T286" s="199"/>
      <c r="W286" s="190" t="str" cm="1">
        <f t="array" ref="W286">IFERROR(INDEX(A$761:A$954,MATCH(H286,A$761:A$954,0),0),"Save")</f>
        <v>Save</v>
      </c>
    </row>
    <row r="287" spans="1:23" s="190" customFormat="1" hidden="1">
      <c r="A287" s="215" t="str">
        <f t="shared" si="67"/>
        <v>Electricity Supply</v>
      </c>
      <c r="B287" s="215" t="str">
        <f t="shared" si="67"/>
        <v>Reduce Plant Downtime</v>
      </c>
      <c r="C287" s="215" t="str">
        <f t="shared" si="67"/>
        <v>Percentage Reduction in Plant Downtime</v>
      </c>
      <c r="D287" s="199" t="s">
        <v>592</v>
      </c>
      <c r="E287" s="199" t="s">
        <v>705</v>
      </c>
      <c r="F287" s="199"/>
      <c r="G287" s="199"/>
      <c r="H287" s="191">
        <v>660</v>
      </c>
      <c r="I287" s="199" t="s">
        <v>333</v>
      </c>
      <c r="J287" s="215" t="str">
        <f t="shared" si="68"/>
        <v>Reduce Plant Downtime</v>
      </c>
      <c r="K287" s="215" t="str">
        <f t="shared" si="68"/>
        <v>elec reduce plant downtime</v>
      </c>
      <c r="O287" s="199"/>
      <c r="P287" s="194"/>
      <c r="Q287" s="199"/>
      <c r="R287" s="199"/>
      <c r="S287" s="220"/>
      <c r="T287" s="199"/>
      <c r="W287" s="190" t="str" cm="1">
        <f t="array" ref="W287">IFERROR(INDEX(A$761:A$954,MATCH(H287,A$761:A$954,0),0),"Save")</f>
        <v>Save</v>
      </c>
    </row>
    <row r="288" spans="1:23" s="190" customFormat="1" hidden="1">
      <c r="A288" s="215" t="str">
        <f t="shared" si="67"/>
        <v>Electricity Supply</v>
      </c>
      <c r="B288" s="215" t="str">
        <f t="shared" si="67"/>
        <v>Reduce Plant Downtime</v>
      </c>
      <c r="C288" s="215" t="str">
        <f t="shared" si="67"/>
        <v>Percentage Reduction in Plant Downtime</v>
      </c>
      <c r="D288" s="199" t="s">
        <v>595</v>
      </c>
      <c r="E288" s="199" t="s">
        <v>702</v>
      </c>
      <c r="F288" s="199"/>
      <c r="G288" s="199"/>
      <c r="H288" s="191">
        <v>661</v>
      </c>
      <c r="I288" s="199" t="s">
        <v>333</v>
      </c>
      <c r="J288" s="215" t="str">
        <f t="shared" si="68"/>
        <v>Reduce Plant Downtime</v>
      </c>
      <c r="K288" s="215" t="str">
        <f t="shared" si="68"/>
        <v>elec reduce plant downtime</v>
      </c>
      <c r="O288" s="199"/>
      <c r="P288" s="194"/>
      <c r="Q288" s="199"/>
      <c r="R288" s="199"/>
      <c r="S288" s="220"/>
      <c r="T288" s="199"/>
      <c r="W288" s="190" t="str" cm="1">
        <f t="array" ref="W288">IFERROR(INDEX(A$761:A$954,MATCH(H288,A$761:A$954,0),0),"Save")</f>
        <v>Save</v>
      </c>
    </row>
    <row r="289" spans="1:23" s="190" customFormat="1" hidden="1">
      <c r="A289" s="215" t="str">
        <f t="shared" si="67"/>
        <v>Electricity Supply</v>
      </c>
      <c r="B289" s="215" t="str">
        <f t="shared" si="67"/>
        <v>Reduce Plant Downtime</v>
      </c>
      <c r="C289" s="215" t="str">
        <f t="shared" si="67"/>
        <v>Percentage Reduction in Plant Downtime</v>
      </c>
      <c r="D289" s="199" t="s">
        <v>595</v>
      </c>
      <c r="E289" s="199" t="s">
        <v>704</v>
      </c>
      <c r="F289" s="199"/>
      <c r="G289" s="199"/>
      <c r="H289" s="191">
        <v>662</v>
      </c>
      <c r="I289" s="199" t="s">
        <v>333</v>
      </c>
      <c r="J289" s="215" t="str">
        <f t="shared" si="68"/>
        <v>Reduce Plant Downtime</v>
      </c>
      <c r="K289" s="215" t="str">
        <f t="shared" si="68"/>
        <v>elec reduce plant downtime</v>
      </c>
      <c r="O289" s="199"/>
      <c r="P289" s="194"/>
      <c r="Q289" s="199"/>
      <c r="R289" s="199"/>
      <c r="S289" s="220"/>
      <c r="T289" s="199"/>
      <c r="W289" s="190" t="str" cm="1">
        <f t="array" ref="W289">IFERROR(INDEX(A$761:A$954,MATCH(H289,A$761:A$954,0),0),"Save")</f>
        <v>Save</v>
      </c>
    </row>
    <row r="290" spans="1:23" s="190" customFormat="1" hidden="1">
      <c r="A290" s="215" t="str">
        <f t="shared" si="67"/>
        <v>Electricity Supply</v>
      </c>
      <c r="B290" s="215" t="str">
        <f t="shared" si="67"/>
        <v>Reduce Plant Downtime</v>
      </c>
      <c r="C290" s="215" t="str">
        <f t="shared" si="67"/>
        <v>Percentage Reduction in Plant Downtime</v>
      </c>
      <c r="D290" s="199" t="s">
        <v>595</v>
      </c>
      <c r="E290" s="199" t="s">
        <v>705</v>
      </c>
      <c r="F290" s="199" t="s">
        <v>712</v>
      </c>
      <c r="G290" s="199" t="s">
        <v>596</v>
      </c>
      <c r="H290" s="191">
        <v>143</v>
      </c>
      <c r="I290" s="199" t="s">
        <v>311</v>
      </c>
      <c r="J290" s="215" t="str">
        <f t="shared" si="68"/>
        <v>Reduce Plant Downtime</v>
      </c>
      <c r="K290" s="215" t="str">
        <f t="shared" si="68"/>
        <v>elec reduce plant downtime</v>
      </c>
      <c r="L290" s="193">
        <v>0</v>
      </c>
      <c r="M290" s="193">
        <v>0.25</v>
      </c>
      <c r="N290" s="193">
        <v>0.01</v>
      </c>
      <c r="O290" s="199" t="s">
        <v>707</v>
      </c>
      <c r="P290" s="194" t="s">
        <v>713</v>
      </c>
      <c r="Q290" s="199" t="s">
        <v>709</v>
      </c>
      <c r="R290" s="199" t="s">
        <v>710</v>
      </c>
      <c r="S290" s="220" t="s">
        <v>714</v>
      </c>
      <c r="T290" s="199"/>
      <c r="W290" s="190" t="str" cm="1">
        <f t="array" ref="W290">IFERROR(INDEX(A$761:A$954,MATCH(H290,A$761:A$954,0),0),"Save")</f>
        <v>Save</v>
      </c>
    </row>
    <row r="291" spans="1:23" s="190" customFormat="1" hidden="1">
      <c r="A291" s="215" t="str">
        <f t="shared" si="67"/>
        <v>Electricity Supply</v>
      </c>
      <c r="B291" s="215" t="str">
        <f t="shared" si="67"/>
        <v>Reduce Plant Downtime</v>
      </c>
      <c r="C291" s="215" t="str">
        <f t="shared" si="67"/>
        <v>Percentage Reduction in Plant Downtime</v>
      </c>
      <c r="D291" s="199" t="s">
        <v>597</v>
      </c>
      <c r="E291" s="199" t="s">
        <v>702</v>
      </c>
      <c r="F291" s="199"/>
      <c r="G291" s="199"/>
      <c r="H291" s="191">
        <v>663</v>
      </c>
      <c r="I291" s="199" t="s">
        <v>333</v>
      </c>
      <c r="J291" s="215" t="str">
        <f t="shared" si="68"/>
        <v>Reduce Plant Downtime</v>
      </c>
      <c r="K291" s="215" t="str">
        <f t="shared" si="68"/>
        <v>elec reduce plant downtime</v>
      </c>
      <c r="O291" s="199"/>
      <c r="P291" s="194"/>
      <c r="Q291" s="199"/>
      <c r="R291" s="199"/>
      <c r="S291" s="220"/>
      <c r="T291" s="199"/>
      <c r="W291" s="190" t="str" cm="1">
        <f t="array" ref="W291">IFERROR(INDEX(A$761:A$954,MATCH(H291,A$761:A$954,0),0),"Save")</f>
        <v>Save</v>
      </c>
    </row>
    <row r="292" spans="1:23" s="190" customFormat="1" hidden="1">
      <c r="A292" s="215" t="str">
        <f t="shared" si="67"/>
        <v>Electricity Supply</v>
      </c>
      <c r="B292" s="215" t="str">
        <f t="shared" si="67"/>
        <v>Reduce Plant Downtime</v>
      </c>
      <c r="C292" s="215" t="str">
        <f t="shared" si="67"/>
        <v>Percentage Reduction in Plant Downtime</v>
      </c>
      <c r="D292" s="199" t="s">
        <v>597</v>
      </c>
      <c r="E292" s="199" t="s">
        <v>704</v>
      </c>
      <c r="F292" s="199"/>
      <c r="G292" s="199"/>
      <c r="H292" s="191">
        <v>664</v>
      </c>
      <c r="I292" s="199" t="s">
        <v>333</v>
      </c>
      <c r="J292" s="215" t="str">
        <f t="shared" si="68"/>
        <v>Reduce Plant Downtime</v>
      </c>
      <c r="K292" s="215" t="str">
        <f t="shared" si="68"/>
        <v>elec reduce plant downtime</v>
      </c>
      <c r="O292" s="199"/>
      <c r="P292" s="194"/>
      <c r="Q292" s="199"/>
      <c r="R292" s="199"/>
      <c r="S292" s="220"/>
      <c r="T292" s="199"/>
      <c r="W292" s="190" t="str" cm="1">
        <f t="array" ref="W292">IFERROR(INDEX(A$761:A$954,MATCH(H292,A$761:A$954,0),0),"Save")</f>
        <v>Save</v>
      </c>
    </row>
    <row r="293" spans="1:23" s="190" customFormat="1" hidden="1">
      <c r="A293" s="215" t="str">
        <f t="shared" si="67"/>
        <v>Electricity Supply</v>
      </c>
      <c r="B293" s="215" t="str">
        <f t="shared" si="67"/>
        <v>Reduce Plant Downtime</v>
      </c>
      <c r="C293" s="215" t="str">
        <f t="shared" si="67"/>
        <v>Percentage Reduction in Plant Downtime</v>
      </c>
      <c r="D293" s="199" t="s">
        <v>597</v>
      </c>
      <c r="E293" s="199" t="s">
        <v>705</v>
      </c>
      <c r="F293" s="199" t="s">
        <v>712</v>
      </c>
      <c r="G293" s="199" t="s">
        <v>598</v>
      </c>
      <c r="H293" s="191">
        <v>144</v>
      </c>
      <c r="I293" s="199" t="s">
        <v>311</v>
      </c>
      <c r="J293" s="215" t="str">
        <f t="shared" si="68"/>
        <v>Reduce Plant Downtime</v>
      </c>
      <c r="K293" s="215" t="str">
        <f t="shared" si="68"/>
        <v>elec reduce plant downtime</v>
      </c>
      <c r="L293" s="193">
        <v>0</v>
      </c>
      <c r="M293" s="193">
        <v>0.3</v>
      </c>
      <c r="N293" s="193">
        <v>0.01</v>
      </c>
      <c r="O293" s="199" t="s">
        <v>707</v>
      </c>
      <c r="P293" s="194" t="s">
        <v>715</v>
      </c>
      <c r="Q293" s="199" t="s">
        <v>709</v>
      </c>
      <c r="R293" s="199" t="s">
        <v>710</v>
      </c>
      <c r="S293" s="220" t="s">
        <v>716</v>
      </c>
      <c r="T293" s="199"/>
      <c r="W293" s="190" t="str" cm="1">
        <f t="array" ref="W293">IFERROR(INDEX(A$761:A$954,MATCH(H293,A$761:A$954,0),0),"Save")</f>
        <v>Save</v>
      </c>
    </row>
    <row r="294" spans="1:23" s="190" customFormat="1" hidden="1">
      <c r="A294" s="215" t="str">
        <f t="shared" si="67"/>
        <v>Electricity Supply</v>
      </c>
      <c r="B294" s="215" t="str">
        <f t="shared" si="67"/>
        <v>Reduce Plant Downtime</v>
      </c>
      <c r="C294" s="215" t="str">
        <f t="shared" si="67"/>
        <v>Percentage Reduction in Plant Downtime</v>
      </c>
      <c r="D294" s="199" t="s">
        <v>599</v>
      </c>
      <c r="E294" s="199" t="s">
        <v>702</v>
      </c>
      <c r="F294" s="199"/>
      <c r="G294" s="199"/>
      <c r="H294" s="191">
        <v>665</v>
      </c>
      <c r="I294" s="199" t="s">
        <v>333</v>
      </c>
      <c r="J294" s="215" t="str">
        <f t="shared" si="68"/>
        <v>Reduce Plant Downtime</v>
      </c>
      <c r="K294" s="215" t="str">
        <f t="shared" si="68"/>
        <v>elec reduce plant downtime</v>
      </c>
      <c r="O294" s="199"/>
      <c r="P294" s="194"/>
      <c r="Q294" s="199"/>
      <c r="R294" s="199"/>
      <c r="S294" s="220"/>
      <c r="T294" s="199"/>
      <c r="W294" s="190" t="str" cm="1">
        <f t="array" ref="W294">IFERROR(INDEX(A$761:A$954,MATCH(H294,A$761:A$954,0),0),"Save")</f>
        <v>Save</v>
      </c>
    </row>
    <row r="295" spans="1:23" s="190" customFormat="1" hidden="1">
      <c r="A295" s="215" t="str">
        <f t="shared" si="67"/>
        <v>Electricity Supply</v>
      </c>
      <c r="B295" s="215" t="str">
        <f t="shared" si="67"/>
        <v>Reduce Plant Downtime</v>
      </c>
      <c r="C295" s="215" t="str">
        <f t="shared" si="67"/>
        <v>Percentage Reduction in Plant Downtime</v>
      </c>
      <c r="D295" s="199" t="s">
        <v>599</v>
      </c>
      <c r="E295" s="199" t="s">
        <v>704</v>
      </c>
      <c r="F295" s="199"/>
      <c r="G295" s="199"/>
      <c r="H295" s="191">
        <v>666</v>
      </c>
      <c r="I295" s="199" t="s">
        <v>333</v>
      </c>
      <c r="J295" s="215" t="str">
        <f t="shared" si="68"/>
        <v>Reduce Plant Downtime</v>
      </c>
      <c r="K295" s="215" t="str">
        <f t="shared" si="68"/>
        <v>elec reduce plant downtime</v>
      </c>
      <c r="O295" s="199"/>
      <c r="P295" s="194"/>
      <c r="Q295" s="199"/>
      <c r="R295" s="199"/>
      <c r="S295" s="220"/>
      <c r="T295" s="199"/>
      <c r="W295" s="190" t="str" cm="1">
        <f t="array" ref="W295">IFERROR(INDEX(A$761:A$954,MATCH(H295,A$761:A$954,0),0),"Save")</f>
        <v>Save</v>
      </c>
    </row>
    <row r="296" spans="1:23" s="190" customFormat="1" hidden="1">
      <c r="A296" s="215" t="str">
        <f t="shared" si="67"/>
        <v>Electricity Supply</v>
      </c>
      <c r="B296" s="215" t="str">
        <f t="shared" si="67"/>
        <v>Reduce Plant Downtime</v>
      </c>
      <c r="C296" s="215" t="str">
        <f t="shared" si="67"/>
        <v>Percentage Reduction in Plant Downtime</v>
      </c>
      <c r="D296" s="199" t="s">
        <v>599</v>
      </c>
      <c r="E296" s="199" t="s">
        <v>705</v>
      </c>
      <c r="F296" s="199"/>
      <c r="G296" s="199"/>
      <c r="H296" s="191">
        <v>667</v>
      </c>
      <c r="I296" s="199" t="s">
        <v>333</v>
      </c>
      <c r="J296" s="215" t="str">
        <f t="shared" si="68"/>
        <v>Reduce Plant Downtime</v>
      </c>
      <c r="K296" s="215" t="str">
        <f t="shared" si="68"/>
        <v>elec reduce plant downtime</v>
      </c>
      <c r="O296" s="199"/>
      <c r="P296" s="194"/>
      <c r="Q296" s="199"/>
      <c r="R296" s="199"/>
      <c r="S296" s="220"/>
      <c r="T296" s="199"/>
      <c r="W296" s="190" t="str" cm="1">
        <f t="array" ref="W296">IFERROR(INDEX(A$761:A$954,MATCH(H296,A$761:A$954,0),0),"Save")</f>
        <v>Save</v>
      </c>
    </row>
    <row r="297" spans="1:23" s="190" customFormat="1" hidden="1">
      <c r="A297" s="215" t="str">
        <f t="shared" ref="A297:C320" si="69">A$276</f>
        <v>Electricity Supply</v>
      </c>
      <c r="B297" s="215" t="str">
        <f t="shared" si="69"/>
        <v>Reduce Plant Downtime</v>
      </c>
      <c r="C297" s="215" t="str">
        <f t="shared" si="69"/>
        <v>Percentage Reduction in Plant Downtime</v>
      </c>
      <c r="D297" s="199" t="s">
        <v>601</v>
      </c>
      <c r="E297" s="199" t="s">
        <v>702</v>
      </c>
      <c r="F297" s="199"/>
      <c r="G297" s="199"/>
      <c r="H297" s="191">
        <v>668</v>
      </c>
      <c r="I297" s="199" t="s">
        <v>333</v>
      </c>
      <c r="J297" s="215" t="str">
        <f t="shared" ref="J297:K310" si="70">J$276</f>
        <v>Reduce Plant Downtime</v>
      </c>
      <c r="K297" s="215" t="str">
        <f t="shared" si="70"/>
        <v>elec reduce plant downtime</v>
      </c>
      <c r="O297" s="199"/>
      <c r="P297" s="194"/>
      <c r="Q297" s="199"/>
      <c r="R297" s="199"/>
      <c r="S297" s="220"/>
      <c r="T297" s="199"/>
      <c r="W297" s="190" t="str" cm="1">
        <f t="array" ref="W297">IFERROR(INDEX(A$761:A$954,MATCH(H297,A$761:A$954,0),0),"Save")</f>
        <v>Save</v>
      </c>
    </row>
    <row r="298" spans="1:23" s="190" customFormat="1" hidden="1">
      <c r="A298" s="215" t="str">
        <f t="shared" si="69"/>
        <v>Electricity Supply</v>
      </c>
      <c r="B298" s="215" t="str">
        <f t="shared" si="69"/>
        <v>Reduce Plant Downtime</v>
      </c>
      <c r="C298" s="215" t="str">
        <f t="shared" si="69"/>
        <v>Percentage Reduction in Plant Downtime</v>
      </c>
      <c r="D298" s="199" t="s">
        <v>601</v>
      </c>
      <c r="E298" s="199" t="s">
        <v>704</v>
      </c>
      <c r="F298" s="199"/>
      <c r="G298" s="199"/>
      <c r="H298" s="191">
        <v>669</v>
      </c>
      <c r="I298" s="199" t="s">
        <v>333</v>
      </c>
      <c r="J298" s="215" t="str">
        <f t="shared" si="70"/>
        <v>Reduce Plant Downtime</v>
      </c>
      <c r="K298" s="215" t="str">
        <f t="shared" si="70"/>
        <v>elec reduce plant downtime</v>
      </c>
      <c r="O298" s="199"/>
      <c r="P298" s="194"/>
      <c r="Q298" s="199"/>
      <c r="R298" s="199"/>
      <c r="S298" s="220"/>
      <c r="T298" s="199"/>
      <c r="W298" s="190" t="str" cm="1">
        <f t="array" ref="W298">IFERROR(INDEX(A$761:A$954,MATCH(H298,A$761:A$954,0),0),"Save")</f>
        <v>Save</v>
      </c>
    </row>
    <row r="299" spans="1:23" s="190" customFormat="1" hidden="1">
      <c r="A299" s="215" t="str">
        <f t="shared" si="69"/>
        <v>Electricity Supply</v>
      </c>
      <c r="B299" s="215" t="str">
        <f t="shared" si="69"/>
        <v>Reduce Plant Downtime</v>
      </c>
      <c r="C299" s="215" t="str">
        <f t="shared" si="69"/>
        <v>Percentage Reduction in Plant Downtime</v>
      </c>
      <c r="D299" s="199" t="s">
        <v>601</v>
      </c>
      <c r="E299" s="199" t="s">
        <v>705</v>
      </c>
      <c r="F299" s="199"/>
      <c r="G299" s="199"/>
      <c r="H299" s="191">
        <v>670</v>
      </c>
      <c r="I299" s="199" t="s">
        <v>333</v>
      </c>
      <c r="J299" s="215" t="str">
        <f t="shared" si="70"/>
        <v>Reduce Plant Downtime</v>
      </c>
      <c r="K299" s="215" t="str">
        <f t="shared" si="70"/>
        <v>elec reduce plant downtime</v>
      </c>
      <c r="O299" s="199"/>
      <c r="P299" s="194"/>
      <c r="Q299" s="199"/>
      <c r="R299" s="199"/>
      <c r="S299" s="220"/>
      <c r="T299" s="199"/>
      <c r="W299" s="190" t="str" cm="1">
        <f t="array" ref="W299">IFERROR(INDEX(A$761:A$954,MATCH(H299,A$761:A$954,0),0),"Save")</f>
        <v>Save</v>
      </c>
    </row>
    <row r="300" spans="1:23" s="190" customFormat="1" hidden="1">
      <c r="A300" s="215" t="str">
        <f t="shared" si="69"/>
        <v>Electricity Supply</v>
      </c>
      <c r="B300" s="215" t="str">
        <f t="shared" si="69"/>
        <v>Reduce Plant Downtime</v>
      </c>
      <c r="C300" s="215" t="str">
        <f t="shared" si="69"/>
        <v>Percentage Reduction in Plant Downtime</v>
      </c>
      <c r="D300" s="199" t="s">
        <v>605</v>
      </c>
      <c r="E300" s="199" t="s">
        <v>702</v>
      </c>
      <c r="F300" s="199"/>
      <c r="G300" s="199"/>
      <c r="H300" s="191">
        <v>671</v>
      </c>
      <c r="I300" s="199" t="s">
        <v>333</v>
      </c>
      <c r="J300" s="215" t="str">
        <f t="shared" si="70"/>
        <v>Reduce Plant Downtime</v>
      </c>
      <c r="K300" s="215" t="str">
        <f t="shared" si="70"/>
        <v>elec reduce plant downtime</v>
      </c>
      <c r="O300" s="199"/>
      <c r="P300" s="194"/>
      <c r="Q300" s="199"/>
      <c r="R300" s="199"/>
      <c r="S300" s="220"/>
      <c r="T300" s="199"/>
      <c r="W300" s="190" t="str" cm="1">
        <f t="array" ref="W300">IFERROR(INDEX(A$761:A$954,MATCH(H300,A$761:A$954,0),0),"Save")</f>
        <v>Save</v>
      </c>
    </row>
    <row r="301" spans="1:23" s="190" customFormat="1" hidden="1">
      <c r="A301" s="215" t="str">
        <f t="shared" si="69"/>
        <v>Electricity Supply</v>
      </c>
      <c r="B301" s="215" t="str">
        <f t="shared" si="69"/>
        <v>Reduce Plant Downtime</v>
      </c>
      <c r="C301" s="215" t="str">
        <f t="shared" si="69"/>
        <v>Percentage Reduction in Plant Downtime</v>
      </c>
      <c r="D301" s="199" t="s">
        <v>605</v>
      </c>
      <c r="E301" s="199" t="s">
        <v>704</v>
      </c>
      <c r="F301" s="199"/>
      <c r="G301" s="199"/>
      <c r="H301" s="191">
        <v>672</v>
      </c>
      <c r="I301" s="199" t="s">
        <v>333</v>
      </c>
      <c r="J301" s="215" t="str">
        <f t="shared" si="70"/>
        <v>Reduce Plant Downtime</v>
      </c>
      <c r="K301" s="215" t="str">
        <f t="shared" si="70"/>
        <v>elec reduce plant downtime</v>
      </c>
      <c r="O301" s="199"/>
      <c r="P301" s="194"/>
      <c r="Q301" s="199"/>
      <c r="R301" s="199"/>
      <c r="S301" s="220"/>
      <c r="T301" s="199"/>
      <c r="W301" s="190" t="str" cm="1">
        <f t="array" ref="W301">IFERROR(INDEX(A$761:A$954,MATCH(H301,A$761:A$954,0),0),"Save")</f>
        <v>Save</v>
      </c>
    </row>
    <row r="302" spans="1:23" s="190" customFormat="1" hidden="1">
      <c r="A302" s="215" t="str">
        <f t="shared" si="69"/>
        <v>Electricity Supply</v>
      </c>
      <c r="B302" s="215" t="str">
        <f t="shared" si="69"/>
        <v>Reduce Plant Downtime</v>
      </c>
      <c r="C302" s="215" t="str">
        <f t="shared" si="69"/>
        <v>Percentage Reduction in Plant Downtime</v>
      </c>
      <c r="D302" s="199" t="s">
        <v>605</v>
      </c>
      <c r="E302" s="199" t="s">
        <v>705</v>
      </c>
      <c r="F302" s="199"/>
      <c r="G302" s="199"/>
      <c r="H302" s="191">
        <v>673</v>
      </c>
      <c r="I302" s="199" t="s">
        <v>333</v>
      </c>
      <c r="J302" s="215" t="str">
        <f t="shared" si="70"/>
        <v>Reduce Plant Downtime</v>
      </c>
      <c r="K302" s="215" t="str">
        <f t="shared" si="70"/>
        <v>elec reduce plant downtime</v>
      </c>
      <c r="O302" s="199"/>
      <c r="P302" s="194"/>
      <c r="Q302" s="199"/>
      <c r="R302" s="199"/>
      <c r="S302" s="220"/>
      <c r="T302" s="199"/>
      <c r="W302" s="190" t="str" cm="1">
        <f t="array" ref="W302">IFERROR(INDEX(A$761:A$954,MATCH(H302,A$761:A$954,0),0),"Save")</f>
        <v>Save</v>
      </c>
    </row>
    <row r="303" spans="1:23" s="190" customFormat="1" hidden="1">
      <c r="A303" s="215" t="str">
        <f t="shared" si="69"/>
        <v>Electricity Supply</v>
      </c>
      <c r="B303" s="215" t="str">
        <f t="shared" si="69"/>
        <v>Reduce Plant Downtime</v>
      </c>
      <c r="C303" s="215" t="str">
        <f t="shared" si="69"/>
        <v>Percentage Reduction in Plant Downtime</v>
      </c>
      <c r="D303" s="199" t="s">
        <v>607</v>
      </c>
      <c r="E303" s="199" t="s">
        <v>702</v>
      </c>
      <c r="F303" s="199"/>
      <c r="G303" s="199"/>
      <c r="H303" s="191">
        <v>674</v>
      </c>
      <c r="I303" s="199" t="s">
        <v>333</v>
      </c>
      <c r="J303" s="215" t="str">
        <f t="shared" si="70"/>
        <v>Reduce Plant Downtime</v>
      </c>
      <c r="K303" s="215" t="str">
        <f t="shared" si="70"/>
        <v>elec reduce plant downtime</v>
      </c>
      <c r="O303" s="199"/>
      <c r="P303" s="194"/>
      <c r="Q303" s="199"/>
      <c r="R303" s="199"/>
      <c r="S303" s="220"/>
      <c r="T303" s="199"/>
      <c r="W303" s="190" t="str" cm="1">
        <f t="array" ref="W303">IFERROR(INDEX(A$761:A$954,MATCH(H303,A$761:A$954,0),0),"Save")</f>
        <v>Save</v>
      </c>
    </row>
    <row r="304" spans="1:23" s="190" customFormat="1" hidden="1">
      <c r="A304" s="215" t="str">
        <f t="shared" si="69"/>
        <v>Electricity Supply</v>
      </c>
      <c r="B304" s="215" t="str">
        <f t="shared" si="69"/>
        <v>Reduce Plant Downtime</v>
      </c>
      <c r="C304" s="215" t="str">
        <f t="shared" si="69"/>
        <v>Percentage Reduction in Plant Downtime</v>
      </c>
      <c r="D304" s="199" t="s">
        <v>607</v>
      </c>
      <c r="E304" s="199" t="s">
        <v>704</v>
      </c>
      <c r="F304" s="199"/>
      <c r="G304" s="199"/>
      <c r="H304" s="191">
        <v>675</v>
      </c>
      <c r="I304" s="199" t="s">
        <v>333</v>
      </c>
      <c r="J304" s="215" t="str">
        <f t="shared" si="70"/>
        <v>Reduce Plant Downtime</v>
      </c>
      <c r="K304" s="215" t="str">
        <f t="shared" si="70"/>
        <v>elec reduce plant downtime</v>
      </c>
      <c r="O304" s="199"/>
      <c r="P304" s="194"/>
      <c r="Q304" s="199"/>
      <c r="R304" s="199"/>
      <c r="S304" s="220"/>
      <c r="T304" s="199"/>
      <c r="W304" s="190" t="str" cm="1">
        <f t="array" ref="W304">IFERROR(INDEX(A$761:A$954,MATCH(H304,A$761:A$954,0),0),"Save")</f>
        <v>Save</v>
      </c>
    </row>
    <row r="305" spans="1:23" s="190" customFormat="1" hidden="1">
      <c r="A305" s="215" t="str">
        <f t="shared" si="69"/>
        <v>Electricity Supply</v>
      </c>
      <c r="B305" s="215" t="str">
        <f t="shared" si="69"/>
        <v>Reduce Plant Downtime</v>
      </c>
      <c r="C305" s="215" t="str">
        <f t="shared" si="69"/>
        <v>Percentage Reduction in Plant Downtime</v>
      </c>
      <c r="D305" s="199" t="s">
        <v>607</v>
      </c>
      <c r="E305" s="199" t="s">
        <v>705</v>
      </c>
      <c r="F305" s="199"/>
      <c r="G305" s="199"/>
      <c r="H305" s="191">
        <v>676</v>
      </c>
      <c r="I305" s="199" t="s">
        <v>333</v>
      </c>
      <c r="J305" s="215" t="str">
        <f t="shared" si="70"/>
        <v>Reduce Plant Downtime</v>
      </c>
      <c r="K305" s="215" t="str">
        <f t="shared" si="70"/>
        <v>elec reduce plant downtime</v>
      </c>
      <c r="O305" s="199"/>
      <c r="P305" s="194"/>
      <c r="Q305" s="199"/>
      <c r="R305" s="199"/>
      <c r="S305" s="220"/>
      <c r="T305" s="199"/>
      <c r="W305" s="190" t="str" cm="1">
        <f t="array" ref="W305">IFERROR(INDEX(A$761:A$954,MATCH(H305,A$761:A$954,0),0),"Save")</f>
        <v>Save</v>
      </c>
    </row>
    <row r="306" spans="1:23" s="190" customFormat="1" hidden="1">
      <c r="A306" s="215" t="str">
        <f t="shared" si="69"/>
        <v>Electricity Supply</v>
      </c>
      <c r="B306" s="215" t="str">
        <f t="shared" si="69"/>
        <v>Reduce Plant Downtime</v>
      </c>
      <c r="C306" s="215" t="str">
        <f t="shared" si="69"/>
        <v>Percentage Reduction in Plant Downtime</v>
      </c>
      <c r="D306" s="199" t="s">
        <v>609</v>
      </c>
      <c r="E306" s="199" t="s">
        <v>702</v>
      </c>
      <c r="F306" s="199"/>
      <c r="G306" s="199"/>
      <c r="H306" s="191">
        <v>677</v>
      </c>
      <c r="I306" s="199" t="s">
        <v>333</v>
      </c>
      <c r="J306" s="215" t="str">
        <f t="shared" si="70"/>
        <v>Reduce Plant Downtime</v>
      </c>
      <c r="K306" s="215" t="str">
        <f t="shared" si="70"/>
        <v>elec reduce plant downtime</v>
      </c>
      <c r="L306" s="198"/>
      <c r="M306" s="198"/>
      <c r="N306" s="198"/>
      <c r="O306" s="207"/>
      <c r="P306" s="194"/>
      <c r="Q306" s="199"/>
      <c r="R306" s="199"/>
      <c r="S306" s="220"/>
      <c r="T306" s="199"/>
      <c r="W306" s="190" t="str" cm="1">
        <f t="array" ref="W306">IFERROR(INDEX(A$761:A$954,MATCH(H306,A$761:A$954,0),0),"Save")</f>
        <v>Save</v>
      </c>
    </row>
    <row r="307" spans="1:23" s="190" customFormat="1" hidden="1">
      <c r="A307" s="215" t="str">
        <f t="shared" si="69"/>
        <v>Electricity Supply</v>
      </c>
      <c r="B307" s="215" t="str">
        <f t="shared" si="69"/>
        <v>Reduce Plant Downtime</v>
      </c>
      <c r="C307" s="215" t="str">
        <f t="shared" si="69"/>
        <v>Percentage Reduction in Plant Downtime</v>
      </c>
      <c r="D307" s="199" t="s">
        <v>609</v>
      </c>
      <c r="E307" s="199" t="s">
        <v>704</v>
      </c>
      <c r="F307" s="199"/>
      <c r="G307" s="199"/>
      <c r="H307" s="191">
        <v>678</v>
      </c>
      <c r="I307" s="199" t="s">
        <v>333</v>
      </c>
      <c r="J307" s="215" t="str">
        <f t="shared" si="70"/>
        <v>Reduce Plant Downtime</v>
      </c>
      <c r="K307" s="215" t="str">
        <f t="shared" si="70"/>
        <v>elec reduce plant downtime</v>
      </c>
      <c r="L307" s="198"/>
      <c r="M307" s="198"/>
      <c r="N307" s="198"/>
      <c r="O307" s="207"/>
      <c r="P307" s="194"/>
      <c r="Q307" s="199"/>
      <c r="R307" s="199"/>
      <c r="S307" s="220"/>
      <c r="T307" s="199"/>
      <c r="W307" s="190" t="str" cm="1">
        <f t="array" ref="W307">IFERROR(INDEX(A$761:A$954,MATCH(H307,A$761:A$954,0),0),"Save")</f>
        <v>Save</v>
      </c>
    </row>
    <row r="308" spans="1:23" s="190" customFormat="1" hidden="1">
      <c r="A308" s="215" t="str">
        <f t="shared" si="69"/>
        <v>Electricity Supply</v>
      </c>
      <c r="B308" s="215" t="str">
        <f t="shared" si="69"/>
        <v>Reduce Plant Downtime</v>
      </c>
      <c r="C308" s="215" t="str">
        <f t="shared" si="69"/>
        <v>Percentage Reduction in Plant Downtime</v>
      </c>
      <c r="D308" s="199" t="s">
        <v>609</v>
      </c>
      <c r="E308" s="199" t="s">
        <v>705</v>
      </c>
      <c r="F308" s="199"/>
      <c r="G308" s="199"/>
      <c r="H308" s="191">
        <v>679</v>
      </c>
      <c r="I308" s="199" t="s">
        <v>333</v>
      </c>
      <c r="J308" s="215" t="str">
        <f t="shared" si="70"/>
        <v>Reduce Plant Downtime</v>
      </c>
      <c r="K308" s="215" t="str">
        <f t="shared" si="70"/>
        <v>elec reduce plant downtime</v>
      </c>
      <c r="L308" s="198"/>
      <c r="M308" s="198"/>
      <c r="N308" s="198"/>
      <c r="O308" s="207"/>
      <c r="P308" s="194"/>
      <c r="Q308" s="199"/>
      <c r="R308" s="199"/>
      <c r="S308" s="220"/>
      <c r="T308" s="199"/>
      <c r="W308" s="190" t="str" cm="1">
        <f t="array" ref="W308">IFERROR(INDEX(A$761:A$954,MATCH(H308,A$761:A$954,0),0),"Save")</f>
        <v>Save</v>
      </c>
    </row>
    <row r="309" spans="1:23" s="190" customFormat="1" hidden="1">
      <c r="A309" s="215" t="str">
        <f t="shared" si="69"/>
        <v>Electricity Supply</v>
      </c>
      <c r="B309" s="215" t="str">
        <f t="shared" si="69"/>
        <v>Reduce Plant Downtime</v>
      </c>
      <c r="C309" s="215" t="str">
        <f t="shared" si="69"/>
        <v>Percentage Reduction in Plant Downtime</v>
      </c>
      <c r="D309" s="199" t="s">
        <v>612</v>
      </c>
      <c r="E309" s="199" t="s">
        <v>702</v>
      </c>
      <c r="F309" s="199"/>
      <c r="G309" s="199"/>
      <c r="H309" s="191">
        <v>680</v>
      </c>
      <c r="I309" s="199" t="s">
        <v>333</v>
      </c>
      <c r="J309" s="215" t="str">
        <f t="shared" si="70"/>
        <v>Reduce Plant Downtime</v>
      </c>
      <c r="K309" s="215" t="str">
        <f t="shared" si="70"/>
        <v>elec reduce plant downtime</v>
      </c>
      <c r="L309" s="198"/>
      <c r="M309" s="198"/>
      <c r="N309" s="198"/>
      <c r="O309" s="207"/>
      <c r="P309" s="194"/>
      <c r="Q309" s="199"/>
      <c r="R309" s="199"/>
      <c r="S309" s="220"/>
      <c r="T309" s="199"/>
      <c r="W309" s="190" t="str" cm="1">
        <f t="array" ref="W309">IFERROR(INDEX(A$761:A$954,MATCH(H309,A$761:A$954,0),0),"Save")</f>
        <v>Save</v>
      </c>
    </row>
    <row r="310" spans="1:23" s="190" customFormat="1" hidden="1">
      <c r="A310" s="215" t="str">
        <f t="shared" si="69"/>
        <v>Electricity Supply</v>
      </c>
      <c r="B310" s="215" t="str">
        <f t="shared" si="69"/>
        <v>Reduce Plant Downtime</v>
      </c>
      <c r="C310" s="215" t="str">
        <f t="shared" si="69"/>
        <v>Percentage Reduction in Plant Downtime</v>
      </c>
      <c r="D310" s="199" t="s">
        <v>612</v>
      </c>
      <c r="E310" s="199" t="s">
        <v>704</v>
      </c>
      <c r="F310" s="199"/>
      <c r="G310" s="199"/>
      <c r="H310" s="191">
        <v>681</v>
      </c>
      <c r="I310" s="199" t="s">
        <v>333</v>
      </c>
      <c r="J310" s="215" t="str">
        <f t="shared" si="70"/>
        <v>Reduce Plant Downtime</v>
      </c>
      <c r="K310" s="215" t="str">
        <f t="shared" si="70"/>
        <v>elec reduce plant downtime</v>
      </c>
      <c r="L310" s="198"/>
      <c r="M310" s="198"/>
      <c r="N310" s="198"/>
      <c r="O310" s="207"/>
      <c r="P310" s="194"/>
      <c r="Q310" s="199"/>
      <c r="R310" s="199"/>
      <c r="S310" s="220"/>
      <c r="T310" s="199"/>
      <c r="W310" s="190" t="str" cm="1">
        <f t="array" ref="W310">IFERROR(INDEX(A$761:A$954,MATCH(H310,A$761:A$954,0),0),"Save")</f>
        <v>Save</v>
      </c>
    </row>
    <row r="311" spans="1:23" s="190" customFormat="1" hidden="1">
      <c r="A311" s="215" t="str">
        <f t="shared" si="69"/>
        <v>Electricity Supply</v>
      </c>
      <c r="B311" s="215" t="str">
        <f t="shared" si="69"/>
        <v>Reduce Plant Downtime</v>
      </c>
      <c r="C311" s="215" t="str">
        <f t="shared" si="69"/>
        <v>Percentage Reduction in Plant Downtime</v>
      </c>
      <c r="D311" s="199" t="s">
        <v>612</v>
      </c>
      <c r="E311" s="199" t="s">
        <v>705</v>
      </c>
      <c r="F311" s="199" t="s">
        <v>712</v>
      </c>
      <c r="G311" s="199" t="s">
        <v>613</v>
      </c>
      <c r="H311" s="191">
        <v>182</v>
      </c>
      <c r="I311" s="199" t="s">
        <v>311</v>
      </c>
      <c r="J311" s="215" t="str">
        <f t="shared" ref="J311:J320" si="71">J$276</f>
        <v>Reduce Plant Downtime</v>
      </c>
      <c r="K311" s="197" t="str">
        <f t="shared" ref="K311:K320" si="72">K$279</f>
        <v>elec reduce plant downtime</v>
      </c>
      <c r="L311" s="193">
        <v>0</v>
      </c>
      <c r="M311" s="193">
        <v>0.25</v>
      </c>
      <c r="N311" s="193">
        <v>0.01</v>
      </c>
      <c r="O311" s="199" t="s">
        <v>707</v>
      </c>
      <c r="P311" s="194" t="s">
        <v>717</v>
      </c>
      <c r="Q311" s="199" t="s">
        <v>709</v>
      </c>
      <c r="R311" s="199" t="s">
        <v>710</v>
      </c>
      <c r="S311" s="220" t="s">
        <v>714</v>
      </c>
      <c r="T311" s="199"/>
      <c r="W311" s="190" t="str" cm="1">
        <f t="array" ref="W311">IFERROR(INDEX(A$761:A$954,MATCH(H311,A$761:A$954,0),0),"Save")</f>
        <v>Save</v>
      </c>
    </row>
    <row r="312" spans="1:23" s="190" customFormat="1" hidden="1">
      <c r="A312" s="215" t="str">
        <f t="shared" si="69"/>
        <v>Electricity Supply</v>
      </c>
      <c r="B312" s="215" t="str">
        <f t="shared" si="69"/>
        <v>Reduce Plant Downtime</v>
      </c>
      <c r="C312" s="215" t="str">
        <f t="shared" si="69"/>
        <v>Percentage Reduction in Plant Downtime</v>
      </c>
      <c r="D312" s="199" t="s">
        <v>614</v>
      </c>
      <c r="E312" s="199" t="s">
        <v>702</v>
      </c>
      <c r="G312" s="199"/>
      <c r="H312" s="191">
        <v>682</v>
      </c>
      <c r="I312" s="199" t="s">
        <v>333</v>
      </c>
      <c r="J312" s="215" t="str">
        <f t="shared" si="71"/>
        <v>Reduce Plant Downtime</v>
      </c>
      <c r="K312" s="197" t="str">
        <f t="shared" si="72"/>
        <v>elec reduce plant downtime</v>
      </c>
      <c r="L312" s="193"/>
      <c r="M312" s="193"/>
      <c r="N312" s="193"/>
      <c r="O312" s="199"/>
      <c r="P312" s="194"/>
      <c r="Q312" s="199"/>
      <c r="R312" s="199"/>
      <c r="S312" s="220"/>
      <c r="T312" s="199"/>
      <c r="W312" s="190" t="str" cm="1">
        <f t="array" ref="W312">IFERROR(INDEX(A$761:A$954,MATCH(H312,A$761:A$954,0),0),"Save")</f>
        <v>Save</v>
      </c>
    </row>
    <row r="313" spans="1:23" s="190" customFormat="1" hidden="1">
      <c r="A313" s="215" t="str">
        <f t="shared" si="69"/>
        <v>Electricity Supply</v>
      </c>
      <c r="B313" s="215" t="str">
        <f t="shared" si="69"/>
        <v>Reduce Plant Downtime</v>
      </c>
      <c r="C313" s="215" t="str">
        <f t="shared" si="69"/>
        <v>Percentage Reduction in Plant Downtime</v>
      </c>
      <c r="D313" s="199" t="s">
        <v>614</v>
      </c>
      <c r="E313" s="199" t="s">
        <v>704</v>
      </c>
      <c r="H313" s="191">
        <v>683</v>
      </c>
      <c r="I313" s="199" t="s">
        <v>333</v>
      </c>
      <c r="J313" s="215" t="str">
        <f t="shared" si="71"/>
        <v>Reduce Plant Downtime</v>
      </c>
      <c r="K313" s="197" t="str">
        <f t="shared" si="72"/>
        <v>elec reduce plant downtime</v>
      </c>
      <c r="L313" s="193"/>
      <c r="M313" s="193"/>
      <c r="N313" s="193"/>
      <c r="O313" s="199"/>
      <c r="P313" s="194"/>
      <c r="Q313" s="199"/>
      <c r="R313" s="199"/>
      <c r="S313" s="220"/>
      <c r="T313" s="199"/>
      <c r="W313" s="190" t="str" cm="1">
        <f t="array" ref="W313">IFERROR(INDEX(A$761:A$954,MATCH(H313,A$761:A$954,0),0),"Save")</f>
        <v>Save</v>
      </c>
    </row>
    <row r="314" spans="1:23" s="190" customFormat="1" hidden="1">
      <c r="A314" s="215" t="str">
        <f t="shared" si="69"/>
        <v>Electricity Supply</v>
      </c>
      <c r="B314" s="215" t="str">
        <f t="shared" si="69"/>
        <v>Reduce Plant Downtime</v>
      </c>
      <c r="C314" s="215" t="str">
        <f t="shared" si="69"/>
        <v>Percentage Reduction in Plant Downtime</v>
      </c>
      <c r="D314" s="199" t="s">
        <v>614</v>
      </c>
      <c r="E314" s="199" t="s">
        <v>705</v>
      </c>
      <c r="H314" s="191">
        <v>684</v>
      </c>
      <c r="I314" s="199" t="s">
        <v>333</v>
      </c>
      <c r="J314" s="215" t="str">
        <f t="shared" si="71"/>
        <v>Reduce Plant Downtime</v>
      </c>
      <c r="K314" s="197" t="str">
        <f t="shared" si="72"/>
        <v>elec reduce plant downtime</v>
      </c>
      <c r="L314" s="193"/>
      <c r="M314" s="193"/>
      <c r="N314" s="193"/>
      <c r="O314" s="199"/>
      <c r="P314" s="194"/>
      <c r="Q314" s="199"/>
      <c r="R314" s="199"/>
      <c r="S314" s="220"/>
      <c r="T314" s="199"/>
      <c r="W314" s="190" t="str" cm="1">
        <f t="array" ref="W314">IFERROR(INDEX(A$761:A$954,MATCH(H314,A$761:A$954,0),0),"Save")</f>
        <v>Save</v>
      </c>
    </row>
    <row r="315" spans="1:23" s="190" customFormat="1" hidden="1">
      <c r="A315" s="215" t="str">
        <f t="shared" si="69"/>
        <v>Electricity Supply</v>
      </c>
      <c r="B315" s="215" t="str">
        <f t="shared" si="69"/>
        <v>Reduce Plant Downtime</v>
      </c>
      <c r="C315" s="215" t="str">
        <f t="shared" si="69"/>
        <v>Percentage Reduction in Plant Downtime</v>
      </c>
      <c r="D315" s="199" t="s">
        <v>616</v>
      </c>
      <c r="E315" s="199" t="s">
        <v>702</v>
      </c>
      <c r="G315" s="199"/>
      <c r="H315" s="191">
        <v>685</v>
      </c>
      <c r="I315" s="199" t="s">
        <v>333</v>
      </c>
      <c r="J315" s="215" t="str">
        <f t="shared" si="71"/>
        <v>Reduce Plant Downtime</v>
      </c>
      <c r="K315" s="197" t="str">
        <f t="shared" si="72"/>
        <v>elec reduce plant downtime</v>
      </c>
      <c r="L315" s="193"/>
      <c r="M315" s="193"/>
      <c r="N315" s="193"/>
      <c r="O315" s="199"/>
      <c r="P315" s="194"/>
      <c r="Q315" s="199"/>
      <c r="R315" s="199"/>
      <c r="S315" s="220"/>
      <c r="T315" s="199"/>
      <c r="W315" s="190" t="str" cm="1">
        <f t="array" ref="W315">IFERROR(INDEX(A$761:A$954,MATCH(H315,A$761:A$954,0),0),"Save")</f>
        <v>Save</v>
      </c>
    </row>
    <row r="316" spans="1:23" s="190" customFormat="1" hidden="1">
      <c r="A316" s="215" t="str">
        <f t="shared" si="69"/>
        <v>Electricity Supply</v>
      </c>
      <c r="B316" s="215" t="str">
        <f t="shared" si="69"/>
        <v>Reduce Plant Downtime</v>
      </c>
      <c r="C316" s="215" t="str">
        <f t="shared" si="69"/>
        <v>Percentage Reduction in Plant Downtime</v>
      </c>
      <c r="D316" s="199" t="s">
        <v>616</v>
      </c>
      <c r="E316" s="199" t="s">
        <v>704</v>
      </c>
      <c r="H316" s="191">
        <v>686</v>
      </c>
      <c r="I316" s="199" t="s">
        <v>333</v>
      </c>
      <c r="J316" s="215" t="str">
        <f t="shared" si="71"/>
        <v>Reduce Plant Downtime</v>
      </c>
      <c r="K316" s="197" t="str">
        <f t="shared" si="72"/>
        <v>elec reduce plant downtime</v>
      </c>
      <c r="L316" s="193"/>
      <c r="M316" s="193"/>
      <c r="N316" s="193"/>
      <c r="O316" s="199"/>
      <c r="P316" s="194"/>
      <c r="Q316" s="199"/>
      <c r="R316" s="199"/>
      <c r="S316" s="220"/>
      <c r="T316" s="199"/>
      <c r="W316" s="190" t="str" cm="1">
        <f t="array" ref="W316">IFERROR(INDEX(A$761:A$954,MATCH(H316,A$761:A$954,0),0),"Save")</f>
        <v>Save</v>
      </c>
    </row>
    <row r="317" spans="1:23" s="190" customFormat="1" hidden="1">
      <c r="A317" s="215" t="str">
        <f t="shared" si="69"/>
        <v>Electricity Supply</v>
      </c>
      <c r="B317" s="215" t="str">
        <f t="shared" si="69"/>
        <v>Reduce Plant Downtime</v>
      </c>
      <c r="C317" s="215" t="str">
        <f t="shared" si="69"/>
        <v>Percentage Reduction in Plant Downtime</v>
      </c>
      <c r="D317" s="199" t="s">
        <v>616</v>
      </c>
      <c r="E317" s="199" t="s">
        <v>705</v>
      </c>
      <c r="G317" s="199"/>
      <c r="H317" s="191">
        <v>687</v>
      </c>
      <c r="I317" s="199" t="s">
        <v>333</v>
      </c>
      <c r="J317" s="215" t="str">
        <f t="shared" si="71"/>
        <v>Reduce Plant Downtime</v>
      </c>
      <c r="K317" s="197" t="str">
        <f t="shared" si="72"/>
        <v>elec reduce plant downtime</v>
      </c>
      <c r="L317" s="193"/>
      <c r="M317" s="193"/>
      <c r="N317" s="193"/>
      <c r="O317" s="199"/>
      <c r="P317" s="194"/>
      <c r="Q317" s="199"/>
      <c r="R317" s="199"/>
      <c r="S317" s="220"/>
      <c r="T317" s="199"/>
      <c r="W317" s="190" t="str" cm="1">
        <f t="array" ref="W317">IFERROR(INDEX(A$761:A$954,MATCH(H317,A$761:A$954,0),0),"Save")</f>
        <v>Save</v>
      </c>
    </row>
    <row r="318" spans="1:23" s="190" customFormat="1" hidden="1">
      <c r="A318" s="215" t="str">
        <f t="shared" si="69"/>
        <v>Electricity Supply</v>
      </c>
      <c r="B318" s="215" t="str">
        <f t="shared" si="69"/>
        <v>Reduce Plant Downtime</v>
      </c>
      <c r="C318" s="215" t="str">
        <f t="shared" si="69"/>
        <v>Percentage Reduction in Plant Downtime</v>
      </c>
      <c r="D318" s="199" t="s">
        <v>618</v>
      </c>
      <c r="E318" s="199" t="s">
        <v>702</v>
      </c>
      <c r="G318" s="199"/>
      <c r="H318" s="191">
        <v>688</v>
      </c>
      <c r="I318" s="199" t="s">
        <v>333</v>
      </c>
      <c r="J318" s="215" t="str">
        <f t="shared" si="71"/>
        <v>Reduce Plant Downtime</v>
      </c>
      <c r="K318" s="197" t="str">
        <f t="shared" si="72"/>
        <v>elec reduce plant downtime</v>
      </c>
      <c r="L318" s="193"/>
      <c r="M318" s="193"/>
      <c r="N318" s="193"/>
      <c r="O318" s="199"/>
      <c r="P318" s="194"/>
      <c r="Q318" s="199"/>
      <c r="R318" s="199"/>
      <c r="S318" s="220"/>
      <c r="T318" s="199"/>
      <c r="W318" s="190" t="str" cm="1">
        <f t="array" ref="W318">IFERROR(INDEX(A$761:A$954,MATCH(H318,A$761:A$954,0),0),"Save")</f>
        <v>Save</v>
      </c>
    </row>
    <row r="319" spans="1:23" s="190" customFormat="1" hidden="1">
      <c r="A319" s="215" t="str">
        <f t="shared" si="69"/>
        <v>Electricity Supply</v>
      </c>
      <c r="B319" s="215" t="str">
        <f t="shared" si="69"/>
        <v>Reduce Plant Downtime</v>
      </c>
      <c r="C319" s="215" t="str">
        <f t="shared" si="69"/>
        <v>Percentage Reduction in Plant Downtime</v>
      </c>
      <c r="D319" s="199" t="s">
        <v>618</v>
      </c>
      <c r="E319" s="199" t="s">
        <v>704</v>
      </c>
      <c r="F319" s="199"/>
      <c r="G319" s="199"/>
      <c r="H319" s="191">
        <v>689</v>
      </c>
      <c r="I319" s="199" t="s">
        <v>333</v>
      </c>
      <c r="J319" s="215" t="str">
        <f t="shared" si="71"/>
        <v>Reduce Plant Downtime</v>
      </c>
      <c r="K319" s="197" t="str">
        <f t="shared" si="72"/>
        <v>elec reduce plant downtime</v>
      </c>
      <c r="L319" s="193"/>
      <c r="M319" s="193"/>
      <c r="N319" s="193"/>
      <c r="O319" s="199"/>
      <c r="P319" s="194"/>
      <c r="Q319" s="199"/>
      <c r="R319" s="199"/>
      <c r="S319" s="220"/>
      <c r="T319" s="199"/>
      <c r="W319" s="190" t="str" cm="1">
        <f t="array" ref="W319">IFERROR(INDEX(A$761:A$954,MATCH(H319,A$761:A$954,0),0),"Save")</f>
        <v>Save</v>
      </c>
    </row>
    <row r="320" spans="1:23" s="190" customFormat="1" hidden="1">
      <c r="A320" s="215" t="str">
        <f t="shared" si="69"/>
        <v>Electricity Supply</v>
      </c>
      <c r="B320" s="215" t="str">
        <f t="shared" si="69"/>
        <v>Reduce Plant Downtime</v>
      </c>
      <c r="C320" s="215" t="str">
        <f t="shared" si="69"/>
        <v>Percentage Reduction in Plant Downtime</v>
      </c>
      <c r="D320" s="199" t="s">
        <v>618</v>
      </c>
      <c r="E320" s="199" t="s">
        <v>705</v>
      </c>
      <c r="F320" s="199"/>
      <c r="G320" s="199"/>
      <c r="H320" s="191">
        <v>690</v>
      </c>
      <c r="I320" s="199" t="s">
        <v>333</v>
      </c>
      <c r="J320" s="215" t="str">
        <f t="shared" si="71"/>
        <v>Reduce Plant Downtime</v>
      </c>
      <c r="K320" s="197" t="str">
        <f t="shared" si="72"/>
        <v>elec reduce plant downtime</v>
      </c>
      <c r="L320" s="193"/>
      <c r="M320" s="193"/>
      <c r="N320" s="193"/>
      <c r="O320" s="199"/>
      <c r="P320" s="194"/>
      <c r="Q320" s="199"/>
      <c r="R320" s="199"/>
      <c r="S320" s="220"/>
      <c r="T320" s="199"/>
      <c r="W320" s="190" t="str" cm="1">
        <f t="array" ref="W320">IFERROR(INDEX(A$761:A$954,MATCH(H320,A$761:A$954,0),0),"Save")</f>
        <v>Save</v>
      </c>
    </row>
    <row r="321" spans="1:23" s="190" customFormat="1" hidden="1">
      <c r="A321" s="190" t="s">
        <v>576</v>
      </c>
      <c r="B321" s="191" t="s">
        <v>718</v>
      </c>
      <c r="C321" s="191" t="s">
        <v>719</v>
      </c>
      <c r="D321" s="199" t="s">
        <v>595</v>
      </c>
      <c r="E321" s="199"/>
      <c r="F321" s="199" t="s">
        <v>596</v>
      </c>
      <c r="G321" s="199"/>
      <c r="H321" s="191">
        <v>194</v>
      </c>
      <c r="I321" s="199" t="s">
        <v>311</v>
      </c>
      <c r="J321" s="191" t="s">
        <v>718</v>
      </c>
      <c r="K321" s="190" t="s">
        <v>720</v>
      </c>
      <c r="L321" s="193">
        <v>0</v>
      </c>
      <c r="M321" s="193">
        <v>0.9</v>
      </c>
      <c r="N321" s="193">
        <v>0.01</v>
      </c>
      <c r="O321" s="199" t="s">
        <v>721</v>
      </c>
      <c r="P321" s="194" t="s">
        <v>722</v>
      </c>
      <c r="Q321" s="199" t="s">
        <v>723</v>
      </c>
      <c r="R321" s="199" t="s">
        <v>724</v>
      </c>
      <c r="S321" s="220"/>
      <c r="T321" s="199"/>
      <c r="W321" s="190" t="str" cm="1">
        <f t="array" ref="W321">IFERROR(INDEX(A$761:A$954,MATCH(H321,A$761:A$954,0),0),"Save")</f>
        <v>Save</v>
      </c>
    </row>
    <row r="322" spans="1:23" s="190" customFormat="1" hidden="1">
      <c r="A322" s="215" t="str">
        <f t="shared" ref="A322:C323" si="73">A$321</f>
        <v>Electricity Supply</v>
      </c>
      <c r="B322" s="215" t="str">
        <f t="shared" si="73"/>
        <v>Reduce Soft Costs</v>
      </c>
      <c r="C322" s="215" t="str">
        <f t="shared" si="73"/>
        <v>Percent Reduction in Soft Costs of Capacity Construction</v>
      </c>
      <c r="D322" s="199" t="s">
        <v>597</v>
      </c>
      <c r="E322" s="199"/>
      <c r="F322" s="199" t="s">
        <v>598</v>
      </c>
      <c r="G322" s="199"/>
      <c r="H322" s="191">
        <v>195</v>
      </c>
      <c r="I322" s="199" t="s">
        <v>311</v>
      </c>
      <c r="J322" s="237" t="str">
        <f t="shared" ref="J322:O323" si="74">J$321</f>
        <v>Reduce Soft Costs</v>
      </c>
      <c r="K322" s="237" t="str">
        <f t="shared" si="74"/>
        <v>elec reduce soft costs</v>
      </c>
      <c r="L322" s="238">
        <f t="shared" si="74"/>
        <v>0</v>
      </c>
      <c r="M322" s="238">
        <f t="shared" si="74"/>
        <v>0.9</v>
      </c>
      <c r="N322" s="238">
        <f t="shared" si="74"/>
        <v>0.01</v>
      </c>
      <c r="O322" s="237" t="str">
        <f t="shared" si="74"/>
        <v>% reduction in soft costs</v>
      </c>
      <c r="P322" s="194" t="s">
        <v>725</v>
      </c>
      <c r="Q322" s="237" t="str">
        <f>Q$321</f>
        <v>endogenous-learning.html#red-soft-costs</v>
      </c>
      <c r="R322" s="237" t="str">
        <f>R$321</f>
        <v>reduce-soft-costs.html</v>
      </c>
      <c r="S322" s="220"/>
      <c r="T322" s="199"/>
      <c r="W322" s="190" t="str" cm="1">
        <f t="array" ref="W322">IFERROR(INDEX(A$761:A$954,MATCH(H322,A$761:A$954,0),0),"Save")</f>
        <v>Save</v>
      </c>
    </row>
    <row r="323" spans="1:23" s="190" customFormat="1" hidden="1">
      <c r="A323" s="215" t="str">
        <f t="shared" si="73"/>
        <v>Electricity Supply</v>
      </c>
      <c r="B323" s="215" t="str">
        <f t="shared" si="73"/>
        <v>Reduce Soft Costs</v>
      </c>
      <c r="C323" s="215" t="str">
        <f t="shared" si="73"/>
        <v>Percent Reduction in Soft Costs of Capacity Construction</v>
      </c>
      <c r="D323" s="199" t="s">
        <v>612</v>
      </c>
      <c r="E323" s="199"/>
      <c r="F323" s="199" t="s">
        <v>613</v>
      </c>
      <c r="G323" s="199"/>
      <c r="H323" s="191">
        <v>196</v>
      </c>
      <c r="I323" s="199" t="s">
        <v>311</v>
      </c>
      <c r="J323" s="237" t="str">
        <f t="shared" si="74"/>
        <v>Reduce Soft Costs</v>
      </c>
      <c r="K323" s="237" t="str">
        <f t="shared" si="74"/>
        <v>elec reduce soft costs</v>
      </c>
      <c r="L323" s="238">
        <f t="shared" si="74"/>
        <v>0</v>
      </c>
      <c r="M323" s="238">
        <f t="shared" si="74"/>
        <v>0.9</v>
      </c>
      <c r="N323" s="238">
        <f t="shared" si="74"/>
        <v>0.01</v>
      </c>
      <c r="O323" s="237" t="str">
        <f t="shared" si="74"/>
        <v>% reduction in soft costs</v>
      </c>
      <c r="P323" s="194" t="s">
        <v>726</v>
      </c>
      <c r="Q323" s="237" t="str">
        <f>Q$321</f>
        <v>endogenous-learning.html#red-soft-costs</v>
      </c>
      <c r="R323" s="237" t="str">
        <f>R$321</f>
        <v>reduce-soft-costs.html</v>
      </c>
      <c r="S323" s="220"/>
      <c r="T323" s="199"/>
      <c r="W323" s="190" t="str" cm="1">
        <f t="array" ref="W323">IFERROR(INDEX(A$761:A$954,MATCH(H323,A$761:A$954,0),0),"Save")</f>
        <v>Save</v>
      </c>
    </row>
    <row r="324" spans="1:23" s="190" customFormat="1" hidden="1">
      <c r="A324" s="190" t="s">
        <v>576</v>
      </c>
      <c r="B324" s="190" t="s">
        <v>727</v>
      </c>
      <c r="C324" s="190" t="s">
        <v>728</v>
      </c>
      <c r="D324" s="199"/>
      <c r="E324" s="199"/>
      <c r="F324" s="199"/>
      <c r="G324" s="199"/>
      <c r="H324" s="191">
        <v>145</v>
      </c>
      <c r="I324" s="199" t="s">
        <v>311</v>
      </c>
      <c r="J324" s="190" t="s">
        <v>729</v>
      </c>
      <c r="K324" s="189" t="s">
        <v>730</v>
      </c>
      <c r="L324" s="193">
        <v>0</v>
      </c>
      <c r="M324" s="193">
        <v>0.4</v>
      </c>
      <c r="N324" s="193">
        <v>0.01</v>
      </c>
      <c r="O324" s="199" t="s">
        <v>731</v>
      </c>
      <c r="P324" s="194" t="s">
        <v>732</v>
      </c>
      <c r="Q324" s="199" t="s">
        <v>733</v>
      </c>
      <c r="R324" s="199" t="s">
        <v>734</v>
      </c>
      <c r="S324" s="220" t="s">
        <v>735</v>
      </c>
      <c r="T324" s="199"/>
      <c r="W324" s="190" t="str" cm="1">
        <f t="array" ref="W324">IFERROR(INDEX(A$761:A$954,MATCH(H324,A$761:A$954,0),0),"Save")</f>
        <v>Save</v>
      </c>
    </row>
    <row r="325" spans="1:23" s="190" customFormat="1" hidden="1">
      <c r="A325" s="190" t="s">
        <v>576</v>
      </c>
      <c r="B325" s="189" t="s">
        <v>736</v>
      </c>
      <c r="C325" s="190" t="s">
        <v>737</v>
      </c>
      <c r="D325" s="192" t="s">
        <v>579</v>
      </c>
      <c r="E325" s="192"/>
      <c r="F325" s="199" t="s">
        <v>580</v>
      </c>
      <c r="G325" s="199"/>
      <c r="H325" s="191">
        <v>691</v>
      </c>
      <c r="I325" s="199" t="s">
        <v>333</v>
      </c>
      <c r="J325" s="189" t="s">
        <v>736</v>
      </c>
      <c r="K325" s="189" t="s">
        <v>738</v>
      </c>
      <c r="L325" s="193">
        <v>0</v>
      </c>
      <c r="M325" s="193">
        <v>0.95</v>
      </c>
      <c r="N325" s="193">
        <v>0.01</v>
      </c>
      <c r="O325" s="199" t="s">
        <v>739</v>
      </c>
      <c r="P325" s="194"/>
      <c r="Q325" s="192" t="s">
        <v>740</v>
      </c>
      <c r="R325" s="199"/>
      <c r="S325" s="220"/>
      <c r="T325" s="199"/>
      <c r="W325" s="190" t="str" cm="1">
        <f t="array" ref="W325">IFERROR(INDEX(A$761:A$954,MATCH(H325,A$761:A$954,0),0),"Save")</f>
        <v>Save</v>
      </c>
    </row>
    <row r="326" spans="1:23" s="190" customFormat="1" hidden="1">
      <c r="A326" s="215" t="str">
        <f t="shared" ref="A326:C337" si="75">A$325</f>
        <v>Electricity Supply</v>
      </c>
      <c r="B326" s="215" t="str">
        <f t="shared" si="75"/>
        <v>Subsidy for Capacity Construction</v>
      </c>
      <c r="C326" s="215" t="str">
        <f t="shared" si="75"/>
        <v>Perc Subsidy for Elec Capacity Construction</v>
      </c>
      <c r="D326" s="199" t="s">
        <v>741</v>
      </c>
      <c r="E326" s="207"/>
      <c r="F326" s="199" t="s">
        <v>742</v>
      </c>
      <c r="G326" s="199"/>
      <c r="H326" s="191">
        <v>692</v>
      </c>
      <c r="I326" s="199" t="s">
        <v>333</v>
      </c>
      <c r="J326" s="215" t="str">
        <f t="shared" ref="J326:O337" si="76">J$325</f>
        <v>Subsidy for Capacity Construction</v>
      </c>
      <c r="K326" s="215" t="str">
        <f t="shared" si="76"/>
        <v>elec capacity construction subsidy</v>
      </c>
      <c r="L326" s="198">
        <f t="shared" si="76"/>
        <v>0</v>
      </c>
      <c r="M326" s="198">
        <f t="shared" si="76"/>
        <v>0.95</v>
      </c>
      <c r="N326" s="198">
        <f t="shared" si="76"/>
        <v>0.01</v>
      </c>
      <c r="O326" s="215" t="str">
        <f t="shared" si="76"/>
        <v>% of construction cost</v>
      </c>
      <c r="P326" s="194"/>
      <c r="Q326" s="215" t="str">
        <f t="shared" ref="Q326:Q337" si="77">Q$325</f>
        <v>electricity-sector-main.html#subsidies</v>
      </c>
      <c r="R326" s="199"/>
      <c r="S326" s="220"/>
      <c r="T326" s="199"/>
      <c r="W326" s="190" t="str" cm="1">
        <f t="array" ref="W326">IFERROR(INDEX(A$761:A$954,MATCH(H326,A$761:A$954,0),0),"Save")</f>
        <v>Save</v>
      </c>
    </row>
    <row r="327" spans="1:23" s="190" customFormat="1" hidden="1">
      <c r="A327" s="215" t="str">
        <f t="shared" si="75"/>
        <v>Electricity Supply</v>
      </c>
      <c r="B327" s="215" t="str">
        <f t="shared" si="75"/>
        <v>Subsidy for Capacity Construction</v>
      </c>
      <c r="C327" s="215" t="str">
        <f t="shared" si="75"/>
        <v>Perc Subsidy for Elec Capacity Construction</v>
      </c>
      <c r="D327" s="199" t="s">
        <v>589</v>
      </c>
      <c r="E327" s="207"/>
      <c r="F327" s="199" t="s">
        <v>590</v>
      </c>
      <c r="G327" s="199"/>
      <c r="H327" s="191">
        <v>517</v>
      </c>
      <c r="I327" s="199" t="s">
        <v>311</v>
      </c>
      <c r="J327" s="215" t="str">
        <f t="shared" si="76"/>
        <v>Subsidy for Capacity Construction</v>
      </c>
      <c r="K327" s="215" t="str">
        <f t="shared" si="76"/>
        <v>elec capacity construction subsidy</v>
      </c>
      <c r="L327" s="198">
        <f t="shared" si="76"/>
        <v>0</v>
      </c>
      <c r="M327" s="198">
        <f t="shared" si="76"/>
        <v>0.95</v>
      </c>
      <c r="N327" s="198">
        <f t="shared" si="76"/>
        <v>0.01</v>
      </c>
      <c r="O327" s="215" t="str">
        <f t="shared" si="76"/>
        <v>% of construction cost</v>
      </c>
      <c r="P327" s="194" t="s">
        <v>743</v>
      </c>
      <c r="Q327" s="215" t="str">
        <f t="shared" si="77"/>
        <v>electricity-sector-main.html#subsidies</v>
      </c>
      <c r="R327" s="199"/>
      <c r="S327" s="219" t="s">
        <v>744</v>
      </c>
      <c r="T327" s="199"/>
      <c r="W327" s="190" t="str" cm="1">
        <f t="array" ref="W327">IFERROR(INDEX(A$761:A$954,MATCH(H327,A$761:A$954,0),0),"Save")</f>
        <v>Save</v>
      </c>
    </row>
    <row r="328" spans="1:23" s="190" customFormat="1" hidden="1">
      <c r="A328" s="215" t="str">
        <f t="shared" si="75"/>
        <v>Electricity Supply</v>
      </c>
      <c r="B328" s="215" t="str">
        <f t="shared" si="75"/>
        <v>Subsidy for Capacity Construction</v>
      </c>
      <c r="C328" s="215" t="str">
        <f t="shared" si="75"/>
        <v>Perc Subsidy for Elec Capacity Construction</v>
      </c>
      <c r="D328" s="199" t="s">
        <v>592</v>
      </c>
      <c r="E328" s="207"/>
      <c r="F328" s="199" t="s">
        <v>593</v>
      </c>
      <c r="G328" s="199"/>
      <c r="H328" s="191">
        <v>693</v>
      </c>
      <c r="I328" s="199" t="s">
        <v>333</v>
      </c>
      <c r="J328" s="215" t="str">
        <f t="shared" si="76"/>
        <v>Subsidy for Capacity Construction</v>
      </c>
      <c r="K328" s="215" t="str">
        <f t="shared" si="76"/>
        <v>elec capacity construction subsidy</v>
      </c>
      <c r="L328" s="198">
        <f t="shared" si="76"/>
        <v>0</v>
      </c>
      <c r="M328" s="198">
        <f t="shared" si="76"/>
        <v>0.95</v>
      </c>
      <c r="N328" s="198">
        <f t="shared" si="76"/>
        <v>0.01</v>
      </c>
      <c r="O328" s="215" t="str">
        <f t="shared" si="76"/>
        <v>% of construction cost</v>
      </c>
      <c r="P328" s="194"/>
      <c r="Q328" s="215" t="str">
        <f t="shared" si="77"/>
        <v>electricity-sector-main.html#subsidies</v>
      </c>
      <c r="R328" s="199"/>
      <c r="S328" s="220"/>
      <c r="T328" s="199"/>
      <c r="W328" s="190" t="str" cm="1">
        <f t="array" ref="W328">IFERROR(INDEX(A$761:A$954,MATCH(H328,A$761:A$954,0),0),"Save")</f>
        <v>Save</v>
      </c>
    </row>
    <row r="329" spans="1:23" s="190" customFormat="1" hidden="1">
      <c r="A329" s="215" t="str">
        <f t="shared" si="75"/>
        <v>Electricity Supply</v>
      </c>
      <c r="B329" s="215" t="str">
        <f t="shared" si="75"/>
        <v>Subsidy for Capacity Construction</v>
      </c>
      <c r="C329" s="215" t="str">
        <f t="shared" si="75"/>
        <v>Perc Subsidy for Elec Capacity Construction</v>
      </c>
      <c r="D329" s="199" t="s">
        <v>595</v>
      </c>
      <c r="E329" s="207"/>
      <c r="F329" s="199" t="s">
        <v>596</v>
      </c>
      <c r="G329" s="199"/>
      <c r="H329" s="191">
        <v>518</v>
      </c>
      <c r="I329" s="199" t="s">
        <v>311</v>
      </c>
      <c r="J329" s="215" t="str">
        <f t="shared" si="76"/>
        <v>Subsidy for Capacity Construction</v>
      </c>
      <c r="K329" s="215" t="str">
        <f t="shared" si="76"/>
        <v>elec capacity construction subsidy</v>
      </c>
      <c r="L329" s="198">
        <f t="shared" si="76"/>
        <v>0</v>
      </c>
      <c r="M329" s="198">
        <f t="shared" si="76"/>
        <v>0.95</v>
      </c>
      <c r="N329" s="198">
        <f t="shared" si="76"/>
        <v>0.01</v>
      </c>
      <c r="O329" s="215" t="str">
        <f t="shared" si="76"/>
        <v>% of construction cost</v>
      </c>
      <c r="P329" s="201"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",LOWER(F329),". ",'Repeating Values'!$D$8)</f>
        <v>**Description:** This policy is a subsidy paid by the government to electricity suppliers per unit of new capacity constructed.  This only applies to utilities, not distributed systems (such as rooftop solar). // **Guidance for setting values:** New Mexico does not have a capacity construction subsidy for onshore wind. However, the Investment Tax Credit, a similar program for solar power, covers 30% of system costs through 2019, with declining amounts thereafter.</v>
      </c>
      <c r="Q329" s="215" t="str">
        <f t="shared" si="77"/>
        <v>electricity-sector-main.html#subsidies</v>
      </c>
      <c r="R329" s="199"/>
      <c r="S329" s="219" t="s">
        <v>745</v>
      </c>
      <c r="T329" s="199"/>
      <c r="W329" s="190" t="str" cm="1">
        <f t="array" ref="W329">IFERROR(INDEX(A$761:A$954,MATCH(H329,A$761:A$954,0),0),"Save")</f>
        <v>Save</v>
      </c>
    </row>
    <row r="330" spans="1:23" s="190" customFormat="1" hidden="1">
      <c r="A330" s="215" t="str">
        <f t="shared" si="75"/>
        <v>Electricity Supply</v>
      </c>
      <c r="B330" s="215" t="str">
        <f t="shared" si="75"/>
        <v>Subsidy for Capacity Construction</v>
      </c>
      <c r="C330" s="215" t="str">
        <f t="shared" si="75"/>
        <v>Perc Subsidy for Elec Capacity Construction</v>
      </c>
      <c r="D330" s="199" t="s">
        <v>597</v>
      </c>
      <c r="E330" s="207"/>
      <c r="F330" s="199" t="s">
        <v>598</v>
      </c>
      <c r="G330" s="199"/>
      <c r="H330" s="191">
        <v>519</v>
      </c>
      <c r="I330" s="199" t="s">
        <v>311</v>
      </c>
      <c r="J330" s="215" t="str">
        <f t="shared" si="76"/>
        <v>Subsidy for Capacity Construction</v>
      </c>
      <c r="K330" s="215" t="str">
        <f t="shared" si="76"/>
        <v>elec capacity construction subsidy</v>
      </c>
      <c r="L330" s="198">
        <f t="shared" si="76"/>
        <v>0</v>
      </c>
      <c r="M330" s="198">
        <f t="shared" si="76"/>
        <v>0.95</v>
      </c>
      <c r="N330" s="198">
        <f t="shared" si="76"/>
        <v>0.01</v>
      </c>
      <c r="O330" s="215" t="str">
        <f t="shared" si="76"/>
        <v>% of construction cost</v>
      </c>
      <c r="P330" s="201"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",LOWER(F330),". ",'Repeating Values'!$D$8)</f>
        <v>**Description:** This policy is a subsidy paid by the government to electricity suppliers per unit of new capacity constructed.  This only applies to utilities, not distributed systems (such as rooftop solar). // **Guidance for setting values:** New Mexico does not have a capacity construction subsidy for solar pv. However, the Investment Tax Credit, a similar program for solar power, covers 30% of system costs through 2019, with declining amounts thereafter.</v>
      </c>
      <c r="Q330" s="215" t="str">
        <f t="shared" si="77"/>
        <v>electricity-sector-main.html#subsidies</v>
      </c>
      <c r="R330" s="199"/>
      <c r="S330" s="219" t="s">
        <v>745</v>
      </c>
      <c r="T330" s="199"/>
      <c r="W330" s="190" t="str" cm="1">
        <f t="array" ref="W330">IFERROR(INDEX(A$761:A$954,MATCH(H330,A$761:A$954,0),0),"Save")</f>
        <v>Save</v>
      </c>
    </row>
    <row r="331" spans="1:23" s="190" customFormat="1" hidden="1">
      <c r="A331" s="215" t="str">
        <f t="shared" si="75"/>
        <v>Electricity Supply</v>
      </c>
      <c r="B331" s="215" t="str">
        <f t="shared" si="75"/>
        <v>Subsidy for Capacity Construction</v>
      </c>
      <c r="C331" s="215" t="str">
        <f t="shared" si="75"/>
        <v>Perc Subsidy for Elec Capacity Construction</v>
      </c>
      <c r="D331" s="199" t="s">
        <v>599</v>
      </c>
      <c r="E331" s="207"/>
      <c r="F331" s="199" t="s">
        <v>600</v>
      </c>
      <c r="G331" s="199"/>
      <c r="H331" s="191">
        <v>520</v>
      </c>
      <c r="I331" s="199" t="s">
        <v>311</v>
      </c>
      <c r="J331" s="215" t="str">
        <f t="shared" si="76"/>
        <v>Subsidy for Capacity Construction</v>
      </c>
      <c r="K331" s="215" t="str">
        <f t="shared" si="76"/>
        <v>elec capacity construction subsidy</v>
      </c>
      <c r="L331" s="198">
        <f t="shared" si="76"/>
        <v>0</v>
      </c>
      <c r="M331" s="198">
        <f t="shared" si="76"/>
        <v>0.95</v>
      </c>
      <c r="N331" s="198">
        <f t="shared" si="76"/>
        <v>0.01</v>
      </c>
      <c r="O331" s="215" t="str">
        <f t="shared" si="76"/>
        <v>% of construction cost</v>
      </c>
      <c r="Q331" s="215" t="str">
        <f t="shared" si="77"/>
        <v>electricity-sector-main.html#subsidies</v>
      </c>
      <c r="R331" s="199"/>
      <c r="S331" s="219" t="s">
        <v>745</v>
      </c>
      <c r="T331" s="199"/>
      <c r="W331" s="190" t="str" cm="1">
        <f t="array" ref="W331">IFERROR(INDEX(A$761:A$954,MATCH(H331,A$761:A$954,0),0),"Save")</f>
        <v>Save</v>
      </c>
    </row>
    <row r="332" spans="1:23" s="190" customFormat="1" hidden="1">
      <c r="A332" s="215" t="str">
        <f t="shared" si="75"/>
        <v>Electricity Supply</v>
      </c>
      <c r="B332" s="215" t="str">
        <f t="shared" si="75"/>
        <v>Subsidy for Capacity Construction</v>
      </c>
      <c r="C332" s="215" t="str">
        <f t="shared" si="75"/>
        <v>Perc Subsidy for Elec Capacity Construction</v>
      </c>
      <c r="D332" s="199" t="s">
        <v>601</v>
      </c>
      <c r="E332" s="207"/>
      <c r="F332" s="199" t="s">
        <v>602</v>
      </c>
      <c r="G332" s="199"/>
      <c r="H332" s="191">
        <v>521</v>
      </c>
      <c r="I332" s="199" t="s">
        <v>311</v>
      </c>
      <c r="J332" s="215" t="str">
        <f t="shared" si="76"/>
        <v>Subsidy for Capacity Construction</v>
      </c>
      <c r="K332" s="215" t="str">
        <f t="shared" si="76"/>
        <v>elec capacity construction subsidy</v>
      </c>
      <c r="L332" s="198">
        <f t="shared" si="76"/>
        <v>0</v>
      </c>
      <c r="M332" s="198">
        <f t="shared" si="76"/>
        <v>0.95</v>
      </c>
      <c r="N332" s="198">
        <f t="shared" si="76"/>
        <v>0.01</v>
      </c>
      <c r="O332" s="215" t="str">
        <f t="shared" si="76"/>
        <v>% of construction cost</v>
      </c>
      <c r="P332" s="194" t="s">
        <v>746</v>
      </c>
      <c r="Q332" s="215" t="str">
        <f t="shared" si="77"/>
        <v>electricity-sector-main.html#subsidies</v>
      </c>
      <c r="R332" s="199"/>
      <c r="S332" s="219" t="s">
        <v>747</v>
      </c>
      <c r="T332" s="199"/>
      <c r="W332" s="190" t="str" cm="1">
        <f t="array" ref="W332">IFERROR(INDEX(A$761:A$954,MATCH(H332,A$761:A$954,0),0),"Save")</f>
        <v>Save</v>
      </c>
    </row>
    <row r="333" spans="1:23" s="190" customFormat="1" hidden="1">
      <c r="A333" s="215" t="str">
        <f t="shared" si="75"/>
        <v>Electricity Supply</v>
      </c>
      <c r="B333" s="215" t="str">
        <f t="shared" si="75"/>
        <v>Subsidy for Capacity Construction</v>
      </c>
      <c r="C333" s="215" t="str">
        <f t="shared" si="75"/>
        <v>Perc Subsidy for Elec Capacity Construction</v>
      </c>
      <c r="D333" s="199" t="s">
        <v>609</v>
      </c>
      <c r="E333" s="207"/>
      <c r="F333" s="199" t="s">
        <v>610</v>
      </c>
      <c r="G333" s="199"/>
      <c r="H333" s="191">
        <v>694</v>
      </c>
      <c r="I333" s="199" t="s">
        <v>333</v>
      </c>
      <c r="J333" s="215" t="str">
        <f t="shared" si="76"/>
        <v>Subsidy for Capacity Construction</v>
      </c>
      <c r="K333" s="215" t="str">
        <f t="shared" si="76"/>
        <v>elec capacity construction subsidy</v>
      </c>
      <c r="L333" s="198">
        <f t="shared" si="76"/>
        <v>0</v>
      </c>
      <c r="M333" s="198">
        <f t="shared" si="76"/>
        <v>0.95</v>
      </c>
      <c r="N333" s="198">
        <f t="shared" si="76"/>
        <v>0.01</v>
      </c>
      <c r="O333" s="215" t="str">
        <f t="shared" si="76"/>
        <v>% of construction cost</v>
      </c>
      <c r="P333" s="194"/>
      <c r="Q333" s="215" t="str">
        <f t="shared" si="77"/>
        <v>electricity-sector-main.html#subsidies</v>
      </c>
      <c r="R333" s="199"/>
      <c r="S333" s="220"/>
      <c r="T333" s="199"/>
      <c r="W333" s="190" t="str" cm="1">
        <f t="array" ref="W333">IFERROR(INDEX(A$761:A$954,MATCH(H333,A$761:A$954,0),0),"Save")</f>
        <v>Save</v>
      </c>
    </row>
    <row r="334" spans="1:23" s="190" customFormat="1" hidden="1">
      <c r="A334" s="215" t="str">
        <f t="shared" si="75"/>
        <v>Electricity Supply</v>
      </c>
      <c r="B334" s="215" t="str">
        <f t="shared" si="75"/>
        <v>Subsidy for Capacity Construction</v>
      </c>
      <c r="C334" s="215" t="str">
        <f t="shared" si="75"/>
        <v>Perc Subsidy for Elec Capacity Construction</v>
      </c>
      <c r="D334" s="199" t="s">
        <v>612</v>
      </c>
      <c r="E334" s="207"/>
      <c r="F334" s="199" t="s">
        <v>613</v>
      </c>
      <c r="G334" s="199"/>
      <c r="H334" s="191">
        <v>522</v>
      </c>
      <c r="I334" s="199" t="s">
        <v>311</v>
      </c>
      <c r="J334" s="215" t="str">
        <f t="shared" si="76"/>
        <v>Subsidy for Capacity Construction</v>
      </c>
      <c r="K334" s="215" t="str">
        <f t="shared" si="76"/>
        <v>elec capacity construction subsidy</v>
      </c>
      <c r="L334" s="198">
        <f t="shared" si="76"/>
        <v>0</v>
      </c>
      <c r="M334" s="198">
        <f t="shared" si="76"/>
        <v>0.95</v>
      </c>
      <c r="N334" s="198">
        <f t="shared" si="76"/>
        <v>0.01</v>
      </c>
      <c r="O334" s="215" t="str">
        <f t="shared" si="76"/>
        <v>% of construction cost</v>
      </c>
      <c r="P334" s="201"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",LOWER(F334),". ",'Repeating Values'!$D$8)</f>
        <v>**Description:** This policy is a subsidy paid by the government to electricity suppliers per unit of new capacity constructed.  This only applies to utilities, not distributed systems (such as rooftop solar). // **Guidance for setting values:** New Mexico does not have a capacity construction subsidy for offshore wind. However, the Investment Tax Credit, a similar program for solar power, covers 30% of system costs through 2019, with declining amounts thereafter.</v>
      </c>
      <c r="Q334" s="215" t="str">
        <f t="shared" si="77"/>
        <v>electricity-sector-main.html#subsidies</v>
      </c>
      <c r="R334" s="199"/>
      <c r="S334" s="219" t="s">
        <v>745</v>
      </c>
      <c r="T334" s="199"/>
      <c r="W334" s="190" t="str" cm="1">
        <f t="array" ref="W334">IFERROR(INDEX(A$761:A$954,MATCH(H334,A$761:A$954,0),0),"Save")</f>
        <v>Save</v>
      </c>
    </row>
    <row r="335" spans="1:23" s="190" customFormat="1" hidden="1">
      <c r="A335" s="215" t="str">
        <f t="shared" si="75"/>
        <v>Electricity Supply</v>
      </c>
      <c r="B335" s="215" t="str">
        <f t="shared" si="75"/>
        <v>Subsidy for Capacity Construction</v>
      </c>
      <c r="C335" s="215" t="str">
        <f t="shared" si="75"/>
        <v>Perc Subsidy for Elec Capacity Construction</v>
      </c>
      <c r="D335" s="199" t="s">
        <v>614</v>
      </c>
      <c r="E335" s="192"/>
      <c r="F335" s="199" t="s">
        <v>615</v>
      </c>
      <c r="G335" s="199"/>
      <c r="H335" s="191">
        <v>695</v>
      </c>
      <c r="I335" s="199" t="s">
        <v>333</v>
      </c>
      <c r="J335" s="215" t="str">
        <f t="shared" si="76"/>
        <v>Subsidy for Capacity Construction</v>
      </c>
      <c r="K335" s="215" t="str">
        <f t="shared" si="76"/>
        <v>elec capacity construction subsidy</v>
      </c>
      <c r="L335" s="198">
        <f t="shared" si="76"/>
        <v>0</v>
      </c>
      <c r="M335" s="198">
        <f t="shared" si="76"/>
        <v>0.95</v>
      </c>
      <c r="N335" s="198">
        <f t="shared" si="76"/>
        <v>0.01</v>
      </c>
      <c r="O335" s="215" t="str">
        <f t="shared" si="76"/>
        <v>% of construction cost</v>
      </c>
      <c r="P335" s="194"/>
      <c r="Q335" s="215" t="str">
        <f t="shared" si="77"/>
        <v>electricity-sector-main.html#subsidies</v>
      </c>
      <c r="R335" s="199"/>
      <c r="S335" s="220"/>
      <c r="T335" s="199"/>
      <c r="W335" s="190" t="str" cm="1">
        <f t="array" ref="W335">IFERROR(INDEX(A$761:A$954,MATCH(H335,A$761:A$954,0),0),"Save")</f>
        <v>Save</v>
      </c>
    </row>
    <row r="336" spans="1:23" s="190" customFormat="1" hidden="1">
      <c r="A336" s="215" t="str">
        <f t="shared" si="75"/>
        <v>Electricity Supply</v>
      </c>
      <c r="B336" s="215" t="str">
        <f t="shared" si="75"/>
        <v>Subsidy for Capacity Construction</v>
      </c>
      <c r="C336" s="215" t="str">
        <f t="shared" si="75"/>
        <v>Perc Subsidy for Elec Capacity Construction</v>
      </c>
      <c r="D336" s="199" t="s">
        <v>616</v>
      </c>
      <c r="E336" s="192"/>
      <c r="F336" s="199" t="s">
        <v>617</v>
      </c>
      <c r="G336" s="199"/>
      <c r="H336" s="191">
        <v>696</v>
      </c>
      <c r="I336" s="199" t="s">
        <v>333</v>
      </c>
      <c r="J336" s="215" t="str">
        <f t="shared" si="76"/>
        <v>Subsidy for Capacity Construction</v>
      </c>
      <c r="K336" s="215" t="str">
        <f t="shared" si="76"/>
        <v>elec capacity construction subsidy</v>
      </c>
      <c r="L336" s="198">
        <f t="shared" si="76"/>
        <v>0</v>
      </c>
      <c r="M336" s="198">
        <f t="shared" si="76"/>
        <v>0.95</v>
      </c>
      <c r="N336" s="198">
        <f t="shared" si="76"/>
        <v>0.01</v>
      </c>
      <c r="O336" s="215" t="str">
        <f t="shared" si="76"/>
        <v>% of construction cost</v>
      </c>
      <c r="P336" s="194"/>
      <c r="Q336" s="215" t="str">
        <f t="shared" si="77"/>
        <v>electricity-sector-main.html#subsidies</v>
      </c>
      <c r="R336" s="199"/>
      <c r="S336" s="220"/>
      <c r="T336" s="199"/>
      <c r="W336" s="190" t="str" cm="1">
        <f t="array" ref="W336">IFERROR(INDEX(A$761:A$954,MATCH(H336,A$761:A$954,0),0),"Save")</f>
        <v>Save</v>
      </c>
    </row>
    <row r="337" spans="1:23" s="190" customFormat="1" hidden="1">
      <c r="A337" s="215" t="str">
        <f t="shared" si="75"/>
        <v>Electricity Supply</v>
      </c>
      <c r="B337" s="215" t="str">
        <f t="shared" si="75"/>
        <v>Subsidy for Capacity Construction</v>
      </c>
      <c r="C337" s="215" t="str">
        <f t="shared" si="75"/>
        <v>Perc Subsidy for Elec Capacity Construction</v>
      </c>
      <c r="D337" s="199" t="s">
        <v>618</v>
      </c>
      <c r="E337" s="192"/>
      <c r="F337" s="199" t="s">
        <v>619</v>
      </c>
      <c r="G337" s="199"/>
      <c r="H337" s="191">
        <v>697</v>
      </c>
      <c r="I337" s="199" t="s">
        <v>333</v>
      </c>
      <c r="J337" s="215" t="str">
        <f t="shared" si="76"/>
        <v>Subsidy for Capacity Construction</v>
      </c>
      <c r="K337" s="215" t="str">
        <f t="shared" si="76"/>
        <v>elec capacity construction subsidy</v>
      </c>
      <c r="L337" s="198">
        <f t="shared" si="76"/>
        <v>0</v>
      </c>
      <c r="M337" s="198">
        <f t="shared" si="76"/>
        <v>0.95</v>
      </c>
      <c r="N337" s="198">
        <f t="shared" si="76"/>
        <v>0.01</v>
      </c>
      <c r="O337" s="215" t="str">
        <f t="shared" si="76"/>
        <v>% of construction cost</v>
      </c>
      <c r="P337" s="194"/>
      <c r="Q337" s="215" t="str">
        <f t="shared" si="77"/>
        <v>electricity-sector-main.html#subsidies</v>
      </c>
      <c r="R337" s="199"/>
      <c r="S337" s="220"/>
      <c r="T337" s="199"/>
      <c r="W337" s="190" t="str" cm="1">
        <f t="array" ref="W337">IFERROR(INDEX(A$761:A$954,MATCH(H337,A$761:A$954,0),0),"Save")</f>
        <v>Save</v>
      </c>
    </row>
    <row r="338" spans="1:23" s="197" customFormat="1" hidden="1">
      <c r="A338" s="189" t="s">
        <v>576</v>
      </c>
      <c r="B338" s="189" t="s">
        <v>748</v>
      </c>
      <c r="C338" s="189" t="s">
        <v>749</v>
      </c>
      <c r="D338" s="192" t="s">
        <v>579</v>
      </c>
      <c r="E338" s="192"/>
      <c r="F338" s="199" t="s">
        <v>580</v>
      </c>
      <c r="G338" s="192"/>
      <c r="H338" s="191">
        <v>698</v>
      </c>
      <c r="I338" s="199" t="s">
        <v>333</v>
      </c>
      <c r="J338" s="189" t="s">
        <v>748</v>
      </c>
      <c r="K338" s="189" t="s">
        <v>750</v>
      </c>
      <c r="L338" s="189"/>
      <c r="M338" s="189"/>
      <c r="N338" s="189"/>
      <c r="O338" s="192"/>
      <c r="P338" s="194"/>
      <c r="Q338" s="207"/>
      <c r="R338" s="199"/>
      <c r="S338" s="220"/>
      <c r="T338" s="207"/>
      <c r="W338" s="190" t="str" cm="1">
        <f t="array" ref="W338">IFERROR(INDEX(A$761:A$954,MATCH(H338,A$761:A$954,0),0),"Save")</f>
        <v>Save</v>
      </c>
    </row>
    <row r="339" spans="1:23" s="197" customFormat="1" hidden="1">
      <c r="A339" s="197" t="str">
        <f t="shared" ref="A339:C350" si="78">A$338</f>
        <v>Electricity Supply</v>
      </c>
      <c r="B339" s="197" t="str">
        <f t="shared" si="78"/>
        <v>Subsidy for Electricity Production</v>
      </c>
      <c r="C339" s="197" t="str">
        <f t="shared" si="78"/>
        <v>Subsidy for Elec Production by Fuel</v>
      </c>
      <c r="D339" s="199" t="s">
        <v>741</v>
      </c>
      <c r="E339" s="207"/>
      <c r="F339" s="199" t="s">
        <v>742</v>
      </c>
      <c r="G339" s="207"/>
      <c r="H339" s="191">
        <v>699</v>
      </c>
      <c r="I339" s="199" t="s">
        <v>333</v>
      </c>
      <c r="J339" s="197" t="str">
        <f t="shared" ref="J339:K350" si="79">J$338</f>
        <v>Subsidy for Electricity Production</v>
      </c>
      <c r="K339" s="197" t="str">
        <f t="shared" si="79"/>
        <v>elec generation subsidy</v>
      </c>
      <c r="O339" s="207"/>
      <c r="P339" s="194"/>
      <c r="Q339" s="207"/>
      <c r="R339" s="199"/>
      <c r="S339" s="220"/>
      <c r="T339" s="207"/>
      <c r="W339" s="190" t="str" cm="1">
        <f t="array" ref="W339">IFERROR(INDEX(A$761:A$954,MATCH(H339,A$761:A$954,0),0),"Save")</f>
        <v>Save</v>
      </c>
    </row>
    <row r="340" spans="1:23" s="197" customFormat="1" hidden="1">
      <c r="A340" s="197" t="str">
        <f t="shared" si="78"/>
        <v>Electricity Supply</v>
      </c>
      <c r="B340" s="197" t="str">
        <f t="shared" si="78"/>
        <v>Subsidy for Electricity Production</v>
      </c>
      <c r="C340" s="197" t="str">
        <f t="shared" si="78"/>
        <v>Subsidy for Elec Production by Fuel</v>
      </c>
      <c r="D340" s="199" t="s">
        <v>589</v>
      </c>
      <c r="E340" s="207"/>
      <c r="F340" s="199" t="s">
        <v>590</v>
      </c>
      <c r="G340" s="207"/>
      <c r="H340" s="43">
        <v>37</v>
      </c>
      <c r="I340" s="199" t="s">
        <v>311</v>
      </c>
      <c r="J340" s="197" t="str">
        <f t="shared" si="79"/>
        <v>Subsidy for Electricity Production</v>
      </c>
      <c r="K340" s="197" t="str">
        <f t="shared" si="79"/>
        <v>elec generation subsidy</v>
      </c>
      <c r="L340" s="190">
        <v>0</v>
      </c>
      <c r="M340" s="190">
        <v>60</v>
      </c>
      <c r="N340" s="190">
        <v>1</v>
      </c>
      <c r="O340" s="239" t="str">
        <f>UnitControlCenter!B45</f>
        <v>$/MWh</v>
      </c>
      <c r="P340" s="226" t="str">
        <f>_xlfn.CONCAT("**Description:** This policy is a subsidy paid by the government to suppliers of electricity per unit of electricity generated from ",LOWER($F340),". //  ", 'Repeating Values'!$D$7)</f>
        <v>**Description:** This policy is a subsidy paid by the government to suppliers of electricity per unit of electricity generated from nuclear.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0" s="192" t="s">
        <v>740</v>
      </c>
      <c r="R340" s="199" t="s">
        <v>751</v>
      </c>
      <c r="S340" s="213" t="s">
        <v>752</v>
      </c>
      <c r="T340" s="192"/>
      <c r="U340" s="197" t="s">
        <v>753</v>
      </c>
      <c r="W340" s="190" t="str" cm="1">
        <f t="array" ref="W340">IFERROR(INDEX(A$761:A$954,MATCH(H340,A$761:A$954,0),0),"Save")</f>
        <v>Save</v>
      </c>
    </row>
    <row r="341" spans="1:23" s="197" customFormat="1" hidden="1">
      <c r="A341" s="197" t="str">
        <f t="shared" si="78"/>
        <v>Electricity Supply</v>
      </c>
      <c r="B341" s="197" t="str">
        <f t="shared" si="78"/>
        <v>Subsidy for Electricity Production</v>
      </c>
      <c r="C341" s="197" t="str">
        <f t="shared" si="78"/>
        <v>Subsidy for Elec Production by Fuel</v>
      </c>
      <c r="D341" s="199" t="s">
        <v>592</v>
      </c>
      <c r="E341" s="207"/>
      <c r="F341" s="199" t="s">
        <v>593</v>
      </c>
      <c r="G341" s="207"/>
      <c r="H341" s="43">
        <v>700</v>
      </c>
      <c r="I341" s="199" t="s">
        <v>333</v>
      </c>
      <c r="J341" s="197" t="str">
        <f t="shared" si="79"/>
        <v>Subsidy for Electricity Production</v>
      </c>
      <c r="K341" s="197" t="str">
        <f t="shared" si="79"/>
        <v>elec generation subsidy</v>
      </c>
      <c r="O341" s="207"/>
      <c r="P341" s="226" t="str">
        <f>_xlfn.CONCAT("**Description:** This policy is a subsidy paid by the government to suppliers of electricity per unit of electricity generated from ",LOWER($F341),". //  ", 'Repeating Values'!$D$7)</f>
        <v>**Description:** This policy is a subsidy paid by the government to suppliers of electricity per unit of electricity generated from hydro.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1" s="207"/>
      <c r="R341" s="199"/>
      <c r="S341" s="227"/>
      <c r="T341" s="207"/>
      <c r="W341" s="190" t="str" cm="1">
        <f t="array" ref="W341">IFERROR(INDEX(A$761:A$954,MATCH(H341,A$761:A$954,0),0),"Save")</f>
        <v>Save</v>
      </c>
    </row>
    <row r="342" spans="1:23" hidden="1">
      <c r="A342" s="197" t="str">
        <f t="shared" si="78"/>
        <v>Electricity Supply</v>
      </c>
      <c r="B342" s="197" t="str">
        <f t="shared" si="78"/>
        <v>Subsidy for Electricity Production</v>
      </c>
      <c r="C342" s="197" t="str">
        <f t="shared" si="78"/>
        <v>Subsidy for Elec Production by Fuel</v>
      </c>
      <c r="D342" s="199" t="s">
        <v>595</v>
      </c>
      <c r="E342" s="207"/>
      <c r="F342" s="199" t="s">
        <v>596</v>
      </c>
      <c r="G342" s="207"/>
      <c r="H342" s="43">
        <v>39</v>
      </c>
      <c r="I342" s="199" t="s">
        <v>311</v>
      </c>
      <c r="J342" s="197" t="str">
        <f t="shared" si="79"/>
        <v>Subsidy for Electricity Production</v>
      </c>
      <c r="K342" s="197" t="str">
        <f t="shared" si="79"/>
        <v>elec generation subsidy</v>
      </c>
      <c r="L342" s="197">
        <f t="shared" ref="L342:O345" si="80">L$340</f>
        <v>0</v>
      </c>
      <c r="M342" s="197">
        <f t="shared" si="80"/>
        <v>60</v>
      </c>
      <c r="N342" s="197">
        <f t="shared" si="80"/>
        <v>1</v>
      </c>
      <c r="O342" s="207" t="str">
        <f t="shared" si="80"/>
        <v>$/MWh</v>
      </c>
      <c r="P342" s="226" t="str">
        <f>_xlfn.CONCAT("**Description:** This policy is a subsidy paid by the government to suppliers of electricity per unit of electricity generated from ",LOWER($F342),". //  ", 'Repeating Values'!$D$7)</f>
        <v>**Description:** This policy is a subsidy paid by the government to suppliers of electricity per unit of electricity generated from onshore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2" s="192" t="s">
        <v>740</v>
      </c>
      <c r="R342" s="199" t="s">
        <v>751</v>
      </c>
      <c r="S342" s="2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2" s="192"/>
      <c r="W342" s="190" t="str" cm="1">
        <f t="array" ref="W342">IFERROR(INDEX(A$761:A$954,MATCH(H342,A$761:A$954,0),0),"Save")</f>
        <v>Save</v>
      </c>
    </row>
    <row r="343" spans="1:23" hidden="1">
      <c r="A343" s="197" t="str">
        <f t="shared" si="78"/>
        <v>Electricity Supply</v>
      </c>
      <c r="B343" s="197" t="str">
        <f t="shared" si="78"/>
        <v>Subsidy for Electricity Production</v>
      </c>
      <c r="C343" s="197" t="str">
        <f t="shared" si="78"/>
        <v>Subsidy for Elec Production by Fuel</v>
      </c>
      <c r="D343" s="199" t="s">
        <v>597</v>
      </c>
      <c r="E343" s="207"/>
      <c r="F343" s="199" t="s">
        <v>598</v>
      </c>
      <c r="G343" s="207"/>
      <c r="H343" s="43">
        <v>40</v>
      </c>
      <c r="I343" s="199" t="s">
        <v>311</v>
      </c>
      <c r="J343" s="197" t="str">
        <f t="shared" si="79"/>
        <v>Subsidy for Electricity Production</v>
      </c>
      <c r="K343" s="197" t="str">
        <f t="shared" si="79"/>
        <v>elec generation subsidy</v>
      </c>
      <c r="L343" s="197">
        <f t="shared" si="80"/>
        <v>0</v>
      </c>
      <c r="M343" s="197">
        <f t="shared" si="80"/>
        <v>60</v>
      </c>
      <c r="N343" s="197">
        <f t="shared" si="80"/>
        <v>1</v>
      </c>
      <c r="O343" s="207" t="str">
        <f t="shared" si="80"/>
        <v>$/MWh</v>
      </c>
      <c r="P343" s="226" t="str">
        <f>_xlfn.CONCAT("**Description:** This policy is a subsidy paid by the government to suppliers of electricity per unit of electricity generated from ",LOWER($F343),". //  ", 'Repeating Values'!$D$7)</f>
        <v>**Description:** This policy is a subsidy paid by the government to suppliers of electricity per unit of electricity generated from solar pv.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3" s="192" t="s">
        <v>740</v>
      </c>
      <c r="R343" s="199" t="s">
        <v>751</v>
      </c>
      <c r="S343" s="2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3" s="192"/>
      <c r="W343" s="190" t="str" cm="1">
        <f t="array" ref="W343">IFERROR(INDEX(A$761:A$954,MATCH(H343,A$761:A$954,0),0),"Save")</f>
        <v>Save</v>
      </c>
    </row>
    <row r="344" spans="1:23" hidden="1">
      <c r="A344" s="197" t="str">
        <f t="shared" si="78"/>
        <v>Electricity Supply</v>
      </c>
      <c r="B344" s="197" t="str">
        <f t="shared" si="78"/>
        <v>Subsidy for Electricity Production</v>
      </c>
      <c r="C344" s="197" t="str">
        <f t="shared" si="78"/>
        <v>Subsidy for Elec Production by Fuel</v>
      </c>
      <c r="D344" s="199" t="s">
        <v>599</v>
      </c>
      <c r="E344" s="207"/>
      <c r="F344" s="199" t="s">
        <v>600</v>
      </c>
      <c r="G344" s="207"/>
      <c r="H344" s="43">
        <v>41</v>
      </c>
      <c r="I344" s="199" t="s">
        <v>311</v>
      </c>
      <c r="J344" s="197" t="str">
        <f t="shared" si="79"/>
        <v>Subsidy for Electricity Production</v>
      </c>
      <c r="K344" s="197" t="str">
        <f t="shared" si="79"/>
        <v>elec generation subsidy</v>
      </c>
      <c r="L344" s="197">
        <f t="shared" si="80"/>
        <v>0</v>
      </c>
      <c r="M344" s="197">
        <f t="shared" si="80"/>
        <v>60</v>
      </c>
      <c r="N344" s="197">
        <f t="shared" si="80"/>
        <v>1</v>
      </c>
      <c r="O344" s="207" t="str">
        <f t="shared" si="80"/>
        <v>$/MWh</v>
      </c>
      <c r="P344" s="226" t="str">
        <f>_xlfn.CONCAT("**Description:** This policy is a subsidy paid by the government to suppliers of electricity per unit of electricity generated from ",LOWER($F344),". //  ", 'Repeating Values'!$D$7)</f>
        <v>**Description:** This policy is a subsidy paid by the government to suppliers of electricity per unit of electricity generated from solar thermal.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4" s="192" t="s">
        <v>740</v>
      </c>
      <c r="R344" s="199" t="s">
        <v>751</v>
      </c>
      <c r="S344" s="2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4" s="192"/>
      <c r="W344" s="190" t="str" cm="1">
        <f t="array" ref="W344">IFERROR(INDEX(A$761:A$954,MATCH(H344,A$761:A$954,0),0),"Save")</f>
        <v>Save</v>
      </c>
    </row>
    <row r="345" spans="1:23" hidden="1">
      <c r="A345" s="197" t="str">
        <f t="shared" si="78"/>
        <v>Electricity Supply</v>
      </c>
      <c r="B345" s="197" t="str">
        <f t="shared" si="78"/>
        <v>Subsidy for Electricity Production</v>
      </c>
      <c r="C345" s="197" t="str">
        <f t="shared" si="78"/>
        <v>Subsidy for Elec Production by Fuel</v>
      </c>
      <c r="D345" s="199" t="s">
        <v>601</v>
      </c>
      <c r="E345" s="207"/>
      <c r="F345" s="199" t="s">
        <v>602</v>
      </c>
      <c r="G345" s="207"/>
      <c r="H345" s="43">
        <v>42</v>
      </c>
      <c r="I345" s="199" t="s">
        <v>311</v>
      </c>
      <c r="J345" s="197" t="str">
        <f t="shared" si="79"/>
        <v>Subsidy for Electricity Production</v>
      </c>
      <c r="K345" s="197" t="str">
        <f t="shared" si="79"/>
        <v>elec generation subsidy</v>
      </c>
      <c r="L345" s="197">
        <f t="shared" si="80"/>
        <v>0</v>
      </c>
      <c r="M345" s="197">
        <f t="shared" si="80"/>
        <v>60</v>
      </c>
      <c r="N345" s="197">
        <f t="shared" si="80"/>
        <v>1</v>
      </c>
      <c r="O345" s="207" t="str">
        <f t="shared" si="80"/>
        <v>$/MWh</v>
      </c>
      <c r="P345" s="226" t="str">
        <f>_xlfn.CONCAT("**Description:** This policy is a subsidy paid by the government to suppliers of electricity per unit of electricity generated from ",LOWER($F345),". //  ", 'Repeating Values'!$D$7)</f>
        <v>**Description:** This policy is a subsidy paid by the government to suppliers of electricity per unit of electricity generated from biomass.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5" s="192" t="s">
        <v>740</v>
      </c>
      <c r="R345" s="199" t="s">
        <v>751</v>
      </c>
      <c r="S345" s="2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5" s="192"/>
      <c r="W345" s="190" t="str" cm="1">
        <f t="array" ref="W345">IFERROR(INDEX(A$761:A$954,MATCH(H345,A$761:A$954,0),0),"Save")</f>
        <v>Save</v>
      </c>
    </row>
    <row r="346" spans="1:23" hidden="1">
      <c r="A346" s="197" t="str">
        <f t="shared" si="78"/>
        <v>Electricity Supply</v>
      </c>
      <c r="B346" s="197" t="str">
        <f t="shared" si="78"/>
        <v>Subsidy for Electricity Production</v>
      </c>
      <c r="C346" s="197" t="str">
        <f t="shared" si="78"/>
        <v>Subsidy for Elec Production by Fuel</v>
      </c>
      <c r="D346" s="199" t="s">
        <v>609</v>
      </c>
      <c r="E346" s="207"/>
      <c r="F346" s="199" t="s">
        <v>610</v>
      </c>
      <c r="G346" s="207"/>
      <c r="H346" s="43">
        <v>701</v>
      </c>
      <c r="I346" s="199" t="s">
        <v>333</v>
      </c>
      <c r="J346" s="197" t="str">
        <f t="shared" si="79"/>
        <v>Subsidy for Electricity Production</v>
      </c>
      <c r="K346" s="197" t="str">
        <f t="shared" si="79"/>
        <v>elec generation subsidy</v>
      </c>
      <c r="L346" s="198"/>
      <c r="M346" s="198"/>
      <c r="N346" s="198"/>
      <c r="O346" s="207"/>
      <c r="Q346" s="192"/>
      <c r="R346" s="199"/>
      <c r="S346" s="227"/>
      <c r="T346" s="192"/>
      <c r="W346" s="190" t="str" cm="1">
        <f t="array" ref="W346">IFERROR(INDEX(A$761:A$954,MATCH(H346,A$761:A$954,0),0),"Save")</f>
        <v>Save</v>
      </c>
    </row>
    <row r="347" spans="1:23" hidden="1">
      <c r="A347" s="197" t="str">
        <f t="shared" si="78"/>
        <v>Electricity Supply</v>
      </c>
      <c r="B347" s="197" t="str">
        <f t="shared" si="78"/>
        <v>Subsidy for Electricity Production</v>
      </c>
      <c r="C347" s="197" t="str">
        <f t="shared" si="78"/>
        <v>Subsidy for Elec Production by Fuel</v>
      </c>
      <c r="D347" s="199" t="s">
        <v>612</v>
      </c>
      <c r="E347" s="207"/>
      <c r="F347" s="199" t="s">
        <v>613</v>
      </c>
      <c r="G347" s="207"/>
      <c r="H347" s="43">
        <v>184</v>
      </c>
      <c r="I347" s="199" t="s">
        <v>311</v>
      </c>
      <c r="J347" s="197" t="str">
        <f t="shared" si="79"/>
        <v>Subsidy for Electricity Production</v>
      </c>
      <c r="K347" s="197" t="str">
        <f t="shared" si="79"/>
        <v>elec generation subsidy</v>
      </c>
      <c r="L347" s="197">
        <f>L$340</f>
        <v>0</v>
      </c>
      <c r="M347" s="197">
        <f>M$340</f>
        <v>60</v>
      </c>
      <c r="N347" s="197">
        <f>N$340</f>
        <v>1</v>
      </c>
      <c r="O347" s="207" t="str">
        <f>O$340</f>
        <v>$/MWh</v>
      </c>
      <c r="P347" s="226" t="str">
        <f>_xlfn.CONCAT("**Description:** This policy is a subsidy paid by the government to suppliers of electricity per unit of electricity generated from ",LOWER($F347),". //  ", 'Repeating Values'!$D$7)</f>
        <v>**Description:** This policy is a subsidy paid by the government to suppliers of electricity per unit of electricity generated from offshore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7" s="192" t="s">
        <v>740</v>
      </c>
      <c r="R347" s="199" t="s">
        <v>751</v>
      </c>
      <c r="S347" s="2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7" s="192"/>
      <c r="W347" s="190" t="str" cm="1">
        <f t="array" ref="W347">IFERROR(INDEX(A$761:A$954,MATCH(H347,A$761:A$954,0),0),"Save")</f>
        <v>Save</v>
      </c>
    </row>
    <row r="348" spans="1:23" hidden="1">
      <c r="A348" s="197" t="str">
        <f t="shared" si="78"/>
        <v>Electricity Supply</v>
      </c>
      <c r="B348" s="197" t="str">
        <f t="shared" si="78"/>
        <v>Subsidy for Electricity Production</v>
      </c>
      <c r="C348" s="197" t="str">
        <f t="shared" si="78"/>
        <v>Subsidy for Elec Production by Fuel</v>
      </c>
      <c r="D348" s="199" t="s">
        <v>614</v>
      </c>
      <c r="E348" s="192"/>
      <c r="F348" s="199" t="s">
        <v>615</v>
      </c>
      <c r="G348" s="207"/>
      <c r="H348" s="43">
        <v>702</v>
      </c>
      <c r="I348" s="199" t="s">
        <v>333</v>
      </c>
      <c r="J348" s="197" t="str">
        <f t="shared" si="79"/>
        <v>Subsidy for Electricity Production</v>
      </c>
      <c r="K348" s="197" t="str">
        <f t="shared" si="79"/>
        <v>elec generation subsidy</v>
      </c>
      <c r="L348" s="197"/>
      <c r="M348" s="197"/>
      <c r="N348" s="197"/>
      <c r="O348" s="207"/>
      <c r="P348" s="194"/>
      <c r="Q348" s="192"/>
      <c r="R348" s="199"/>
      <c r="S348" s="227"/>
      <c r="T348" s="192"/>
      <c r="W348" s="190" t="str" cm="1">
        <f t="array" ref="W348">IFERROR(INDEX(A$761:A$954,MATCH(H348,A$761:A$954,0),0),"Save")</f>
        <v>Save</v>
      </c>
    </row>
    <row r="349" spans="1:23" hidden="1">
      <c r="A349" s="197" t="str">
        <f t="shared" si="78"/>
        <v>Electricity Supply</v>
      </c>
      <c r="B349" s="197" t="str">
        <f t="shared" si="78"/>
        <v>Subsidy for Electricity Production</v>
      </c>
      <c r="C349" s="197" t="str">
        <f t="shared" si="78"/>
        <v>Subsidy for Elec Production by Fuel</v>
      </c>
      <c r="D349" s="199" t="s">
        <v>616</v>
      </c>
      <c r="E349" s="192"/>
      <c r="F349" s="199" t="s">
        <v>617</v>
      </c>
      <c r="G349" s="207"/>
      <c r="H349" s="43">
        <v>703</v>
      </c>
      <c r="I349" s="199" t="s">
        <v>333</v>
      </c>
      <c r="J349" s="197" t="str">
        <f t="shared" si="79"/>
        <v>Subsidy for Electricity Production</v>
      </c>
      <c r="K349" s="197" t="str">
        <f t="shared" si="79"/>
        <v>elec generation subsidy</v>
      </c>
      <c r="L349" s="197"/>
      <c r="M349" s="197"/>
      <c r="N349" s="197"/>
      <c r="O349" s="207"/>
      <c r="P349" s="194"/>
      <c r="Q349" s="192"/>
      <c r="R349" s="199"/>
      <c r="S349" s="227"/>
      <c r="T349" s="192"/>
      <c r="W349" s="190" t="str" cm="1">
        <f t="array" ref="W349">IFERROR(INDEX(A$761:A$954,MATCH(H349,A$761:A$954,0),0),"Save")</f>
        <v>Save</v>
      </c>
    </row>
    <row r="350" spans="1:23" hidden="1">
      <c r="A350" s="197" t="str">
        <f t="shared" si="78"/>
        <v>Electricity Supply</v>
      </c>
      <c r="B350" s="197" t="str">
        <f t="shared" si="78"/>
        <v>Subsidy for Electricity Production</v>
      </c>
      <c r="C350" s="197" t="str">
        <f t="shared" si="78"/>
        <v>Subsidy for Elec Production by Fuel</v>
      </c>
      <c r="D350" s="199" t="s">
        <v>618</v>
      </c>
      <c r="E350" s="192"/>
      <c r="F350" s="199" t="s">
        <v>619</v>
      </c>
      <c r="G350" s="207"/>
      <c r="H350" s="43">
        <v>704</v>
      </c>
      <c r="I350" s="199" t="s">
        <v>333</v>
      </c>
      <c r="J350" s="197" t="str">
        <f t="shared" si="79"/>
        <v>Subsidy for Electricity Production</v>
      </c>
      <c r="K350" s="197" t="str">
        <f t="shared" si="79"/>
        <v>elec generation subsidy</v>
      </c>
      <c r="L350" s="197"/>
      <c r="M350" s="197"/>
      <c r="N350" s="197"/>
      <c r="O350" s="207"/>
      <c r="P350" s="194"/>
      <c r="Q350" s="192"/>
      <c r="R350" s="199"/>
      <c r="S350" s="227"/>
      <c r="T350" s="192"/>
      <c r="W350" s="190" t="str" cm="1">
        <f t="array" ref="W350">IFERROR(INDEX(A$761:A$954,MATCH(H350,A$761:A$954,0),0),"Save")</f>
        <v>Save</v>
      </c>
    </row>
    <row r="351" spans="1:23">
      <c r="A351" s="189" t="s">
        <v>754</v>
      </c>
      <c r="B351" s="189" t="s">
        <v>620</v>
      </c>
      <c r="C351" s="189" t="s">
        <v>755</v>
      </c>
      <c r="D351" s="192" t="s">
        <v>756</v>
      </c>
      <c r="E351" s="199" t="s">
        <v>757</v>
      </c>
      <c r="F351" s="199" t="s">
        <v>758</v>
      </c>
      <c r="G351" s="192" t="s">
        <v>759</v>
      </c>
      <c r="H351" s="43">
        <v>892</v>
      </c>
      <c r="I351" s="192" t="s">
        <v>311</v>
      </c>
      <c r="J351" s="189" t="s">
        <v>760</v>
      </c>
      <c r="K351" s="189" t="s">
        <v>761</v>
      </c>
      <c r="L351" s="211">
        <v>0</v>
      </c>
      <c r="M351" s="212">
        <v>1</v>
      </c>
      <c r="N351" s="212">
        <v>0.01</v>
      </c>
      <c r="O351" s="192" t="s">
        <v>624</v>
      </c>
      <c r="P351" s="192" t="s">
        <v>762</v>
      </c>
      <c r="Q351" s="192" t="s">
        <v>626</v>
      </c>
      <c r="R351" s="199" t="s">
        <v>627</v>
      </c>
      <c r="S351" s="213"/>
      <c r="T351" s="192"/>
      <c r="W351" s="190" cm="1">
        <f t="array" ref="W351">IFERROR(INDEX(A$761:A$954,MATCH(H351,A$761:A$954,0),0),"Save")</f>
        <v>892</v>
      </c>
    </row>
    <row r="352" spans="1:23">
      <c r="A352" s="197" t="str">
        <f t="shared" ref="A352:C366" si="81">A$351</f>
        <v>Industry</v>
      </c>
      <c r="B352" s="197" t="str">
        <f t="shared" si="81"/>
        <v>Carbon Capture and Sequestration</v>
      </c>
      <c r="C352" s="197" t="str">
        <f t="shared" si="81"/>
        <v>Industry Sector Fraction of Potential Additional CCS Achieved</v>
      </c>
      <c r="D352" s="192" t="s">
        <v>756</v>
      </c>
      <c r="E352" s="199" t="s">
        <v>763</v>
      </c>
      <c r="F352" s="199" t="s">
        <v>758</v>
      </c>
      <c r="G352" s="192" t="s">
        <v>764</v>
      </c>
      <c r="H352" s="43">
        <v>893</v>
      </c>
      <c r="I352" s="192" t="s">
        <v>311</v>
      </c>
      <c r="J352" s="197" t="str">
        <f t="shared" ref="J352:R358" si="82">J$351</f>
        <v>Industry CCS</v>
      </c>
      <c r="K352" s="197" t="str">
        <f t="shared" si="82"/>
        <v>indst CCS</v>
      </c>
      <c r="L352" s="205">
        <f t="shared" si="82"/>
        <v>0</v>
      </c>
      <c r="M352" s="205">
        <f t="shared" si="82"/>
        <v>1</v>
      </c>
      <c r="N352" s="205">
        <f t="shared" si="82"/>
        <v>0.01</v>
      </c>
      <c r="O352" s="197" t="str">
        <f t="shared" si="82"/>
        <v>% of CO2 captured</v>
      </c>
      <c r="P352" s="207"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2" s="197" t="str">
        <f t="shared" si="82"/>
        <v>ccs.html#ccs</v>
      </c>
      <c r="R352" s="197" t="str">
        <f t="shared" si="82"/>
        <v>carbon-capture-and-sequestration.html</v>
      </c>
      <c r="S352" s="213"/>
      <c r="T352" s="192"/>
      <c r="W352" s="190" cm="1">
        <f t="array" ref="W352">IFERROR(INDEX(A$761:A$954,MATCH(H352,A$761:A$954,0),0),"Save")</f>
        <v>893</v>
      </c>
    </row>
    <row r="353" spans="1:23">
      <c r="A353" s="197" t="str">
        <f t="shared" si="81"/>
        <v>Industry</v>
      </c>
      <c r="B353" s="197" t="str">
        <f t="shared" si="81"/>
        <v>Carbon Capture and Sequestration</v>
      </c>
      <c r="C353" s="197" t="str">
        <f t="shared" si="81"/>
        <v>Industry Sector Fraction of Potential Additional CCS Achieved</v>
      </c>
      <c r="D353" s="199" t="s">
        <v>765</v>
      </c>
      <c r="E353" s="199" t="s">
        <v>757</v>
      </c>
      <c r="F353" s="199" t="s">
        <v>766</v>
      </c>
      <c r="G353" s="192" t="s">
        <v>759</v>
      </c>
      <c r="H353" s="43">
        <v>894</v>
      </c>
      <c r="I353" s="192" t="s">
        <v>311</v>
      </c>
      <c r="J353" s="197" t="str">
        <f t="shared" si="82"/>
        <v>Industry CCS</v>
      </c>
      <c r="K353" s="197" t="str">
        <f t="shared" si="82"/>
        <v>indst CCS</v>
      </c>
      <c r="L353" s="205">
        <f t="shared" si="82"/>
        <v>0</v>
      </c>
      <c r="M353" s="205">
        <f t="shared" si="82"/>
        <v>1</v>
      </c>
      <c r="N353" s="205">
        <f t="shared" si="82"/>
        <v>0.01</v>
      </c>
      <c r="O353" s="197" t="str">
        <f t="shared" si="82"/>
        <v>% of CO2 captured</v>
      </c>
      <c r="P353" s="207"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3" s="197" t="str">
        <f t="shared" si="82"/>
        <v>ccs.html#ccs</v>
      </c>
      <c r="R353" s="197" t="str">
        <f t="shared" si="82"/>
        <v>carbon-capture-and-sequestration.html</v>
      </c>
      <c r="S353" s="227"/>
      <c r="T353" s="192"/>
      <c r="W353" s="190" cm="1">
        <f t="array" ref="W353">IFERROR(INDEX(A$761:A$954,MATCH(H353,A$761:A$954,0),0),"Save")</f>
        <v>894</v>
      </c>
    </row>
    <row r="354" spans="1:23">
      <c r="A354" s="197" t="str">
        <f t="shared" si="81"/>
        <v>Industry</v>
      </c>
      <c r="B354" s="197" t="str">
        <f t="shared" si="81"/>
        <v>Carbon Capture and Sequestration</v>
      </c>
      <c r="C354" s="197" t="str">
        <f t="shared" si="81"/>
        <v>Industry Sector Fraction of Potential Additional CCS Achieved</v>
      </c>
      <c r="D354" s="199" t="s">
        <v>765</v>
      </c>
      <c r="E354" s="199" t="s">
        <v>763</v>
      </c>
      <c r="F354" s="199" t="s">
        <v>766</v>
      </c>
      <c r="G354" s="192" t="s">
        <v>764</v>
      </c>
      <c r="H354" s="43">
        <v>895</v>
      </c>
      <c r="I354" s="192" t="s">
        <v>311</v>
      </c>
      <c r="J354" s="197" t="str">
        <f t="shared" si="82"/>
        <v>Industry CCS</v>
      </c>
      <c r="K354" s="197" t="str">
        <f t="shared" si="82"/>
        <v>indst CCS</v>
      </c>
      <c r="L354" s="205">
        <f t="shared" si="82"/>
        <v>0</v>
      </c>
      <c r="M354" s="205">
        <f t="shared" si="82"/>
        <v>1</v>
      </c>
      <c r="N354" s="205">
        <f t="shared" si="82"/>
        <v>0.01</v>
      </c>
      <c r="O354" s="197" t="str">
        <f t="shared" si="82"/>
        <v>% of CO2 captured</v>
      </c>
      <c r="P354" s="207"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4" s="197" t="str">
        <f t="shared" si="82"/>
        <v>ccs.html#ccs</v>
      </c>
      <c r="R354" s="197" t="str">
        <f t="shared" si="82"/>
        <v>carbon-capture-and-sequestration.html</v>
      </c>
      <c r="S354" s="227"/>
      <c r="T354" s="192"/>
      <c r="W354" s="190" cm="1">
        <f t="array" ref="W354">IFERROR(INDEX(A$761:A$954,MATCH(H354,A$761:A$954,0),0),"Save")</f>
        <v>895</v>
      </c>
    </row>
    <row r="355" spans="1:23">
      <c r="A355" s="197" t="str">
        <f t="shared" si="81"/>
        <v>Industry</v>
      </c>
      <c r="B355" s="197" t="str">
        <f t="shared" si="81"/>
        <v>Carbon Capture and Sequestration</v>
      </c>
      <c r="C355" s="197" t="str">
        <f t="shared" si="81"/>
        <v>Industry Sector Fraction of Potential Additional CCS Achieved</v>
      </c>
      <c r="D355" s="199" t="s">
        <v>767</v>
      </c>
      <c r="E355" s="199" t="s">
        <v>757</v>
      </c>
      <c r="F355" s="199" t="s">
        <v>768</v>
      </c>
      <c r="G355" s="192" t="s">
        <v>759</v>
      </c>
      <c r="H355" s="43">
        <v>896</v>
      </c>
      <c r="I355" s="192" t="s">
        <v>311</v>
      </c>
      <c r="J355" s="197" t="str">
        <f t="shared" si="82"/>
        <v>Industry CCS</v>
      </c>
      <c r="K355" s="197" t="str">
        <f t="shared" si="82"/>
        <v>indst CCS</v>
      </c>
      <c r="L355" s="205">
        <f t="shared" si="82"/>
        <v>0</v>
      </c>
      <c r="M355" s="205">
        <f t="shared" si="82"/>
        <v>1</v>
      </c>
      <c r="N355" s="205">
        <f t="shared" si="82"/>
        <v>0.01</v>
      </c>
      <c r="O355" s="197" t="str">
        <f t="shared" si="82"/>
        <v>% of CO2 captured</v>
      </c>
      <c r="P355" s="207"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5" s="197" t="str">
        <f t="shared" si="82"/>
        <v>ccs.html#ccs</v>
      </c>
      <c r="R355" s="197" t="str">
        <f t="shared" si="82"/>
        <v>carbon-capture-and-sequestration.html</v>
      </c>
      <c r="S355" s="227"/>
      <c r="T355" s="192"/>
      <c r="W355" s="190" cm="1">
        <f t="array" ref="W355">IFERROR(INDEX(A$761:A$954,MATCH(H355,A$761:A$954,0),0),"Save")</f>
        <v>896</v>
      </c>
    </row>
    <row r="356" spans="1:23">
      <c r="A356" s="197" t="str">
        <f t="shared" si="81"/>
        <v>Industry</v>
      </c>
      <c r="B356" s="197" t="str">
        <f t="shared" si="81"/>
        <v>Carbon Capture and Sequestration</v>
      </c>
      <c r="C356" s="197" t="str">
        <f t="shared" si="81"/>
        <v>Industry Sector Fraction of Potential Additional CCS Achieved</v>
      </c>
      <c r="D356" s="199" t="s">
        <v>767</v>
      </c>
      <c r="E356" s="199" t="s">
        <v>763</v>
      </c>
      <c r="F356" s="199" t="s">
        <v>768</v>
      </c>
      <c r="G356" s="192" t="s">
        <v>764</v>
      </c>
      <c r="H356" s="43">
        <v>897</v>
      </c>
      <c r="I356" s="192" t="s">
        <v>311</v>
      </c>
      <c r="J356" s="197" t="str">
        <f t="shared" si="82"/>
        <v>Industry CCS</v>
      </c>
      <c r="K356" s="197" t="str">
        <f t="shared" si="82"/>
        <v>indst CCS</v>
      </c>
      <c r="L356" s="205">
        <f t="shared" si="82"/>
        <v>0</v>
      </c>
      <c r="M356" s="205">
        <f t="shared" si="82"/>
        <v>1</v>
      </c>
      <c r="N356" s="205">
        <f t="shared" si="82"/>
        <v>0.01</v>
      </c>
      <c r="O356" s="197" t="str">
        <f t="shared" si="82"/>
        <v>% of CO2 captured</v>
      </c>
      <c r="P356" s="207"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6" s="197" t="str">
        <f t="shared" si="82"/>
        <v>ccs.html#ccs</v>
      </c>
      <c r="R356" s="197" t="str">
        <f t="shared" si="82"/>
        <v>carbon-capture-and-sequestration.html</v>
      </c>
      <c r="S356" s="227"/>
      <c r="T356" s="192"/>
      <c r="W356" s="190" cm="1">
        <f t="array" ref="W356">IFERROR(INDEX(A$761:A$954,MATCH(H356,A$761:A$954,0),0),"Save")</f>
        <v>897</v>
      </c>
    </row>
    <row r="357" spans="1:23">
      <c r="A357" s="197" t="str">
        <f t="shared" si="81"/>
        <v>Industry</v>
      </c>
      <c r="B357" s="197" t="str">
        <f t="shared" si="81"/>
        <v>Carbon Capture and Sequestration</v>
      </c>
      <c r="C357" s="197" t="str">
        <f t="shared" si="81"/>
        <v>Industry Sector Fraction of Potential Additional CCS Achieved</v>
      </c>
      <c r="D357" s="199" t="s">
        <v>769</v>
      </c>
      <c r="E357" s="199" t="s">
        <v>757</v>
      </c>
      <c r="F357" s="199" t="s">
        <v>770</v>
      </c>
      <c r="G357" s="192" t="s">
        <v>759</v>
      </c>
      <c r="H357" s="43">
        <v>898</v>
      </c>
      <c r="I357" s="192" t="s">
        <v>311</v>
      </c>
      <c r="J357" s="197" t="str">
        <f t="shared" si="82"/>
        <v>Industry CCS</v>
      </c>
      <c r="K357" s="197" t="str">
        <f t="shared" si="82"/>
        <v>indst CCS</v>
      </c>
      <c r="L357" s="205">
        <f t="shared" si="82"/>
        <v>0</v>
      </c>
      <c r="M357" s="205">
        <f t="shared" si="82"/>
        <v>1</v>
      </c>
      <c r="N357" s="205">
        <f t="shared" si="82"/>
        <v>0.01</v>
      </c>
      <c r="O357" s="197" t="str">
        <f t="shared" si="82"/>
        <v>% of CO2 captured</v>
      </c>
      <c r="P357" s="207"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7" s="197" t="str">
        <f t="shared" si="82"/>
        <v>ccs.html#ccs</v>
      </c>
      <c r="R357" s="197" t="str">
        <f t="shared" si="82"/>
        <v>carbon-capture-and-sequestration.html</v>
      </c>
      <c r="S357" s="227"/>
      <c r="T357" s="192"/>
      <c r="W357" s="190" cm="1">
        <f t="array" ref="W357">IFERROR(INDEX(A$761:A$954,MATCH(H357,A$761:A$954,0),0),"Save")</f>
        <v>898</v>
      </c>
    </row>
    <row r="358" spans="1:23">
      <c r="A358" s="197" t="str">
        <f t="shared" si="81"/>
        <v>Industry</v>
      </c>
      <c r="B358" s="197" t="str">
        <f t="shared" si="81"/>
        <v>Carbon Capture and Sequestration</v>
      </c>
      <c r="C358" s="197" t="str">
        <f t="shared" si="81"/>
        <v>Industry Sector Fraction of Potential Additional CCS Achieved</v>
      </c>
      <c r="D358" s="199" t="s">
        <v>769</v>
      </c>
      <c r="E358" s="199" t="s">
        <v>763</v>
      </c>
      <c r="F358" s="199" t="s">
        <v>770</v>
      </c>
      <c r="G358" s="192" t="s">
        <v>764</v>
      </c>
      <c r="H358" s="43">
        <v>899</v>
      </c>
      <c r="I358" s="192" t="s">
        <v>311</v>
      </c>
      <c r="J358" s="197" t="str">
        <f t="shared" si="82"/>
        <v>Industry CCS</v>
      </c>
      <c r="K358" s="197" t="str">
        <f t="shared" si="82"/>
        <v>indst CCS</v>
      </c>
      <c r="L358" s="205">
        <f t="shared" si="82"/>
        <v>0</v>
      </c>
      <c r="M358" s="205">
        <f t="shared" si="82"/>
        <v>1</v>
      </c>
      <c r="N358" s="205">
        <f t="shared" si="82"/>
        <v>0.01</v>
      </c>
      <c r="O358" s="197" t="str">
        <f t="shared" si="82"/>
        <v>% of CO2 captured</v>
      </c>
      <c r="P358" s="207"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8" s="197" t="str">
        <f t="shared" si="82"/>
        <v>ccs.html#ccs</v>
      </c>
      <c r="R358" s="197" t="str">
        <f t="shared" si="82"/>
        <v>carbon-capture-and-sequestration.html</v>
      </c>
      <c r="S358" s="227"/>
      <c r="T358" s="192"/>
      <c r="W358" s="190" cm="1">
        <f t="array" ref="W358">IFERROR(INDEX(A$761:A$954,MATCH(H358,A$761:A$954,0),0),"Save")</f>
        <v>899</v>
      </c>
    </row>
    <row r="359" spans="1:23">
      <c r="A359" s="197" t="str">
        <f t="shared" si="81"/>
        <v>Industry</v>
      </c>
      <c r="B359" s="197" t="str">
        <f t="shared" si="81"/>
        <v>Carbon Capture and Sequestration</v>
      </c>
      <c r="C359" s="197" t="str">
        <f t="shared" si="81"/>
        <v>Industry Sector Fraction of Potential Additional CCS Achieved</v>
      </c>
      <c r="D359" s="199" t="s">
        <v>771</v>
      </c>
      <c r="E359" s="199" t="s">
        <v>757</v>
      </c>
      <c r="F359" s="192" t="s">
        <v>772</v>
      </c>
      <c r="G359" s="192" t="s">
        <v>759</v>
      </c>
      <c r="H359" s="43">
        <v>900</v>
      </c>
      <c r="I359" s="199" t="s">
        <v>333</v>
      </c>
      <c r="J359" s="197" t="str">
        <f t="shared" ref="J359:K366" si="83">J$351</f>
        <v>Industry CCS</v>
      </c>
      <c r="K359" s="197" t="str">
        <f t="shared" si="83"/>
        <v>indst CCS</v>
      </c>
      <c r="L359" s="205"/>
      <c r="M359" s="205"/>
      <c r="N359" s="205"/>
      <c r="O359" s="197"/>
      <c r="P359" s="197"/>
      <c r="Q359" s="197"/>
      <c r="R359" s="197"/>
      <c r="S359" s="227"/>
      <c r="T359" s="192"/>
      <c r="W359" s="190" cm="1">
        <f t="array" ref="W359">IFERROR(INDEX(A$761:A$954,MATCH(H359,A$761:A$954,0),0),"Save")</f>
        <v>900</v>
      </c>
    </row>
    <row r="360" spans="1:23">
      <c r="A360" s="197" t="str">
        <f t="shared" si="81"/>
        <v>Industry</v>
      </c>
      <c r="B360" s="197" t="str">
        <f t="shared" si="81"/>
        <v>Carbon Capture and Sequestration</v>
      </c>
      <c r="C360" s="197" t="str">
        <f t="shared" si="81"/>
        <v>Industry Sector Fraction of Potential Additional CCS Achieved</v>
      </c>
      <c r="D360" s="199" t="s">
        <v>771</v>
      </c>
      <c r="E360" s="199" t="s">
        <v>763</v>
      </c>
      <c r="F360" s="192" t="s">
        <v>772</v>
      </c>
      <c r="G360" s="192" t="s">
        <v>764</v>
      </c>
      <c r="H360" s="43">
        <v>901</v>
      </c>
      <c r="I360" s="199" t="s">
        <v>333</v>
      </c>
      <c r="J360" s="197" t="str">
        <f t="shared" si="83"/>
        <v>Industry CCS</v>
      </c>
      <c r="K360" s="197" t="str">
        <f t="shared" si="83"/>
        <v>indst CCS</v>
      </c>
      <c r="L360" s="205"/>
      <c r="M360" s="205"/>
      <c r="N360" s="205"/>
      <c r="O360" s="197"/>
      <c r="P360" s="197"/>
      <c r="Q360" s="197"/>
      <c r="R360" s="197"/>
      <c r="S360" s="227"/>
      <c r="T360" s="192"/>
      <c r="W360" s="190" cm="1">
        <f t="array" ref="W360">IFERROR(INDEX(A$761:A$954,MATCH(H360,A$761:A$954,0),0),"Save")</f>
        <v>901</v>
      </c>
    </row>
    <row r="361" spans="1:23">
      <c r="A361" s="197" t="str">
        <f t="shared" si="81"/>
        <v>Industry</v>
      </c>
      <c r="B361" s="197" t="str">
        <f t="shared" si="81"/>
        <v>Carbon Capture and Sequestration</v>
      </c>
      <c r="C361" s="197" t="str">
        <f t="shared" si="81"/>
        <v>Industry Sector Fraction of Potential Additional CCS Achieved</v>
      </c>
      <c r="D361" s="199" t="s">
        <v>773</v>
      </c>
      <c r="E361" s="199" t="s">
        <v>757</v>
      </c>
      <c r="F361" s="199" t="s">
        <v>774</v>
      </c>
      <c r="G361" s="192" t="s">
        <v>759</v>
      </c>
      <c r="H361" s="43">
        <v>902</v>
      </c>
      <c r="I361" s="199" t="s">
        <v>333</v>
      </c>
      <c r="J361" s="197" t="str">
        <f t="shared" si="83"/>
        <v>Industry CCS</v>
      </c>
      <c r="K361" s="197" t="str">
        <f t="shared" si="83"/>
        <v>indst CCS</v>
      </c>
      <c r="L361" s="205"/>
      <c r="M361" s="205"/>
      <c r="N361" s="205"/>
      <c r="O361" s="197"/>
      <c r="P361" s="197"/>
      <c r="Q361" s="197"/>
      <c r="R361" s="197"/>
      <c r="S361" s="227"/>
      <c r="T361" s="192"/>
      <c r="W361" s="190" cm="1">
        <f t="array" ref="W361">IFERROR(INDEX(A$761:A$954,MATCH(H361,A$761:A$954,0),0),"Save")</f>
        <v>902</v>
      </c>
    </row>
    <row r="362" spans="1:23">
      <c r="A362" s="197" t="str">
        <f t="shared" si="81"/>
        <v>Industry</v>
      </c>
      <c r="B362" s="197" t="str">
        <f t="shared" si="81"/>
        <v>Carbon Capture and Sequestration</v>
      </c>
      <c r="C362" s="197" t="str">
        <f t="shared" si="81"/>
        <v>Industry Sector Fraction of Potential Additional CCS Achieved</v>
      </c>
      <c r="D362" s="199" t="s">
        <v>773</v>
      </c>
      <c r="E362" s="199" t="s">
        <v>763</v>
      </c>
      <c r="F362" s="199" t="s">
        <v>774</v>
      </c>
      <c r="G362" s="192" t="s">
        <v>764</v>
      </c>
      <c r="H362" s="43">
        <v>903</v>
      </c>
      <c r="I362" s="199" t="s">
        <v>333</v>
      </c>
      <c r="J362" s="197" t="str">
        <f t="shared" si="83"/>
        <v>Industry CCS</v>
      </c>
      <c r="K362" s="197" t="str">
        <f t="shared" si="83"/>
        <v>indst CCS</v>
      </c>
      <c r="L362" s="205"/>
      <c r="M362" s="205"/>
      <c r="N362" s="205"/>
      <c r="O362" s="197"/>
      <c r="P362" s="197"/>
      <c r="Q362" s="197"/>
      <c r="R362" s="197"/>
      <c r="S362" s="227"/>
      <c r="T362" s="192"/>
      <c r="W362" s="190" cm="1">
        <f t="array" ref="W362">IFERROR(INDEX(A$761:A$954,MATCH(H362,A$761:A$954,0),0),"Save")</f>
        <v>903</v>
      </c>
    </row>
    <row r="363" spans="1:23">
      <c r="A363" s="197" t="str">
        <f t="shared" si="81"/>
        <v>Industry</v>
      </c>
      <c r="B363" s="197" t="str">
        <f t="shared" si="81"/>
        <v>Carbon Capture and Sequestration</v>
      </c>
      <c r="C363" s="197" t="str">
        <f t="shared" si="81"/>
        <v>Industry Sector Fraction of Potential Additional CCS Achieved</v>
      </c>
      <c r="D363" s="199" t="s">
        <v>775</v>
      </c>
      <c r="E363" s="199" t="s">
        <v>757</v>
      </c>
      <c r="F363" s="199" t="s">
        <v>776</v>
      </c>
      <c r="G363" s="192" t="s">
        <v>759</v>
      </c>
      <c r="H363" s="43">
        <v>904</v>
      </c>
      <c r="I363" s="199" t="s">
        <v>333</v>
      </c>
      <c r="J363" s="197" t="str">
        <f t="shared" si="83"/>
        <v>Industry CCS</v>
      </c>
      <c r="K363" s="197" t="str">
        <f t="shared" si="83"/>
        <v>indst CCS</v>
      </c>
      <c r="L363" s="205"/>
      <c r="M363" s="205"/>
      <c r="N363" s="205"/>
      <c r="O363" s="197"/>
      <c r="P363" s="197"/>
      <c r="Q363" s="197"/>
      <c r="R363" s="197"/>
      <c r="S363" s="227"/>
      <c r="T363" s="192"/>
      <c r="W363" s="190" cm="1">
        <f t="array" ref="W363">IFERROR(INDEX(A$761:A$954,MATCH(H363,A$761:A$954,0),0),"Save")</f>
        <v>904</v>
      </c>
    </row>
    <row r="364" spans="1:23">
      <c r="A364" s="197" t="str">
        <f t="shared" si="81"/>
        <v>Industry</v>
      </c>
      <c r="B364" s="197" t="str">
        <f t="shared" si="81"/>
        <v>Carbon Capture and Sequestration</v>
      </c>
      <c r="C364" s="197" t="str">
        <f t="shared" si="81"/>
        <v>Industry Sector Fraction of Potential Additional CCS Achieved</v>
      </c>
      <c r="D364" s="199" t="s">
        <v>775</v>
      </c>
      <c r="E364" s="199" t="s">
        <v>763</v>
      </c>
      <c r="F364" s="199" t="s">
        <v>776</v>
      </c>
      <c r="G364" s="192" t="s">
        <v>764</v>
      </c>
      <c r="H364" s="43">
        <v>905</v>
      </c>
      <c r="I364" s="199" t="s">
        <v>333</v>
      </c>
      <c r="J364" s="197" t="str">
        <f t="shared" si="83"/>
        <v>Industry CCS</v>
      </c>
      <c r="K364" s="197" t="str">
        <f t="shared" si="83"/>
        <v>indst CCS</v>
      </c>
      <c r="L364" s="205"/>
      <c r="M364" s="205"/>
      <c r="N364" s="205"/>
      <c r="O364" s="197"/>
      <c r="P364" s="197"/>
      <c r="Q364" s="197"/>
      <c r="R364" s="197"/>
      <c r="S364" s="227"/>
      <c r="T364" s="192"/>
      <c r="W364" s="190" cm="1">
        <f t="array" ref="W364">IFERROR(INDEX(A$761:A$954,MATCH(H364,A$761:A$954,0),0),"Save")</f>
        <v>905</v>
      </c>
    </row>
    <row r="365" spans="1:23">
      <c r="A365" s="197" t="str">
        <f t="shared" si="81"/>
        <v>Industry</v>
      </c>
      <c r="B365" s="197" t="str">
        <f t="shared" si="81"/>
        <v>Carbon Capture and Sequestration</v>
      </c>
      <c r="C365" s="197" t="str">
        <f t="shared" si="81"/>
        <v>Industry Sector Fraction of Potential Additional CCS Achieved</v>
      </c>
      <c r="D365" s="199" t="s">
        <v>777</v>
      </c>
      <c r="E365" s="199" t="s">
        <v>757</v>
      </c>
      <c r="F365" s="199" t="s">
        <v>778</v>
      </c>
      <c r="G365" s="192" t="s">
        <v>759</v>
      </c>
      <c r="H365" s="43">
        <v>906</v>
      </c>
      <c r="I365" s="192" t="s">
        <v>311</v>
      </c>
      <c r="J365" s="197" t="str">
        <f t="shared" si="83"/>
        <v>Industry CCS</v>
      </c>
      <c r="K365" s="197" t="str">
        <f t="shared" si="83"/>
        <v>indst CCS</v>
      </c>
      <c r="L365" s="205">
        <f t="shared" ref="L365:R366" si="84">L$351</f>
        <v>0</v>
      </c>
      <c r="M365" s="205">
        <f t="shared" si="84"/>
        <v>1</v>
      </c>
      <c r="N365" s="205">
        <f t="shared" si="84"/>
        <v>0.01</v>
      </c>
      <c r="O365" s="197" t="str">
        <f t="shared" si="84"/>
        <v>% of CO2 captured</v>
      </c>
      <c r="P365" s="197" t="str">
        <f t="shared" si="8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5" s="197" t="str">
        <f t="shared" si="84"/>
        <v>ccs.html#ccs</v>
      </c>
      <c r="R365" s="197" t="str">
        <f t="shared" si="84"/>
        <v>carbon-capture-and-sequestration.html</v>
      </c>
      <c r="S365" s="227"/>
      <c r="T365" s="192"/>
      <c r="W365" s="190" cm="1">
        <f t="array" ref="W365">IFERROR(INDEX(A$761:A$954,MATCH(H365,A$761:A$954,0),0),"Save")</f>
        <v>906</v>
      </c>
    </row>
    <row r="366" spans="1:23">
      <c r="A366" s="197" t="str">
        <f t="shared" si="81"/>
        <v>Industry</v>
      </c>
      <c r="B366" s="197" t="str">
        <f t="shared" si="81"/>
        <v>Carbon Capture and Sequestration</v>
      </c>
      <c r="C366" s="197" t="str">
        <f t="shared" si="81"/>
        <v>Industry Sector Fraction of Potential Additional CCS Achieved</v>
      </c>
      <c r="D366" s="199" t="s">
        <v>777</v>
      </c>
      <c r="E366" s="199" t="s">
        <v>763</v>
      </c>
      <c r="F366" s="199" t="s">
        <v>778</v>
      </c>
      <c r="G366" s="192" t="s">
        <v>764</v>
      </c>
      <c r="H366" s="43">
        <v>907</v>
      </c>
      <c r="I366" s="192" t="s">
        <v>311</v>
      </c>
      <c r="J366" s="197" t="str">
        <f t="shared" si="83"/>
        <v>Industry CCS</v>
      </c>
      <c r="K366" s="197" t="str">
        <f t="shared" si="83"/>
        <v>indst CCS</v>
      </c>
      <c r="L366" s="205">
        <f t="shared" si="84"/>
        <v>0</v>
      </c>
      <c r="M366" s="205">
        <f t="shared" si="84"/>
        <v>1</v>
      </c>
      <c r="N366" s="205">
        <f t="shared" si="84"/>
        <v>0.01</v>
      </c>
      <c r="O366" s="197" t="str">
        <f t="shared" si="84"/>
        <v>% of CO2 captured</v>
      </c>
      <c r="P366" s="207" t="str">
        <f t="shared" si="8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6" s="197" t="str">
        <f t="shared" si="84"/>
        <v>ccs.html#ccs</v>
      </c>
      <c r="R366" s="197" t="str">
        <f t="shared" si="84"/>
        <v>carbon-capture-and-sequestration.html</v>
      </c>
      <c r="S366" s="227"/>
      <c r="T366" s="192"/>
      <c r="W366" s="190" cm="1">
        <f t="array" ref="W366">IFERROR(INDEX(A$761:A$954,MATCH(H366,A$761:A$954,0),0),"Save")</f>
        <v>907</v>
      </c>
    </row>
    <row r="367" spans="1:23" hidden="1">
      <c r="A367" s="189" t="s">
        <v>754</v>
      </c>
      <c r="B367" s="189" t="s">
        <v>779</v>
      </c>
      <c r="C367" s="189" t="s">
        <v>780</v>
      </c>
      <c r="D367" s="192"/>
      <c r="E367" s="192"/>
      <c r="F367" s="192"/>
      <c r="G367" s="192"/>
      <c r="H367" s="43">
        <v>43</v>
      </c>
      <c r="I367" s="192" t="s">
        <v>311</v>
      </c>
      <c r="J367" s="189" t="s">
        <v>779</v>
      </c>
      <c r="K367" s="189" t="s">
        <v>781</v>
      </c>
      <c r="L367" s="211">
        <v>0</v>
      </c>
      <c r="M367" s="212">
        <v>1</v>
      </c>
      <c r="N367" s="212">
        <v>0.01</v>
      </c>
      <c r="O367" s="192" t="s">
        <v>654</v>
      </c>
      <c r="P367" s="194" t="s">
        <v>782</v>
      </c>
      <c r="Q367" s="192" t="s">
        <v>783</v>
      </c>
      <c r="R367" s="199" t="s">
        <v>784</v>
      </c>
      <c r="S367" s="213" t="s">
        <v>785</v>
      </c>
      <c r="T367" s="192"/>
      <c r="W367" s="190" t="str" cm="1">
        <f t="array" ref="W367">IFERROR(INDEX(A$761:A$954,MATCH(H367,A$761:A$954,0),0),"Save")</f>
        <v>Save</v>
      </c>
    </row>
    <row r="368" spans="1:23" s="197" customFormat="1" hidden="1">
      <c r="A368" s="189" t="s">
        <v>754</v>
      </c>
      <c r="B368" s="189" t="s">
        <v>786</v>
      </c>
      <c r="C368" s="189" t="s">
        <v>787</v>
      </c>
      <c r="D368" s="192"/>
      <c r="E368" s="192"/>
      <c r="F368" s="192"/>
      <c r="G368" s="192"/>
      <c r="H368" s="43">
        <v>44</v>
      </c>
      <c r="I368" s="192" t="s">
        <v>311</v>
      </c>
      <c r="J368" s="189" t="s">
        <v>786</v>
      </c>
      <c r="K368" s="189" t="s">
        <v>788</v>
      </c>
      <c r="L368" s="211">
        <v>0</v>
      </c>
      <c r="M368" s="212">
        <v>1</v>
      </c>
      <c r="N368" s="212">
        <v>0.01</v>
      </c>
      <c r="O368" s="192" t="s">
        <v>654</v>
      </c>
      <c r="P368" s="194" t="s">
        <v>789</v>
      </c>
      <c r="Q368" s="192" t="s">
        <v>790</v>
      </c>
      <c r="R368" s="199" t="s">
        <v>791</v>
      </c>
      <c r="S368" s="213" t="s">
        <v>446</v>
      </c>
      <c r="T368" s="207"/>
      <c r="W368" s="190" t="str" cm="1">
        <f t="array" ref="W368">IFERROR(INDEX(A$761:A$954,MATCH(H368,A$761:A$954,0),0),"Save")</f>
        <v>Save</v>
      </c>
    </row>
    <row r="369" spans="1:23" s="197" customFormat="1" hidden="1">
      <c r="A369" s="189" t="s">
        <v>754</v>
      </c>
      <c r="B369" s="189" t="s">
        <v>792</v>
      </c>
      <c r="C369" s="189" t="s">
        <v>793</v>
      </c>
      <c r="D369" s="192"/>
      <c r="E369" s="192"/>
      <c r="F369" s="192"/>
      <c r="G369" s="192"/>
      <c r="H369" s="43">
        <v>45</v>
      </c>
      <c r="I369" s="192" t="s">
        <v>311</v>
      </c>
      <c r="J369" s="189" t="s">
        <v>792</v>
      </c>
      <c r="K369" s="189" t="s">
        <v>794</v>
      </c>
      <c r="L369" s="211">
        <v>0</v>
      </c>
      <c r="M369" s="212">
        <v>1</v>
      </c>
      <c r="N369" s="212">
        <v>0.01</v>
      </c>
      <c r="O369" s="192" t="s">
        <v>654</v>
      </c>
      <c r="P369" s="194" t="s">
        <v>795</v>
      </c>
      <c r="Q369" s="192" t="s">
        <v>796</v>
      </c>
      <c r="R369" s="199" t="s">
        <v>797</v>
      </c>
      <c r="S369" s="213" t="s">
        <v>446</v>
      </c>
      <c r="T369" s="207"/>
      <c r="W369" s="190" t="str" cm="1">
        <f t="array" ref="W369">IFERROR(INDEX(A$761:A$954,MATCH(H369,A$761:A$954,0),0),"Save")</f>
        <v>Save</v>
      </c>
    </row>
    <row r="370" spans="1:23" s="197" customFormat="1">
      <c r="A370" s="189" t="s">
        <v>754</v>
      </c>
      <c r="B370" s="189" t="s">
        <v>798</v>
      </c>
      <c r="C370" s="189" t="s">
        <v>799</v>
      </c>
      <c r="D370" s="192" t="s">
        <v>756</v>
      </c>
      <c r="E370" s="192" t="s">
        <v>800</v>
      </c>
      <c r="F370" s="199" t="s">
        <v>758</v>
      </c>
      <c r="G370" s="192" t="s">
        <v>801</v>
      </c>
      <c r="H370" s="43">
        <v>756</v>
      </c>
      <c r="I370" s="192" t="s">
        <v>311</v>
      </c>
      <c r="J370" s="189" t="s">
        <v>798</v>
      </c>
      <c r="K370" s="189" t="s">
        <v>802</v>
      </c>
      <c r="L370" s="212">
        <v>0</v>
      </c>
      <c r="M370" s="212">
        <f>ROUND(MaxBoundCalculations!B189,2)</f>
        <v>0.33</v>
      </c>
      <c r="N370" s="212">
        <v>0.01</v>
      </c>
      <c r="O370" s="192" t="s">
        <v>519</v>
      </c>
      <c r="P370" s="221" t="s">
        <v>803</v>
      </c>
      <c r="Q370" s="192" t="s">
        <v>804</v>
      </c>
      <c r="R370" s="199" t="s">
        <v>805</v>
      </c>
      <c r="S370" s="220" t="s">
        <v>806</v>
      </c>
      <c r="T370" s="199" t="s">
        <v>806</v>
      </c>
      <c r="W370" s="190" cm="1">
        <f t="array" ref="W370">IFERROR(INDEX(A$761:A$954,MATCH(H370,A$761:A$954,0),0),"Save")</f>
        <v>756</v>
      </c>
    </row>
    <row r="371" spans="1:23" s="197" customFormat="1">
      <c r="A371" s="197" t="str">
        <f t="shared" ref="A371:C390" si="85">A$370</f>
        <v>Industry</v>
      </c>
      <c r="B371" s="197" t="str">
        <f t="shared" si="85"/>
        <v>Industry Energy Efficiency Standards</v>
      </c>
      <c r="C371" s="197" t="str">
        <f t="shared" si="85"/>
        <v>Percentage Improvement in Eqpt Efficiency Standards above BAU</v>
      </c>
      <c r="D371" s="192" t="s">
        <v>756</v>
      </c>
      <c r="E371" s="192" t="s">
        <v>807</v>
      </c>
      <c r="F371" s="199" t="s">
        <v>758</v>
      </c>
      <c r="G371" s="192" t="s">
        <v>808</v>
      </c>
      <c r="H371" s="43">
        <v>757</v>
      </c>
      <c r="I371" s="192" t="s">
        <v>311</v>
      </c>
      <c r="J371" s="197" t="str">
        <f t="shared" ref="J371:T380" si="86">J$370</f>
        <v>Industry Energy Efficiency Standards</v>
      </c>
      <c r="K371" s="205" t="str">
        <f t="shared" si="86"/>
        <v>indst efficiency standards</v>
      </c>
      <c r="L371" s="205">
        <f t="shared" si="86"/>
        <v>0</v>
      </c>
      <c r="M371" s="205">
        <f t="shared" si="86"/>
        <v>0.33</v>
      </c>
      <c r="N371" s="205">
        <f t="shared" si="86"/>
        <v>0.01</v>
      </c>
      <c r="O371" s="207" t="str">
        <f t="shared" si="86"/>
        <v>% reduction in energy use</v>
      </c>
      <c r="P371" s="240"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1" s="207" t="str">
        <f t="shared" si="86"/>
        <v>industry-ag-main.html#eff-stds</v>
      </c>
      <c r="R371" s="207" t="str">
        <f t="shared" si="86"/>
        <v>industry-energy-efficiency-standards.html</v>
      </c>
      <c r="S371" s="227" t="str">
        <f t="shared" si="86"/>
        <v>U.S. DOE, 2016, Industrial Energy Efficiency Potential Analysis, https://energy.gov/sites/prod/files/2017/04/f34/energy-savings-by-state-industrial-methodology.pdf</v>
      </c>
      <c r="T371" s="207" t="str">
        <f t="shared" si="86"/>
        <v>U.S. DOE, 2016, Industrial Energy Efficiency Potential Analysis, https://energy.gov/sites/prod/files/2017/04/f34/energy-savings-by-state-industrial-methodology.pdf</v>
      </c>
      <c r="W371" s="190" cm="1">
        <f t="array" ref="W371">IFERROR(INDEX(A$761:A$954,MATCH(H371,A$761:A$954,0),0),"Save")</f>
        <v>757</v>
      </c>
    </row>
    <row r="372" spans="1:23" s="197" customFormat="1">
      <c r="A372" s="197" t="str">
        <f t="shared" si="85"/>
        <v>Industry</v>
      </c>
      <c r="B372" s="197" t="str">
        <f t="shared" si="85"/>
        <v>Industry Energy Efficiency Standards</v>
      </c>
      <c r="C372" s="197" t="str">
        <f t="shared" si="85"/>
        <v>Percentage Improvement in Eqpt Efficiency Standards above BAU</v>
      </c>
      <c r="D372" s="192" t="s">
        <v>756</v>
      </c>
      <c r="E372" s="192" t="s">
        <v>809</v>
      </c>
      <c r="F372" s="199" t="s">
        <v>758</v>
      </c>
      <c r="G372" s="192" t="s">
        <v>810</v>
      </c>
      <c r="H372" s="43">
        <v>758</v>
      </c>
      <c r="I372" s="192" t="s">
        <v>311</v>
      </c>
      <c r="J372" s="197" t="str">
        <f t="shared" si="86"/>
        <v>Industry Energy Efficiency Standards</v>
      </c>
      <c r="K372" s="205" t="str">
        <f t="shared" si="86"/>
        <v>indst efficiency standards</v>
      </c>
      <c r="L372" s="205">
        <f t="shared" si="86"/>
        <v>0</v>
      </c>
      <c r="M372" s="205">
        <f t="shared" si="86"/>
        <v>0.33</v>
      </c>
      <c r="N372" s="205">
        <f t="shared" si="86"/>
        <v>0.01</v>
      </c>
      <c r="O372" s="207" t="str">
        <f t="shared" si="86"/>
        <v>% reduction in energy use</v>
      </c>
      <c r="P372" s="240"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2" s="207" t="str">
        <f t="shared" si="86"/>
        <v>industry-ag-main.html#eff-stds</v>
      </c>
      <c r="R372" s="207" t="str">
        <f t="shared" si="86"/>
        <v>industry-energy-efficiency-standards.html</v>
      </c>
      <c r="S372" s="227" t="str">
        <f t="shared" si="86"/>
        <v>U.S. DOE, 2016, Industrial Energy Efficiency Potential Analysis, https://energy.gov/sites/prod/files/2017/04/f34/energy-savings-by-state-industrial-methodology.pdf</v>
      </c>
      <c r="T372" s="207" t="str">
        <f t="shared" si="86"/>
        <v>U.S. DOE, 2016, Industrial Energy Efficiency Potential Analysis, https://energy.gov/sites/prod/files/2017/04/f34/energy-savings-by-state-industrial-methodology.pdf</v>
      </c>
      <c r="W372" s="190" cm="1">
        <f t="array" ref="W372">IFERROR(INDEX(A$761:A$954,MATCH(H372,A$761:A$954,0),0),"Save")</f>
        <v>758</v>
      </c>
    </row>
    <row r="373" spans="1:23" s="197" customFormat="1">
      <c r="A373" s="197" t="str">
        <f t="shared" si="85"/>
        <v>Industry</v>
      </c>
      <c r="B373" s="197" t="str">
        <f t="shared" si="85"/>
        <v>Industry Energy Efficiency Standards</v>
      </c>
      <c r="C373" s="197" t="str">
        <f t="shared" si="85"/>
        <v>Percentage Improvement in Eqpt Efficiency Standards above BAU</v>
      </c>
      <c r="D373" s="192" t="s">
        <v>756</v>
      </c>
      <c r="E373" s="192" t="s">
        <v>811</v>
      </c>
      <c r="F373" s="199" t="s">
        <v>758</v>
      </c>
      <c r="G373" s="192" t="s">
        <v>812</v>
      </c>
      <c r="H373" s="43">
        <v>759</v>
      </c>
      <c r="I373" s="192" t="s">
        <v>311</v>
      </c>
      <c r="J373" s="197" t="str">
        <f t="shared" si="86"/>
        <v>Industry Energy Efficiency Standards</v>
      </c>
      <c r="K373" s="205" t="str">
        <f t="shared" si="86"/>
        <v>indst efficiency standards</v>
      </c>
      <c r="L373" s="205">
        <f t="shared" si="86"/>
        <v>0</v>
      </c>
      <c r="M373" s="205">
        <f t="shared" si="86"/>
        <v>0.33</v>
      </c>
      <c r="N373" s="205">
        <f t="shared" si="86"/>
        <v>0.01</v>
      </c>
      <c r="O373" s="207" t="str">
        <f t="shared" si="86"/>
        <v>% reduction in energy use</v>
      </c>
      <c r="P373" s="240"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3" s="207" t="str">
        <f t="shared" si="86"/>
        <v>industry-ag-main.html#eff-stds</v>
      </c>
      <c r="R373" s="207" t="str">
        <f t="shared" si="86"/>
        <v>industry-energy-efficiency-standards.html</v>
      </c>
      <c r="S373" s="227" t="str">
        <f t="shared" si="86"/>
        <v>U.S. DOE, 2016, Industrial Energy Efficiency Potential Analysis, https://energy.gov/sites/prod/files/2017/04/f34/energy-savings-by-state-industrial-methodology.pdf</v>
      </c>
      <c r="T373" s="207" t="str">
        <f t="shared" si="86"/>
        <v>U.S. DOE, 2016, Industrial Energy Efficiency Potential Analysis, https://energy.gov/sites/prod/files/2017/04/f34/energy-savings-by-state-industrial-methodology.pdf</v>
      </c>
      <c r="W373" s="190" cm="1">
        <f t="array" ref="W373">IFERROR(INDEX(A$761:A$954,MATCH(H373,A$761:A$954,0),0),"Save")</f>
        <v>759</v>
      </c>
    </row>
    <row r="374" spans="1:23" s="197" customFormat="1">
      <c r="A374" s="197" t="str">
        <f t="shared" si="85"/>
        <v>Industry</v>
      </c>
      <c r="B374" s="197" t="str">
        <f t="shared" si="85"/>
        <v>Industry Energy Efficiency Standards</v>
      </c>
      <c r="C374" s="197" t="str">
        <f t="shared" si="85"/>
        <v>Percentage Improvement in Eqpt Efficiency Standards above BAU</v>
      </c>
      <c r="D374" s="192" t="s">
        <v>756</v>
      </c>
      <c r="E374" s="192" t="s">
        <v>813</v>
      </c>
      <c r="F374" s="199" t="s">
        <v>758</v>
      </c>
      <c r="G374" s="192" t="s">
        <v>814</v>
      </c>
      <c r="H374" s="43">
        <v>760</v>
      </c>
      <c r="I374" s="192" t="s">
        <v>311</v>
      </c>
      <c r="J374" s="197" t="str">
        <f t="shared" si="86"/>
        <v>Industry Energy Efficiency Standards</v>
      </c>
      <c r="K374" s="205" t="str">
        <f t="shared" si="86"/>
        <v>indst efficiency standards</v>
      </c>
      <c r="L374" s="205">
        <f t="shared" si="86"/>
        <v>0</v>
      </c>
      <c r="M374" s="205">
        <f t="shared" si="86"/>
        <v>0.33</v>
      </c>
      <c r="N374" s="205">
        <f t="shared" si="86"/>
        <v>0.01</v>
      </c>
      <c r="O374" s="207" t="str">
        <f t="shared" si="86"/>
        <v>% reduction in energy use</v>
      </c>
      <c r="P374" s="240"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4" s="207" t="str">
        <f t="shared" si="86"/>
        <v>industry-ag-main.html#eff-stds</v>
      </c>
      <c r="R374" s="207" t="str">
        <f t="shared" si="86"/>
        <v>industry-energy-efficiency-standards.html</v>
      </c>
      <c r="S374" s="227" t="str">
        <f t="shared" si="86"/>
        <v>U.S. DOE, 2016, Industrial Energy Efficiency Potential Analysis, https://energy.gov/sites/prod/files/2017/04/f34/energy-savings-by-state-industrial-methodology.pdf</v>
      </c>
      <c r="T374" s="207" t="str">
        <f t="shared" si="86"/>
        <v>U.S. DOE, 2016, Industrial Energy Efficiency Potential Analysis, https://energy.gov/sites/prod/files/2017/04/f34/energy-savings-by-state-industrial-methodology.pdf</v>
      </c>
      <c r="W374" s="190" cm="1">
        <f t="array" ref="W374">IFERROR(INDEX(A$761:A$954,MATCH(H374,A$761:A$954,0),0),"Save")</f>
        <v>760</v>
      </c>
    </row>
    <row r="375" spans="1:23" s="197" customFormat="1">
      <c r="A375" s="197" t="str">
        <f t="shared" si="85"/>
        <v>Industry</v>
      </c>
      <c r="B375" s="197" t="str">
        <f t="shared" si="85"/>
        <v>Industry Energy Efficiency Standards</v>
      </c>
      <c r="C375" s="197" t="str">
        <f t="shared" si="85"/>
        <v>Percentage Improvement in Eqpt Efficiency Standards above BAU</v>
      </c>
      <c r="D375" s="192" t="s">
        <v>756</v>
      </c>
      <c r="E375" s="192" t="s">
        <v>815</v>
      </c>
      <c r="F375" s="199" t="s">
        <v>758</v>
      </c>
      <c r="G375" s="192" t="s">
        <v>816</v>
      </c>
      <c r="H375" s="43">
        <v>761</v>
      </c>
      <c r="I375" s="192" t="s">
        <v>333</v>
      </c>
      <c r="J375" s="197" t="str">
        <f t="shared" si="86"/>
        <v>Industry Energy Efficiency Standards</v>
      </c>
      <c r="K375" s="205" t="str">
        <f t="shared" si="86"/>
        <v>indst efficiency standards</v>
      </c>
      <c r="L375" s="205">
        <f t="shared" si="86"/>
        <v>0</v>
      </c>
      <c r="M375" s="205">
        <f t="shared" si="86"/>
        <v>0.33</v>
      </c>
      <c r="N375" s="205">
        <f t="shared" si="86"/>
        <v>0.01</v>
      </c>
      <c r="O375" s="207" t="str">
        <f t="shared" si="86"/>
        <v>% reduction in energy use</v>
      </c>
      <c r="P375" s="240"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5" s="207" t="str">
        <f t="shared" si="86"/>
        <v>industry-ag-main.html#eff-stds</v>
      </c>
      <c r="R375" s="207" t="str">
        <f t="shared" si="86"/>
        <v>industry-energy-efficiency-standards.html</v>
      </c>
      <c r="S375" s="227" t="str">
        <f t="shared" si="86"/>
        <v>U.S. DOE, 2016, Industrial Energy Efficiency Potential Analysis, https://energy.gov/sites/prod/files/2017/04/f34/energy-savings-by-state-industrial-methodology.pdf</v>
      </c>
      <c r="T375" s="207" t="str">
        <f t="shared" si="86"/>
        <v>U.S. DOE, 2016, Industrial Energy Efficiency Potential Analysis, https://energy.gov/sites/prod/files/2017/04/f34/energy-savings-by-state-industrial-methodology.pdf</v>
      </c>
      <c r="W375" s="190" cm="1">
        <f t="array" ref="W375">IFERROR(INDEX(A$761:A$954,MATCH(H375,A$761:A$954,0),0),"Save")</f>
        <v>761</v>
      </c>
    </row>
    <row r="376" spans="1:23">
      <c r="A376" s="197" t="str">
        <f t="shared" si="85"/>
        <v>Industry</v>
      </c>
      <c r="B376" s="197" t="str">
        <f t="shared" si="85"/>
        <v>Industry Energy Efficiency Standards</v>
      </c>
      <c r="C376" s="197" t="str">
        <f t="shared" si="85"/>
        <v>Percentage Improvement in Eqpt Efficiency Standards above BAU</v>
      </c>
      <c r="D376" s="192" t="s">
        <v>756</v>
      </c>
      <c r="E376" s="192" t="s">
        <v>817</v>
      </c>
      <c r="F376" s="199" t="s">
        <v>758</v>
      </c>
      <c r="G376" s="192" t="s">
        <v>818</v>
      </c>
      <c r="H376" s="43">
        <v>762</v>
      </c>
      <c r="I376" s="192" t="s">
        <v>333</v>
      </c>
      <c r="J376" s="197" t="str">
        <f t="shared" si="86"/>
        <v>Industry Energy Efficiency Standards</v>
      </c>
      <c r="K376" s="205" t="str">
        <f t="shared" si="86"/>
        <v>indst efficiency standards</v>
      </c>
      <c r="L376" s="205">
        <f t="shared" si="86"/>
        <v>0</v>
      </c>
      <c r="M376" s="205">
        <f t="shared" si="86"/>
        <v>0.33</v>
      </c>
      <c r="N376" s="205">
        <f t="shared" si="86"/>
        <v>0.01</v>
      </c>
      <c r="O376" s="207" t="str">
        <f t="shared" si="86"/>
        <v>% reduction in energy use</v>
      </c>
      <c r="P376" s="240"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6" s="207" t="str">
        <f t="shared" si="86"/>
        <v>industry-ag-main.html#eff-stds</v>
      </c>
      <c r="R376" s="207" t="str">
        <f t="shared" si="86"/>
        <v>industry-energy-efficiency-standards.html</v>
      </c>
      <c r="S376" s="227" t="str">
        <f t="shared" si="86"/>
        <v>U.S. DOE, 2016, Industrial Energy Efficiency Potential Analysis, https://energy.gov/sites/prod/files/2017/04/f34/energy-savings-by-state-industrial-methodology.pdf</v>
      </c>
      <c r="T376" s="207" t="str">
        <f t="shared" si="86"/>
        <v>U.S. DOE, 2016, Industrial Energy Efficiency Potential Analysis, https://energy.gov/sites/prod/files/2017/04/f34/energy-savings-by-state-industrial-methodology.pdf</v>
      </c>
      <c r="W376" s="190" cm="1">
        <f t="array" ref="W376">IFERROR(INDEX(A$761:A$954,MATCH(H376,A$761:A$954,0),0),"Save")</f>
        <v>762</v>
      </c>
    </row>
    <row r="377" spans="1:23" s="197" customFormat="1">
      <c r="A377" s="197" t="str">
        <f t="shared" si="85"/>
        <v>Industry</v>
      </c>
      <c r="B377" s="197" t="str">
        <f t="shared" si="85"/>
        <v>Industry Energy Efficiency Standards</v>
      </c>
      <c r="C377" s="197" t="str">
        <f t="shared" si="85"/>
        <v>Percentage Improvement in Eqpt Efficiency Standards above BAU</v>
      </c>
      <c r="D377" s="192" t="s">
        <v>756</v>
      </c>
      <c r="E377" s="192" t="s">
        <v>819</v>
      </c>
      <c r="F377" s="199" t="s">
        <v>758</v>
      </c>
      <c r="G377" s="192" t="s">
        <v>820</v>
      </c>
      <c r="H377" s="43">
        <v>763</v>
      </c>
      <c r="I377" s="192" t="s">
        <v>311</v>
      </c>
      <c r="J377" s="197" t="str">
        <f t="shared" si="86"/>
        <v>Industry Energy Efficiency Standards</v>
      </c>
      <c r="K377" s="205" t="str">
        <f t="shared" si="86"/>
        <v>indst efficiency standards</v>
      </c>
      <c r="L377" s="205">
        <f t="shared" si="86"/>
        <v>0</v>
      </c>
      <c r="M377" s="205">
        <f t="shared" si="86"/>
        <v>0.33</v>
      </c>
      <c r="N377" s="205">
        <f t="shared" si="86"/>
        <v>0.01</v>
      </c>
      <c r="O377" s="207" t="str">
        <f t="shared" si="86"/>
        <v>% reduction in energy use</v>
      </c>
      <c r="P377" s="240"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7" s="207" t="str">
        <f t="shared" si="86"/>
        <v>industry-ag-main.html#eff-stds</v>
      </c>
      <c r="R377" s="207" t="str">
        <f t="shared" si="86"/>
        <v>industry-energy-efficiency-standards.html</v>
      </c>
      <c r="S377" s="227" t="str">
        <f t="shared" si="86"/>
        <v>U.S. DOE, 2016, Industrial Energy Efficiency Potential Analysis, https://energy.gov/sites/prod/files/2017/04/f34/energy-savings-by-state-industrial-methodology.pdf</v>
      </c>
      <c r="T377" s="207" t="str">
        <f t="shared" si="86"/>
        <v>U.S. DOE, 2016, Industrial Energy Efficiency Potential Analysis, https://energy.gov/sites/prod/files/2017/04/f34/energy-savings-by-state-industrial-methodology.pdf</v>
      </c>
      <c r="W377" s="190" cm="1">
        <f t="array" ref="W377">IFERROR(INDEX(A$761:A$954,MATCH(H377,A$761:A$954,0),0),"Save")</f>
        <v>763</v>
      </c>
    </row>
    <row r="378" spans="1:23" s="197" customFormat="1">
      <c r="A378" s="197" t="str">
        <f t="shared" si="85"/>
        <v>Industry</v>
      </c>
      <c r="B378" s="197" t="str">
        <f t="shared" si="85"/>
        <v>Industry Energy Efficiency Standards</v>
      </c>
      <c r="C378" s="197" t="str">
        <f t="shared" si="85"/>
        <v>Percentage Improvement in Eqpt Efficiency Standards above BAU</v>
      </c>
      <c r="D378" s="192" t="s">
        <v>756</v>
      </c>
      <c r="E378" s="192" t="s">
        <v>821</v>
      </c>
      <c r="F378" s="199" t="s">
        <v>758</v>
      </c>
      <c r="G378" s="192" t="s">
        <v>822</v>
      </c>
      <c r="H378" s="43">
        <v>764</v>
      </c>
      <c r="I378" s="192" t="s">
        <v>311</v>
      </c>
      <c r="J378" s="197" t="str">
        <f t="shared" si="86"/>
        <v>Industry Energy Efficiency Standards</v>
      </c>
      <c r="K378" s="205" t="str">
        <f t="shared" si="86"/>
        <v>indst efficiency standards</v>
      </c>
      <c r="L378" s="205">
        <f t="shared" si="86"/>
        <v>0</v>
      </c>
      <c r="M378" s="205">
        <f t="shared" si="86"/>
        <v>0.33</v>
      </c>
      <c r="N378" s="205">
        <f t="shared" si="86"/>
        <v>0.01</v>
      </c>
      <c r="O378" s="207" t="str">
        <f t="shared" si="86"/>
        <v>% reduction in energy use</v>
      </c>
      <c r="P378" s="240"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8" s="207" t="str">
        <f t="shared" si="86"/>
        <v>industry-ag-main.html#eff-stds</v>
      </c>
      <c r="R378" s="207" t="str">
        <f t="shared" si="86"/>
        <v>industry-energy-efficiency-standards.html</v>
      </c>
      <c r="S378" s="227" t="str">
        <f t="shared" si="86"/>
        <v>U.S. DOE, 2016, Industrial Energy Efficiency Potential Analysis, https://energy.gov/sites/prod/files/2017/04/f34/energy-savings-by-state-industrial-methodology.pdf</v>
      </c>
      <c r="T378" s="207" t="str">
        <f t="shared" si="86"/>
        <v>U.S. DOE, 2016, Industrial Energy Efficiency Potential Analysis, https://energy.gov/sites/prod/files/2017/04/f34/energy-savings-by-state-industrial-methodology.pdf</v>
      </c>
      <c r="W378" s="190" cm="1">
        <f t="array" ref="W378">IFERROR(INDEX(A$761:A$954,MATCH(H378,A$761:A$954,0),0),"Save")</f>
        <v>764</v>
      </c>
    </row>
    <row r="379" spans="1:23" s="197" customFormat="1">
      <c r="A379" s="197" t="str">
        <f t="shared" si="85"/>
        <v>Industry</v>
      </c>
      <c r="B379" s="197" t="str">
        <f t="shared" si="85"/>
        <v>Industry Energy Efficiency Standards</v>
      </c>
      <c r="C379" s="197" t="str">
        <f t="shared" si="85"/>
        <v>Percentage Improvement in Eqpt Efficiency Standards above BAU</v>
      </c>
      <c r="D379" s="192" t="s">
        <v>756</v>
      </c>
      <c r="E379" s="192" t="s">
        <v>823</v>
      </c>
      <c r="F379" s="199" t="s">
        <v>758</v>
      </c>
      <c r="G379" s="192" t="s">
        <v>824</v>
      </c>
      <c r="H379" s="43">
        <v>765</v>
      </c>
      <c r="I379" s="192" t="s">
        <v>333</v>
      </c>
      <c r="J379" s="197" t="str">
        <f t="shared" si="86"/>
        <v>Industry Energy Efficiency Standards</v>
      </c>
      <c r="K379" s="205" t="str">
        <f t="shared" si="86"/>
        <v>indst efficiency standards</v>
      </c>
      <c r="L379" s="205">
        <f t="shared" si="86"/>
        <v>0</v>
      </c>
      <c r="M379" s="205">
        <f t="shared" si="86"/>
        <v>0.33</v>
      </c>
      <c r="N379" s="205">
        <f t="shared" si="86"/>
        <v>0.01</v>
      </c>
      <c r="O379" s="207" t="str">
        <f t="shared" si="86"/>
        <v>% reduction in energy use</v>
      </c>
      <c r="P379" s="240"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9" s="207" t="str">
        <f t="shared" si="86"/>
        <v>industry-ag-main.html#eff-stds</v>
      </c>
      <c r="R379" s="207" t="str">
        <f t="shared" si="86"/>
        <v>industry-energy-efficiency-standards.html</v>
      </c>
      <c r="S379" s="227" t="str">
        <f t="shared" si="86"/>
        <v>U.S. DOE, 2016, Industrial Energy Efficiency Potential Analysis, https://energy.gov/sites/prod/files/2017/04/f34/energy-savings-by-state-industrial-methodology.pdf</v>
      </c>
      <c r="T379" s="207" t="str">
        <f t="shared" si="86"/>
        <v>U.S. DOE, 2016, Industrial Energy Efficiency Potential Analysis, https://energy.gov/sites/prod/files/2017/04/f34/energy-savings-by-state-industrial-methodology.pdf</v>
      </c>
      <c r="W379" s="190" cm="1">
        <f t="array" ref="W379">IFERROR(INDEX(A$761:A$954,MATCH(H379,A$761:A$954,0),0),"Save")</f>
        <v>765</v>
      </c>
    </row>
    <row r="380" spans="1:23" s="197" customFormat="1">
      <c r="A380" s="197" t="str">
        <f t="shared" si="85"/>
        <v>Industry</v>
      </c>
      <c r="B380" s="197" t="str">
        <f t="shared" si="85"/>
        <v>Industry Energy Efficiency Standards</v>
      </c>
      <c r="C380" s="197" t="str">
        <f t="shared" si="85"/>
        <v>Percentage Improvement in Eqpt Efficiency Standards above BAU</v>
      </c>
      <c r="D380" s="199" t="s">
        <v>765</v>
      </c>
      <c r="E380" s="192" t="s">
        <v>800</v>
      </c>
      <c r="F380" s="199" t="s">
        <v>766</v>
      </c>
      <c r="G380" s="192" t="s">
        <v>801</v>
      </c>
      <c r="H380" s="43">
        <v>766</v>
      </c>
      <c r="I380" s="192" t="s">
        <v>311</v>
      </c>
      <c r="J380" s="197" t="str">
        <f t="shared" si="86"/>
        <v>Industry Energy Efficiency Standards</v>
      </c>
      <c r="K380" s="205" t="str">
        <f t="shared" si="86"/>
        <v>indst efficiency standards</v>
      </c>
      <c r="L380" s="205">
        <f t="shared" si="86"/>
        <v>0</v>
      </c>
      <c r="M380" s="205">
        <f t="shared" si="86"/>
        <v>0.33</v>
      </c>
      <c r="N380" s="205">
        <f t="shared" si="86"/>
        <v>0.01</v>
      </c>
      <c r="O380" s="207" t="str">
        <f t="shared" si="86"/>
        <v>% reduction in energy use</v>
      </c>
      <c r="P380" s="240"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0" s="207" t="str">
        <f t="shared" si="86"/>
        <v>industry-ag-main.html#eff-stds</v>
      </c>
      <c r="R380" s="207" t="str">
        <f t="shared" si="86"/>
        <v>industry-energy-efficiency-standards.html</v>
      </c>
      <c r="S380" s="227" t="str">
        <f t="shared" si="86"/>
        <v>U.S. DOE, 2016, Industrial Energy Efficiency Potential Analysis, https://energy.gov/sites/prod/files/2017/04/f34/energy-savings-by-state-industrial-methodology.pdf</v>
      </c>
      <c r="T380" s="207" t="str">
        <f t="shared" si="86"/>
        <v>U.S. DOE, 2016, Industrial Energy Efficiency Potential Analysis, https://energy.gov/sites/prod/files/2017/04/f34/energy-savings-by-state-industrial-methodology.pdf</v>
      </c>
      <c r="W380" s="190" cm="1">
        <f t="array" ref="W380">IFERROR(INDEX(A$761:A$954,MATCH(H380,A$761:A$954,0),0),"Save")</f>
        <v>766</v>
      </c>
    </row>
    <row r="381" spans="1:23" s="197" customFormat="1">
      <c r="A381" s="197" t="str">
        <f t="shared" si="85"/>
        <v>Industry</v>
      </c>
      <c r="B381" s="197" t="str">
        <f t="shared" si="85"/>
        <v>Industry Energy Efficiency Standards</v>
      </c>
      <c r="C381" s="197" t="str">
        <f t="shared" si="85"/>
        <v>Percentage Improvement in Eqpt Efficiency Standards above BAU</v>
      </c>
      <c r="D381" s="199" t="s">
        <v>765</v>
      </c>
      <c r="E381" s="192" t="s">
        <v>807</v>
      </c>
      <c r="F381" s="199" t="s">
        <v>766</v>
      </c>
      <c r="G381" s="192" t="s">
        <v>808</v>
      </c>
      <c r="H381" s="43">
        <v>767</v>
      </c>
      <c r="I381" s="192" t="s">
        <v>311</v>
      </c>
      <c r="J381" s="197" t="str">
        <f t="shared" ref="J381:T390" si="87">J$370</f>
        <v>Industry Energy Efficiency Standards</v>
      </c>
      <c r="K381" s="205" t="str">
        <f t="shared" si="87"/>
        <v>indst efficiency standards</v>
      </c>
      <c r="L381" s="205">
        <f t="shared" si="87"/>
        <v>0</v>
      </c>
      <c r="M381" s="205">
        <f t="shared" si="87"/>
        <v>0.33</v>
      </c>
      <c r="N381" s="205">
        <f t="shared" si="87"/>
        <v>0.01</v>
      </c>
      <c r="O381" s="207" t="str">
        <f t="shared" si="87"/>
        <v>% reduction in energy use</v>
      </c>
      <c r="P381" s="240"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1" s="207" t="str">
        <f t="shared" si="87"/>
        <v>industry-ag-main.html#eff-stds</v>
      </c>
      <c r="R381" s="207" t="str">
        <f t="shared" si="87"/>
        <v>industry-energy-efficiency-standards.html</v>
      </c>
      <c r="S381" s="227" t="str">
        <f t="shared" si="87"/>
        <v>U.S. DOE, 2016, Industrial Energy Efficiency Potential Analysis, https://energy.gov/sites/prod/files/2017/04/f34/energy-savings-by-state-industrial-methodology.pdf</v>
      </c>
      <c r="T381" s="207" t="str">
        <f t="shared" si="87"/>
        <v>U.S. DOE, 2016, Industrial Energy Efficiency Potential Analysis, https://energy.gov/sites/prod/files/2017/04/f34/energy-savings-by-state-industrial-methodology.pdf</v>
      </c>
      <c r="W381" s="190" cm="1">
        <f t="array" ref="W381">IFERROR(INDEX(A$761:A$954,MATCH(H381,A$761:A$954,0),0),"Save")</f>
        <v>767</v>
      </c>
    </row>
    <row r="382" spans="1:23" s="197" customFormat="1">
      <c r="A382" s="197" t="str">
        <f t="shared" si="85"/>
        <v>Industry</v>
      </c>
      <c r="B382" s="197" t="str">
        <f t="shared" si="85"/>
        <v>Industry Energy Efficiency Standards</v>
      </c>
      <c r="C382" s="197" t="str">
        <f t="shared" si="85"/>
        <v>Percentage Improvement in Eqpt Efficiency Standards above BAU</v>
      </c>
      <c r="D382" s="199" t="s">
        <v>765</v>
      </c>
      <c r="E382" s="192" t="s">
        <v>809</v>
      </c>
      <c r="F382" s="199" t="s">
        <v>766</v>
      </c>
      <c r="G382" s="192" t="s">
        <v>810</v>
      </c>
      <c r="H382" s="43">
        <v>768</v>
      </c>
      <c r="I382" s="192" t="s">
        <v>311</v>
      </c>
      <c r="J382" s="197" t="str">
        <f t="shared" si="87"/>
        <v>Industry Energy Efficiency Standards</v>
      </c>
      <c r="K382" s="205" t="str">
        <f t="shared" si="87"/>
        <v>indst efficiency standards</v>
      </c>
      <c r="L382" s="205">
        <f t="shared" si="87"/>
        <v>0</v>
      </c>
      <c r="M382" s="205">
        <f t="shared" si="87"/>
        <v>0.33</v>
      </c>
      <c r="N382" s="205">
        <f t="shared" si="87"/>
        <v>0.01</v>
      </c>
      <c r="O382" s="207" t="str">
        <f t="shared" si="87"/>
        <v>% reduction in energy use</v>
      </c>
      <c r="P382" s="240"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2" s="207" t="str">
        <f t="shared" si="87"/>
        <v>industry-ag-main.html#eff-stds</v>
      </c>
      <c r="R382" s="207" t="str">
        <f t="shared" si="87"/>
        <v>industry-energy-efficiency-standards.html</v>
      </c>
      <c r="S382" s="227" t="str">
        <f t="shared" si="87"/>
        <v>U.S. DOE, 2016, Industrial Energy Efficiency Potential Analysis, https://energy.gov/sites/prod/files/2017/04/f34/energy-savings-by-state-industrial-methodology.pdf</v>
      </c>
      <c r="T382" s="207" t="str">
        <f t="shared" si="87"/>
        <v>U.S. DOE, 2016, Industrial Energy Efficiency Potential Analysis, https://energy.gov/sites/prod/files/2017/04/f34/energy-savings-by-state-industrial-methodology.pdf</v>
      </c>
      <c r="W382" s="190" cm="1">
        <f t="array" ref="W382">IFERROR(INDEX(A$761:A$954,MATCH(H382,A$761:A$954,0),0),"Save")</f>
        <v>768</v>
      </c>
    </row>
    <row r="383" spans="1:23" s="197" customFormat="1">
      <c r="A383" s="197" t="str">
        <f t="shared" si="85"/>
        <v>Industry</v>
      </c>
      <c r="B383" s="197" t="str">
        <f t="shared" si="85"/>
        <v>Industry Energy Efficiency Standards</v>
      </c>
      <c r="C383" s="197" t="str">
        <f t="shared" si="85"/>
        <v>Percentage Improvement in Eqpt Efficiency Standards above BAU</v>
      </c>
      <c r="D383" s="199" t="s">
        <v>765</v>
      </c>
      <c r="E383" s="192" t="s">
        <v>811</v>
      </c>
      <c r="F383" s="199" t="s">
        <v>766</v>
      </c>
      <c r="G383" s="192" t="s">
        <v>812</v>
      </c>
      <c r="H383" s="43">
        <v>769</v>
      </c>
      <c r="I383" s="192" t="s">
        <v>311</v>
      </c>
      <c r="J383" s="197" t="str">
        <f t="shared" si="87"/>
        <v>Industry Energy Efficiency Standards</v>
      </c>
      <c r="K383" s="205" t="str">
        <f t="shared" si="87"/>
        <v>indst efficiency standards</v>
      </c>
      <c r="L383" s="205">
        <f t="shared" si="87"/>
        <v>0</v>
      </c>
      <c r="M383" s="205">
        <f t="shared" si="87"/>
        <v>0.33</v>
      </c>
      <c r="N383" s="205">
        <f t="shared" si="87"/>
        <v>0.01</v>
      </c>
      <c r="O383" s="207" t="str">
        <f t="shared" si="87"/>
        <v>% reduction in energy use</v>
      </c>
      <c r="P383" s="240"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3" s="207" t="str">
        <f t="shared" si="87"/>
        <v>industry-ag-main.html#eff-stds</v>
      </c>
      <c r="R383" s="207" t="str">
        <f t="shared" si="87"/>
        <v>industry-energy-efficiency-standards.html</v>
      </c>
      <c r="S383" s="227" t="str">
        <f t="shared" si="87"/>
        <v>U.S. DOE, 2016, Industrial Energy Efficiency Potential Analysis, https://energy.gov/sites/prod/files/2017/04/f34/energy-savings-by-state-industrial-methodology.pdf</v>
      </c>
      <c r="T383" s="207" t="str">
        <f t="shared" si="87"/>
        <v>U.S. DOE, 2016, Industrial Energy Efficiency Potential Analysis, https://energy.gov/sites/prod/files/2017/04/f34/energy-savings-by-state-industrial-methodology.pdf</v>
      </c>
      <c r="W383" s="190" cm="1">
        <f t="array" ref="W383">IFERROR(INDEX(A$761:A$954,MATCH(H383,A$761:A$954,0),0),"Save")</f>
        <v>769</v>
      </c>
    </row>
    <row r="384" spans="1:23" s="197" customFormat="1">
      <c r="A384" s="197" t="str">
        <f t="shared" si="85"/>
        <v>Industry</v>
      </c>
      <c r="B384" s="197" t="str">
        <f t="shared" si="85"/>
        <v>Industry Energy Efficiency Standards</v>
      </c>
      <c r="C384" s="197" t="str">
        <f t="shared" si="85"/>
        <v>Percentage Improvement in Eqpt Efficiency Standards above BAU</v>
      </c>
      <c r="D384" s="199" t="s">
        <v>765</v>
      </c>
      <c r="E384" s="192" t="s">
        <v>813</v>
      </c>
      <c r="F384" s="199" t="s">
        <v>766</v>
      </c>
      <c r="G384" s="192" t="s">
        <v>814</v>
      </c>
      <c r="H384" s="43">
        <v>770</v>
      </c>
      <c r="I384" s="192" t="s">
        <v>333</v>
      </c>
      <c r="J384" s="197" t="str">
        <f t="shared" si="87"/>
        <v>Industry Energy Efficiency Standards</v>
      </c>
      <c r="K384" s="205" t="str">
        <f t="shared" si="87"/>
        <v>indst efficiency standards</v>
      </c>
      <c r="L384" s="205">
        <f t="shared" si="87"/>
        <v>0</v>
      </c>
      <c r="M384" s="205">
        <f t="shared" si="87"/>
        <v>0.33</v>
      </c>
      <c r="N384" s="205">
        <f t="shared" si="87"/>
        <v>0.01</v>
      </c>
      <c r="O384" s="207" t="str">
        <f t="shared" si="87"/>
        <v>% reduction in energy use</v>
      </c>
      <c r="P384" s="240"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4" s="207" t="str">
        <f t="shared" si="87"/>
        <v>industry-ag-main.html#eff-stds</v>
      </c>
      <c r="R384" s="207" t="str">
        <f t="shared" si="87"/>
        <v>industry-energy-efficiency-standards.html</v>
      </c>
      <c r="S384" s="227" t="str">
        <f t="shared" si="87"/>
        <v>U.S. DOE, 2016, Industrial Energy Efficiency Potential Analysis, https://energy.gov/sites/prod/files/2017/04/f34/energy-savings-by-state-industrial-methodology.pdf</v>
      </c>
      <c r="T384" s="207" t="str">
        <f t="shared" si="87"/>
        <v>U.S. DOE, 2016, Industrial Energy Efficiency Potential Analysis, https://energy.gov/sites/prod/files/2017/04/f34/energy-savings-by-state-industrial-methodology.pdf</v>
      </c>
      <c r="W384" s="190" cm="1">
        <f t="array" ref="W384">IFERROR(INDEX(A$761:A$954,MATCH(H384,A$761:A$954,0),0),"Save")</f>
        <v>770</v>
      </c>
    </row>
    <row r="385" spans="1:23" s="197" customFormat="1">
      <c r="A385" s="197" t="str">
        <f t="shared" si="85"/>
        <v>Industry</v>
      </c>
      <c r="B385" s="197" t="str">
        <f t="shared" si="85"/>
        <v>Industry Energy Efficiency Standards</v>
      </c>
      <c r="C385" s="197" t="str">
        <f t="shared" si="85"/>
        <v>Percentage Improvement in Eqpt Efficiency Standards above BAU</v>
      </c>
      <c r="D385" s="199" t="s">
        <v>765</v>
      </c>
      <c r="E385" s="192" t="s">
        <v>815</v>
      </c>
      <c r="F385" s="199" t="s">
        <v>766</v>
      </c>
      <c r="G385" s="192" t="s">
        <v>816</v>
      </c>
      <c r="H385" s="43">
        <v>771</v>
      </c>
      <c r="I385" s="192" t="s">
        <v>333</v>
      </c>
      <c r="J385" s="197" t="str">
        <f t="shared" si="87"/>
        <v>Industry Energy Efficiency Standards</v>
      </c>
      <c r="K385" s="205" t="str">
        <f t="shared" si="87"/>
        <v>indst efficiency standards</v>
      </c>
      <c r="L385" s="205">
        <f t="shared" si="87"/>
        <v>0</v>
      </c>
      <c r="M385" s="205">
        <f t="shared" si="87"/>
        <v>0.33</v>
      </c>
      <c r="N385" s="205">
        <f t="shared" si="87"/>
        <v>0.01</v>
      </c>
      <c r="O385" s="207" t="str">
        <f t="shared" si="87"/>
        <v>% reduction in energy use</v>
      </c>
      <c r="P385" s="240"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5" s="207" t="str">
        <f t="shared" si="87"/>
        <v>industry-ag-main.html#eff-stds</v>
      </c>
      <c r="R385" s="207" t="str">
        <f t="shared" si="87"/>
        <v>industry-energy-efficiency-standards.html</v>
      </c>
      <c r="S385" s="227" t="str">
        <f t="shared" si="87"/>
        <v>U.S. DOE, 2016, Industrial Energy Efficiency Potential Analysis, https://energy.gov/sites/prod/files/2017/04/f34/energy-savings-by-state-industrial-methodology.pdf</v>
      </c>
      <c r="T385" s="207" t="str">
        <f t="shared" si="87"/>
        <v>U.S. DOE, 2016, Industrial Energy Efficiency Potential Analysis, https://energy.gov/sites/prod/files/2017/04/f34/energy-savings-by-state-industrial-methodology.pdf</v>
      </c>
      <c r="W385" s="190" cm="1">
        <f t="array" ref="W385">IFERROR(INDEX(A$761:A$954,MATCH(H385,A$761:A$954,0),0),"Save")</f>
        <v>771</v>
      </c>
    </row>
    <row r="386" spans="1:23" s="197" customFormat="1">
      <c r="A386" s="197" t="str">
        <f t="shared" si="85"/>
        <v>Industry</v>
      </c>
      <c r="B386" s="197" t="str">
        <f t="shared" si="85"/>
        <v>Industry Energy Efficiency Standards</v>
      </c>
      <c r="C386" s="197" t="str">
        <f t="shared" si="85"/>
        <v>Percentage Improvement in Eqpt Efficiency Standards above BAU</v>
      </c>
      <c r="D386" s="199" t="s">
        <v>765</v>
      </c>
      <c r="E386" s="192" t="s">
        <v>817</v>
      </c>
      <c r="F386" s="199" t="s">
        <v>766</v>
      </c>
      <c r="G386" s="192" t="s">
        <v>818</v>
      </c>
      <c r="H386" s="43">
        <v>772</v>
      </c>
      <c r="I386" s="192" t="s">
        <v>311</v>
      </c>
      <c r="J386" s="197" t="str">
        <f t="shared" si="87"/>
        <v>Industry Energy Efficiency Standards</v>
      </c>
      <c r="K386" s="205" t="str">
        <f t="shared" si="87"/>
        <v>indst efficiency standards</v>
      </c>
      <c r="L386" s="205">
        <f t="shared" si="87"/>
        <v>0</v>
      </c>
      <c r="M386" s="205">
        <f t="shared" si="87"/>
        <v>0.33</v>
      </c>
      <c r="N386" s="205">
        <f t="shared" si="87"/>
        <v>0.01</v>
      </c>
      <c r="O386" s="207" t="str">
        <f t="shared" si="87"/>
        <v>% reduction in energy use</v>
      </c>
      <c r="P386" s="240"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6" s="207" t="str">
        <f t="shared" si="87"/>
        <v>industry-ag-main.html#eff-stds</v>
      </c>
      <c r="R386" s="207" t="str">
        <f t="shared" si="87"/>
        <v>industry-energy-efficiency-standards.html</v>
      </c>
      <c r="S386" s="227" t="str">
        <f t="shared" si="87"/>
        <v>U.S. DOE, 2016, Industrial Energy Efficiency Potential Analysis, https://energy.gov/sites/prod/files/2017/04/f34/energy-savings-by-state-industrial-methodology.pdf</v>
      </c>
      <c r="T386" s="207" t="str">
        <f t="shared" si="87"/>
        <v>U.S. DOE, 2016, Industrial Energy Efficiency Potential Analysis, https://energy.gov/sites/prod/files/2017/04/f34/energy-savings-by-state-industrial-methodology.pdf</v>
      </c>
      <c r="W386" s="190" cm="1">
        <f t="array" ref="W386">IFERROR(INDEX(A$761:A$954,MATCH(H386,A$761:A$954,0),0),"Save")</f>
        <v>772</v>
      </c>
    </row>
    <row r="387" spans="1:23" s="197" customFormat="1">
      <c r="A387" s="197" t="str">
        <f t="shared" si="85"/>
        <v>Industry</v>
      </c>
      <c r="B387" s="197" t="str">
        <f t="shared" si="85"/>
        <v>Industry Energy Efficiency Standards</v>
      </c>
      <c r="C387" s="197" t="str">
        <f t="shared" si="85"/>
        <v>Percentage Improvement in Eqpt Efficiency Standards above BAU</v>
      </c>
      <c r="D387" s="199" t="s">
        <v>765</v>
      </c>
      <c r="E387" s="192" t="s">
        <v>819</v>
      </c>
      <c r="F387" s="199" t="s">
        <v>766</v>
      </c>
      <c r="G387" s="192" t="s">
        <v>820</v>
      </c>
      <c r="H387" s="43">
        <v>773</v>
      </c>
      <c r="I387" s="192" t="s">
        <v>333</v>
      </c>
      <c r="J387" s="197" t="str">
        <f t="shared" si="87"/>
        <v>Industry Energy Efficiency Standards</v>
      </c>
      <c r="K387" s="205" t="str">
        <f t="shared" si="87"/>
        <v>indst efficiency standards</v>
      </c>
      <c r="L387" s="205">
        <f t="shared" si="87"/>
        <v>0</v>
      </c>
      <c r="M387" s="205">
        <f t="shared" si="87"/>
        <v>0.33</v>
      </c>
      <c r="N387" s="205">
        <f t="shared" si="87"/>
        <v>0.01</v>
      </c>
      <c r="O387" s="207" t="str">
        <f t="shared" si="87"/>
        <v>% reduction in energy use</v>
      </c>
      <c r="P387" s="240"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7" s="207" t="str">
        <f t="shared" si="87"/>
        <v>industry-ag-main.html#eff-stds</v>
      </c>
      <c r="R387" s="207" t="str">
        <f t="shared" si="87"/>
        <v>industry-energy-efficiency-standards.html</v>
      </c>
      <c r="S387" s="227" t="str">
        <f t="shared" si="87"/>
        <v>U.S. DOE, 2016, Industrial Energy Efficiency Potential Analysis, https://energy.gov/sites/prod/files/2017/04/f34/energy-savings-by-state-industrial-methodology.pdf</v>
      </c>
      <c r="T387" s="207" t="str">
        <f t="shared" si="87"/>
        <v>U.S. DOE, 2016, Industrial Energy Efficiency Potential Analysis, https://energy.gov/sites/prod/files/2017/04/f34/energy-savings-by-state-industrial-methodology.pdf</v>
      </c>
      <c r="W387" s="190" cm="1">
        <f t="array" ref="W387">IFERROR(INDEX(A$761:A$954,MATCH(H387,A$761:A$954,0),0),"Save")</f>
        <v>773</v>
      </c>
    </row>
    <row r="388" spans="1:23" s="197" customFormat="1">
      <c r="A388" s="197" t="str">
        <f t="shared" si="85"/>
        <v>Industry</v>
      </c>
      <c r="B388" s="197" t="str">
        <f t="shared" si="85"/>
        <v>Industry Energy Efficiency Standards</v>
      </c>
      <c r="C388" s="197" t="str">
        <f t="shared" si="85"/>
        <v>Percentage Improvement in Eqpt Efficiency Standards above BAU</v>
      </c>
      <c r="D388" s="199" t="s">
        <v>765</v>
      </c>
      <c r="E388" s="192" t="s">
        <v>821</v>
      </c>
      <c r="F388" s="199" t="s">
        <v>766</v>
      </c>
      <c r="G388" s="192" t="s">
        <v>822</v>
      </c>
      <c r="H388" s="43">
        <v>774</v>
      </c>
      <c r="I388" s="192" t="s">
        <v>333</v>
      </c>
      <c r="J388" s="197" t="str">
        <f t="shared" si="87"/>
        <v>Industry Energy Efficiency Standards</v>
      </c>
      <c r="K388" s="205" t="str">
        <f t="shared" si="87"/>
        <v>indst efficiency standards</v>
      </c>
      <c r="L388" s="205">
        <f t="shared" si="87"/>
        <v>0</v>
      </c>
      <c r="M388" s="205">
        <f t="shared" si="87"/>
        <v>0.33</v>
      </c>
      <c r="N388" s="205">
        <f t="shared" si="87"/>
        <v>0.01</v>
      </c>
      <c r="O388" s="207" t="str">
        <f t="shared" si="87"/>
        <v>% reduction in energy use</v>
      </c>
      <c r="P388" s="240"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8" s="207" t="str">
        <f t="shared" si="87"/>
        <v>industry-ag-main.html#eff-stds</v>
      </c>
      <c r="R388" s="207" t="str">
        <f t="shared" si="87"/>
        <v>industry-energy-efficiency-standards.html</v>
      </c>
      <c r="S388" s="227" t="str">
        <f t="shared" si="87"/>
        <v>U.S. DOE, 2016, Industrial Energy Efficiency Potential Analysis, https://energy.gov/sites/prod/files/2017/04/f34/energy-savings-by-state-industrial-methodology.pdf</v>
      </c>
      <c r="T388" s="207" t="str">
        <f t="shared" si="87"/>
        <v>U.S. DOE, 2016, Industrial Energy Efficiency Potential Analysis, https://energy.gov/sites/prod/files/2017/04/f34/energy-savings-by-state-industrial-methodology.pdf</v>
      </c>
      <c r="W388" s="190" cm="1">
        <f t="array" ref="W388">IFERROR(INDEX(A$761:A$954,MATCH(H388,A$761:A$954,0),0),"Save")</f>
        <v>774</v>
      </c>
    </row>
    <row r="389" spans="1:23" s="197" customFormat="1">
      <c r="A389" s="197" t="str">
        <f t="shared" si="85"/>
        <v>Industry</v>
      </c>
      <c r="B389" s="197" t="str">
        <f t="shared" si="85"/>
        <v>Industry Energy Efficiency Standards</v>
      </c>
      <c r="C389" s="197" t="str">
        <f t="shared" si="85"/>
        <v>Percentage Improvement in Eqpt Efficiency Standards above BAU</v>
      </c>
      <c r="D389" s="199" t="s">
        <v>765</v>
      </c>
      <c r="E389" s="192" t="s">
        <v>823</v>
      </c>
      <c r="F389" s="199" t="s">
        <v>766</v>
      </c>
      <c r="G389" s="192" t="s">
        <v>824</v>
      </c>
      <c r="H389" s="43">
        <v>775</v>
      </c>
      <c r="I389" s="192" t="s">
        <v>333</v>
      </c>
      <c r="J389" s="197" t="str">
        <f t="shared" si="87"/>
        <v>Industry Energy Efficiency Standards</v>
      </c>
      <c r="K389" s="205" t="str">
        <f t="shared" si="87"/>
        <v>indst efficiency standards</v>
      </c>
      <c r="L389" s="205">
        <f t="shared" si="87"/>
        <v>0</v>
      </c>
      <c r="M389" s="205">
        <f t="shared" si="87"/>
        <v>0.33</v>
      </c>
      <c r="N389" s="205">
        <f t="shared" si="87"/>
        <v>0.01</v>
      </c>
      <c r="O389" s="207" t="str">
        <f t="shared" si="87"/>
        <v>% reduction in energy use</v>
      </c>
      <c r="P389" s="240"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9" s="207" t="str">
        <f t="shared" si="87"/>
        <v>industry-ag-main.html#eff-stds</v>
      </c>
      <c r="R389" s="207" t="str">
        <f t="shared" si="87"/>
        <v>industry-energy-efficiency-standards.html</v>
      </c>
      <c r="S389" s="227" t="str">
        <f t="shared" si="87"/>
        <v>U.S. DOE, 2016, Industrial Energy Efficiency Potential Analysis, https://energy.gov/sites/prod/files/2017/04/f34/energy-savings-by-state-industrial-methodology.pdf</v>
      </c>
      <c r="T389" s="207" t="str">
        <f t="shared" si="87"/>
        <v>U.S. DOE, 2016, Industrial Energy Efficiency Potential Analysis, https://energy.gov/sites/prod/files/2017/04/f34/energy-savings-by-state-industrial-methodology.pdf</v>
      </c>
      <c r="W389" s="190" cm="1">
        <f t="array" ref="W389">IFERROR(INDEX(A$761:A$954,MATCH(H389,A$761:A$954,0),0),"Save")</f>
        <v>775</v>
      </c>
    </row>
    <row r="390" spans="1:23" s="197" customFormat="1">
      <c r="A390" s="197" t="str">
        <f t="shared" si="85"/>
        <v>Industry</v>
      </c>
      <c r="B390" s="197" t="str">
        <f t="shared" si="85"/>
        <v>Industry Energy Efficiency Standards</v>
      </c>
      <c r="C390" s="197" t="str">
        <f t="shared" si="85"/>
        <v>Percentage Improvement in Eqpt Efficiency Standards above BAU</v>
      </c>
      <c r="D390" s="199" t="s">
        <v>767</v>
      </c>
      <c r="E390" s="192" t="s">
        <v>800</v>
      </c>
      <c r="F390" s="199" t="s">
        <v>768</v>
      </c>
      <c r="G390" s="192" t="s">
        <v>801</v>
      </c>
      <c r="H390" s="43">
        <v>776</v>
      </c>
      <c r="I390" s="192" t="s">
        <v>311</v>
      </c>
      <c r="J390" s="197" t="str">
        <f t="shared" si="87"/>
        <v>Industry Energy Efficiency Standards</v>
      </c>
      <c r="K390" s="205" t="str">
        <f t="shared" si="87"/>
        <v>indst efficiency standards</v>
      </c>
      <c r="L390" s="205">
        <f t="shared" si="87"/>
        <v>0</v>
      </c>
      <c r="M390" s="205">
        <f t="shared" si="87"/>
        <v>0.33</v>
      </c>
      <c r="N390" s="205">
        <f t="shared" si="87"/>
        <v>0.01</v>
      </c>
      <c r="O390" s="207" t="str">
        <f t="shared" si="87"/>
        <v>% reduction in energy use</v>
      </c>
      <c r="P390" s="240"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0" s="207" t="str">
        <f t="shared" si="87"/>
        <v>industry-ag-main.html#eff-stds</v>
      </c>
      <c r="R390" s="207" t="str">
        <f t="shared" si="87"/>
        <v>industry-energy-efficiency-standards.html</v>
      </c>
      <c r="S390" s="227" t="str">
        <f t="shared" si="87"/>
        <v>U.S. DOE, 2016, Industrial Energy Efficiency Potential Analysis, https://energy.gov/sites/prod/files/2017/04/f34/energy-savings-by-state-industrial-methodology.pdf</v>
      </c>
      <c r="T390" s="207" t="str">
        <f t="shared" si="87"/>
        <v>U.S. DOE, 2016, Industrial Energy Efficiency Potential Analysis, https://energy.gov/sites/prod/files/2017/04/f34/energy-savings-by-state-industrial-methodology.pdf</v>
      </c>
      <c r="W390" s="190" cm="1">
        <f t="array" ref="W390">IFERROR(INDEX(A$761:A$954,MATCH(H390,A$761:A$954,0),0),"Save")</f>
        <v>776</v>
      </c>
    </row>
    <row r="391" spans="1:23" s="197" customFormat="1">
      <c r="A391" s="197" t="str">
        <f t="shared" ref="A391:C410" si="88">A$370</f>
        <v>Industry</v>
      </c>
      <c r="B391" s="197" t="str">
        <f t="shared" si="88"/>
        <v>Industry Energy Efficiency Standards</v>
      </c>
      <c r="C391" s="197" t="str">
        <f t="shared" si="88"/>
        <v>Percentage Improvement in Eqpt Efficiency Standards above BAU</v>
      </c>
      <c r="D391" s="199" t="s">
        <v>767</v>
      </c>
      <c r="E391" s="192" t="s">
        <v>807</v>
      </c>
      <c r="F391" s="199" t="s">
        <v>768</v>
      </c>
      <c r="G391" s="192" t="s">
        <v>808</v>
      </c>
      <c r="H391" s="43">
        <v>777</v>
      </c>
      <c r="I391" s="192" t="s">
        <v>311</v>
      </c>
      <c r="J391" s="197" t="str">
        <f t="shared" ref="J391:T400" si="89">J$370</f>
        <v>Industry Energy Efficiency Standards</v>
      </c>
      <c r="K391" s="205" t="str">
        <f t="shared" si="89"/>
        <v>indst efficiency standards</v>
      </c>
      <c r="L391" s="205">
        <f t="shared" si="89"/>
        <v>0</v>
      </c>
      <c r="M391" s="205">
        <f t="shared" si="89"/>
        <v>0.33</v>
      </c>
      <c r="N391" s="205">
        <f t="shared" si="89"/>
        <v>0.01</v>
      </c>
      <c r="O391" s="207" t="str">
        <f t="shared" si="89"/>
        <v>% reduction in energy use</v>
      </c>
      <c r="P391" s="240"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1" s="207" t="str">
        <f t="shared" si="89"/>
        <v>industry-ag-main.html#eff-stds</v>
      </c>
      <c r="R391" s="207" t="str">
        <f t="shared" si="89"/>
        <v>industry-energy-efficiency-standards.html</v>
      </c>
      <c r="S391" s="227" t="str">
        <f t="shared" si="89"/>
        <v>U.S. DOE, 2016, Industrial Energy Efficiency Potential Analysis, https://energy.gov/sites/prod/files/2017/04/f34/energy-savings-by-state-industrial-methodology.pdf</v>
      </c>
      <c r="T391" s="207" t="str">
        <f t="shared" si="89"/>
        <v>U.S. DOE, 2016, Industrial Energy Efficiency Potential Analysis, https://energy.gov/sites/prod/files/2017/04/f34/energy-savings-by-state-industrial-methodology.pdf</v>
      </c>
      <c r="W391" s="190" cm="1">
        <f t="array" ref="W391">IFERROR(INDEX(A$761:A$954,MATCH(H391,A$761:A$954,0),0),"Save")</f>
        <v>777</v>
      </c>
    </row>
    <row r="392" spans="1:23" s="197" customFormat="1">
      <c r="A392" s="197" t="str">
        <f t="shared" si="88"/>
        <v>Industry</v>
      </c>
      <c r="B392" s="197" t="str">
        <f t="shared" si="88"/>
        <v>Industry Energy Efficiency Standards</v>
      </c>
      <c r="C392" s="197" t="str">
        <f t="shared" si="88"/>
        <v>Percentage Improvement in Eqpt Efficiency Standards above BAU</v>
      </c>
      <c r="D392" s="199" t="s">
        <v>767</v>
      </c>
      <c r="E392" s="192" t="s">
        <v>809</v>
      </c>
      <c r="F392" s="199" t="s">
        <v>768</v>
      </c>
      <c r="G392" s="192" t="s">
        <v>810</v>
      </c>
      <c r="H392" s="43">
        <v>778</v>
      </c>
      <c r="I392" s="192" t="s">
        <v>311</v>
      </c>
      <c r="J392" s="197" t="str">
        <f t="shared" si="89"/>
        <v>Industry Energy Efficiency Standards</v>
      </c>
      <c r="K392" s="205" t="str">
        <f t="shared" si="89"/>
        <v>indst efficiency standards</v>
      </c>
      <c r="L392" s="205">
        <f t="shared" si="89"/>
        <v>0</v>
      </c>
      <c r="M392" s="205">
        <f t="shared" si="89"/>
        <v>0.33</v>
      </c>
      <c r="N392" s="205">
        <f t="shared" si="89"/>
        <v>0.01</v>
      </c>
      <c r="O392" s="207" t="str">
        <f t="shared" si="89"/>
        <v>% reduction in energy use</v>
      </c>
      <c r="P392" s="240"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2" s="207" t="str">
        <f t="shared" si="89"/>
        <v>industry-ag-main.html#eff-stds</v>
      </c>
      <c r="R392" s="207" t="str">
        <f t="shared" si="89"/>
        <v>industry-energy-efficiency-standards.html</v>
      </c>
      <c r="S392" s="227" t="str">
        <f t="shared" si="89"/>
        <v>U.S. DOE, 2016, Industrial Energy Efficiency Potential Analysis, https://energy.gov/sites/prod/files/2017/04/f34/energy-savings-by-state-industrial-methodology.pdf</v>
      </c>
      <c r="T392" s="207" t="str">
        <f t="shared" si="89"/>
        <v>U.S. DOE, 2016, Industrial Energy Efficiency Potential Analysis, https://energy.gov/sites/prod/files/2017/04/f34/energy-savings-by-state-industrial-methodology.pdf</v>
      </c>
      <c r="W392" s="190" cm="1">
        <f t="array" ref="W392">IFERROR(INDEX(A$761:A$954,MATCH(H392,A$761:A$954,0),0),"Save")</f>
        <v>778</v>
      </c>
    </row>
    <row r="393" spans="1:23" s="197" customFormat="1">
      <c r="A393" s="197" t="str">
        <f t="shared" si="88"/>
        <v>Industry</v>
      </c>
      <c r="B393" s="197" t="str">
        <f t="shared" si="88"/>
        <v>Industry Energy Efficiency Standards</v>
      </c>
      <c r="C393" s="197" t="str">
        <f t="shared" si="88"/>
        <v>Percentage Improvement in Eqpt Efficiency Standards above BAU</v>
      </c>
      <c r="D393" s="199" t="s">
        <v>767</v>
      </c>
      <c r="E393" s="192" t="s">
        <v>811</v>
      </c>
      <c r="F393" s="199" t="s">
        <v>768</v>
      </c>
      <c r="G393" s="192" t="s">
        <v>812</v>
      </c>
      <c r="H393" s="43">
        <v>779</v>
      </c>
      <c r="I393" s="192" t="s">
        <v>333</v>
      </c>
      <c r="J393" s="197" t="str">
        <f t="shared" si="89"/>
        <v>Industry Energy Efficiency Standards</v>
      </c>
      <c r="K393" s="205" t="str">
        <f t="shared" si="89"/>
        <v>indst efficiency standards</v>
      </c>
      <c r="L393" s="205">
        <f t="shared" si="89"/>
        <v>0</v>
      </c>
      <c r="M393" s="205">
        <f t="shared" si="89"/>
        <v>0.33</v>
      </c>
      <c r="N393" s="205">
        <f t="shared" si="89"/>
        <v>0.01</v>
      </c>
      <c r="O393" s="207" t="str">
        <f t="shared" si="89"/>
        <v>% reduction in energy use</v>
      </c>
      <c r="P393" s="240"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3" s="207" t="str">
        <f t="shared" si="89"/>
        <v>industry-ag-main.html#eff-stds</v>
      </c>
      <c r="R393" s="207" t="str">
        <f t="shared" si="89"/>
        <v>industry-energy-efficiency-standards.html</v>
      </c>
      <c r="S393" s="227" t="str">
        <f t="shared" si="89"/>
        <v>U.S. DOE, 2016, Industrial Energy Efficiency Potential Analysis, https://energy.gov/sites/prod/files/2017/04/f34/energy-savings-by-state-industrial-methodology.pdf</v>
      </c>
      <c r="T393" s="207" t="str">
        <f t="shared" si="89"/>
        <v>U.S. DOE, 2016, Industrial Energy Efficiency Potential Analysis, https://energy.gov/sites/prod/files/2017/04/f34/energy-savings-by-state-industrial-methodology.pdf</v>
      </c>
      <c r="W393" s="190" cm="1">
        <f t="array" ref="W393">IFERROR(INDEX(A$761:A$954,MATCH(H393,A$761:A$954,0),0),"Save")</f>
        <v>779</v>
      </c>
    </row>
    <row r="394" spans="1:23" s="197" customFormat="1">
      <c r="A394" s="197" t="str">
        <f t="shared" si="88"/>
        <v>Industry</v>
      </c>
      <c r="B394" s="197" t="str">
        <f t="shared" si="88"/>
        <v>Industry Energy Efficiency Standards</v>
      </c>
      <c r="C394" s="197" t="str">
        <f t="shared" si="88"/>
        <v>Percentage Improvement in Eqpt Efficiency Standards above BAU</v>
      </c>
      <c r="D394" s="199" t="s">
        <v>767</v>
      </c>
      <c r="E394" s="192" t="s">
        <v>813</v>
      </c>
      <c r="F394" s="199" t="s">
        <v>768</v>
      </c>
      <c r="G394" s="192" t="s">
        <v>814</v>
      </c>
      <c r="H394" s="43">
        <v>780</v>
      </c>
      <c r="I394" s="192" t="s">
        <v>311</v>
      </c>
      <c r="J394" s="197" t="str">
        <f t="shared" si="89"/>
        <v>Industry Energy Efficiency Standards</v>
      </c>
      <c r="K394" s="205" t="str">
        <f t="shared" si="89"/>
        <v>indst efficiency standards</v>
      </c>
      <c r="L394" s="205">
        <f t="shared" si="89"/>
        <v>0</v>
      </c>
      <c r="M394" s="205">
        <f t="shared" si="89"/>
        <v>0.33</v>
      </c>
      <c r="N394" s="205">
        <f t="shared" si="89"/>
        <v>0.01</v>
      </c>
      <c r="O394" s="207" t="str">
        <f t="shared" si="89"/>
        <v>% reduction in energy use</v>
      </c>
      <c r="P394" s="240"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4" s="207" t="str">
        <f t="shared" si="89"/>
        <v>industry-ag-main.html#eff-stds</v>
      </c>
      <c r="R394" s="207" t="str">
        <f t="shared" si="89"/>
        <v>industry-energy-efficiency-standards.html</v>
      </c>
      <c r="S394" s="227" t="str">
        <f t="shared" si="89"/>
        <v>U.S. DOE, 2016, Industrial Energy Efficiency Potential Analysis, https://energy.gov/sites/prod/files/2017/04/f34/energy-savings-by-state-industrial-methodology.pdf</v>
      </c>
      <c r="T394" s="207" t="str">
        <f t="shared" si="89"/>
        <v>U.S. DOE, 2016, Industrial Energy Efficiency Potential Analysis, https://energy.gov/sites/prod/files/2017/04/f34/energy-savings-by-state-industrial-methodology.pdf</v>
      </c>
      <c r="W394" s="190" cm="1">
        <f t="array" ref="W394">IFERROR(INDEX(A$761:A$954,MATCH(H394,A$761:A$954,0),0),"Save")</f>
        <v>780</v>
      </c>
    </row>
    <row r="395" spans="1:23" s="197" customFormat="1">
      <c r="A395" s="197" t="str">
        <f t="shared" si="88"/>
        <v>Industry</v>
      </c>
      <c r="B395" s="197" t="str">
        <f t="shared" si="88"/>
        <v>Industry Energy Efficiency Standards</v>
      </c>
      <c r="C395" s="197" t="str">
        <f t="shared" si="88"/>
        <v>Percentage Improvement in Eqpt Efficiency Standards above BAU</v>
      </c>
      <c r="D395" s="199" t="s">
        <v>767</v>
      </c>
      <c r="E395" s="192" t="s">
        <v>815</v>
      </c>
      <c r="F395" s="199" t="s">
        <v>768</v>
      </c>
      <c r="G395" s="192" t="s">
        <v>816</v>
      </c>
      <c r="H395" s="43">
        <v>781</v>
      </c>
      <c r="I395" s="192" t="s">
        <v>333</v>
      </c>
      <c r="J395" s="197" t="str">
        <f t="shared" si="89"/>
        <v>Industry Energy Efficiency Standards</v>
      </c>
      <c r="K395" s="205" t="str">
        <f t="shared" si="89"/>
        <v>indst efficiency standards</v>
      </c>
      <c r="L395" s="205">
        <f t="shared" si="89"/>
        <v>0</v>
      </c>
      <c r="M395" s="205">
        <f t="shared" si="89"/>
        <v>0.33</v>
      </c>
      <c r="N395" s="205">
        <f t="shared" si="89"/>
        <v>0.01</v>
      </c>
      <c r="O395" s="207" t="str">
        <f t="shared" si="89"/>
        <v>% reduction in energy use</v>
      </c>
      <c r="P395" s="240"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5" s="207" t="str">
        <f t="shared" si="89"/>
        <v>industry-ag-main.html#eff-stds</v>
      </c>
      <c r="R395" s="207" t="str">
        <f t="shared" si="89"/>
        <v>industry-energy-efficiency-standards.html</v>
      </c>
      <c r="S395" s="227" t="str">
        <f t="shared" si="89"/>
        <v>U.S. DOE, 2016, Industrial Energy Efficiency Potential Analysis, https://energy.gov/sites/prod/files/2017/04/f34/energy-savings-by-state-industrial-methodology.pdf</v>
      </c>
      <c r="T395" s="207" t="str">
        <f t="shared" si="89"/>
        <v>U.S. DOE, 2016, Industrial Energy Efficiency Potential Analysis, https://energy.gov/sites/prod/files/2017/04/f34/energy-savings-by-state-industrial-methodology.pdf</v>
      </c>
      <c r="W395" s="190" cm="1">
        <f t="array" ref="W395">IFERROR(INDEX(A$761:A$954,MATCH(H395,A$761:A$954,0),0),"Save")</f>
        <v>781</v>
      </c>
    </row>
    <row r="396" spans="1:23" s="197" customFormat="1">
      <c r="A396" s="197" t="str">
        <f t="shared" si="88"/>
        <v>Industry</v>
      </c>
      <c r="B396" s="197" t="str">
        <f t="shared" si="88"/>
        <v>Industry Energy Efficiency Standards</v>
      </c>
      <c r="C396" s="197" t="str">
        <f t="shared" si="88"/>
        <v>Percentage Improvement in Eqpt Efficiency Standards above BAU</v>
      </c>
      <c r="D396" s="199" t="s">
        <v>767</v>
      </c>
      <c r="E396" s="192" t="s">
        <v>817</v>
      </c>
      <c r="F396" s="199" t="s">
        <v>768</v>
      </c>
      <c r="G396" s="192" t="s">
        <v>818</v>
      </c>
      <c r="H396" s="43">
        <v>782</v>
      </c>
      <c r="I396" s="192" t="s">
        <v>333</v>
      </c>
      <c r="J396" s="197" t="str">
        <f t="shared" si="89"/>
        <v>Industry Energy Efficiency Standards</v>
      </c>
      <c r="K396" s="205" t="str">
        <f t="shared" si="89"/>
        <v>indst efficiency standards</v>
      </c>
      <c r="L396" s="205">
        <f t="shared" si="89"/>
        <v>0</v>
      </c>
      <c r="M396" s="205">
        <f t="shared" si="89"/>
        <v>0.33</v>
      </c>
      <c r="N396" s="205">
        <f t="shared" si="89"/>
        <v>0.01</v>
      </c>
      <c r="O396" s="207" t="str">
        <f t="shared" si="89"/>
        <v>% reduction in energy use</v>
      </c>
      <c r="P396" s="240"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6" s="207" t="str">
        <f t="shared" si="89"/>
        <v>industry-ag-main.html#eff-stds</v>
      </c>
      <c r="R396" s="207" t="str">
        <f t="shared" si="89"/>
        <v>industry-energy-efficiency-standards.html</v>
      </c>
      <c r="S396" s="227" t="str">
        <f t="shared" si="89"/>
        <v>U.S. DOE, 2016, Industrial Energy Efficiency Potential Analysis, https://energy.gov/sites/prod/files/2017/04/f34/energy-savings-by-state-industrial-methodology.pdf</v>
      </c>
      <c r="T396" s="207" t="str">
        <f t="shared" si="89"/>
        <v>U.S. DOE, 2016, Industrial Energy Efficiency Potential Analysis, https://energy.gov/sites/prod/files/2017/04/f34/energy-savings-by-state-industrial-methodology.pdf</v>
      </c>
      <c r="W396" s="190" cm="1">
        <f t="array" ref="W396">IFERROR(INDEX(A$761:A$954,MATCH(H396,A$761:A$954,0),0),"Save")</f>
        <v>782</v>
      </c>
    </row>
    <row r="397" spans="1:23" s="197" customFormat="1">
      <c r="A397" s="197" t="str">
        <f t="shared" si="88"/>
        <v>Industry</v>
      </c>
      <c r="B397" s="197" t="str">
        <f t="shared" si="88"/>
        <v>Industry Energy Efficiency Standards</v>
      </c>
      <c r="C397" s="197" t="str">
        <f t="shared" si="88"/>
        <v>Percentage Improvement in Eqpt Efficiency Standards above BAU</v>
      </c>
      <c r="D397" s="199" t="s">
        <v>767</v>
      </c>
      <c r="E397" s="192" t="s">
        <v>819</v>
      </c>
      <c r="F397" s="199" t="s">
        <v>768</v>
      </c>
      <c r="G397" s="192" t="s">
        <v>820</v>
      </c>
      <c r="H397" s="43">
        <v>783</v>
      </c>
      <c r="I397" s="192" t="s">
        <v>311</v>
      </c>
      <c r="J397" s="197" t="str">
        <f t="shared" si="89"/>
        <v>Industry Energy Efficiency Standards</v>
      </c>
      <c r="K397" s="205" t="str">
        <f t="shared" si="89"/>
        <v>indst efficiency standards</v>
      </c>
      <c r="L397" s="205">
        <f t="shared" si="89"/>
        <v>0</v>
      </c>
      <c r="M397" s="205">
        <f t="shared" si="89"/>
        <v>0.33</v>
      </c>
      <c r="N397" s="205">
        <f t="shared" si="89"/>
        <v>0.01</v>
      </c>
      <c r="O397" s="207" t="str">
        <f t="shared" si="89"/>
        <v>% reduction in energy use</v>
      </c>
      <c r="P397" s="240"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7" s="207" t="str">
        <f t="shared" si="89"/>
        <v>industry-ag-main.html#eff-stds</v>
      </c>
      <c r="R397" s="207" t="str">
        <f t="shared" si="89"/>
        <v>industry-energy-efficiency-standards.html</v>
      </c>
      <c r="S397" s="227" t="str">
        <f t="shared" si="89"/>
        <v>U.S. DOE, 2016, Industrial Energy Efficiency Potential Analysis, https://energy.gov/sites/prod/files/2017/04/f34/energy-savings-by-state-industrial-methodology.pdf</v>
      </c>
      <c r="T397" s="207" t="str">
        <f t="shared" si="89"/>
        <v>U.S. DOE, 2016, Industrial Energy Efficiency Potential Analysis, https://energy.gov/sites/prod/files/2017/04/f34/energy-savings-by-state-industrial-methodology.pdf</v>
      </c>
      <c r="W397" s="190" cm="1">
        <f t="array" ref="W397">IFERROR(INDEX(A$761:A$954,MATCH(H397,A$761:A$954,0),0),"Save")</f>
        <v>783</v>
      </c>
    </row>
    <row r="398" spans="1:23" s="197" customFormat="1">
      <c r="A398" s="197" t="str">
        <f t="shared" si="88"/>
        <v>Industry</v>
      </c>
      <c r="B398" s="197" t="str">
        <f t="shared" si="88"/>
        <v>Industry Energy Efficiency Standards</v>
      </c>
      <c r="C398" s="197" t="str">
        <f t="shared" si="88"/>
        <v>Percentage Improvement in Eqpt Efficiency Standards above BAU</v>
      </c>
      <c r="D398" s="199" t="s">
        <v>767</v>
      </c>
      <c r="E398" s="192" t="s">
        <v>821</v>
      </c>
      <c r="F398" s="199" t="s">
        <v>768</v>
      </c>
      <c r="G398" s="192" t="s">
        <v>822</v>
      </c>
      <c r="H398" s="43">
        <v>784</v>
      </c>
      <c r="I398" s="192" t="s">
        <v>311</v>
      </c>
      <c r="J398" s="197" t="str">
        <f t="shared" si="89"/>
        <v>Industry Energy Efficiency Standards</v>
      </c>
      <c r="K398" s="205" t="str">
        <f t="shared" si="89"/>
        <v>indst efficiency standards</v>
      </c>
      <c r="L398" s="205">
        <f t="shared" si="89"/>
        <v>0</v>
      </c>
      <c r="M398" s="205">
        <f t="shared" si="89"/>
        <v>0.33</v>
      </c>
      <c r="N398" s="205">
        <f t="shared" si="89"/>
        <v>0.01</v>
      </c>
      <c r="O398" s="207" t="str">
        <f t="shared" si="89"/>
        <v>% reduction in energy use</v>
      </c>
      <c r="P398" s="240"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8" s="207" t="str">
        <f t="shared" si="89"/>
        <v>industry-ag-main.html#eff-stds</v>
      </c>
      <c r="R398" s="207" t="str">
        <f t="shared" si="89"/>
        <v>industry-energy-efficiency-standards.html</v>
      </c>
      <c r="S398" s="227" t="str">
        <f t="shared" si="89"/>
        <v>U.S. DOE, 2016, Industrial Energy Efficiency Potential Analysis, https://energy.gov/sites/prod/files/2017/04/f34/energy-savings-by-state-industrial-methodology.pdf</v>
      </c>
      <c r="T398" s="207" t="str">
        <f t="shared" si="89"/>
        <v>U.S. DOE, 2016, Industrial Energy Efficiency Potential Analysis, https://energy.gov/sites/prod/files/2017/04/f34/energy-savings-by-state-industrial-methodology.pdf</v>
      </c>
      <c r="W398" s="190" cm="1">
        <f t="array" ref="W398">IFERROR(INDEX(A$761:A$954,MATCH(H398,A$761:A$954,0),0),"Save")</f>
        <v>784</v>
      </c>
    </row>
    <row r="399" spans="1:23" s="197" customFormat="1">
      <c r="A399" s="197" t="str">
        <f t="shared" si="88"/>
        <v>Industry</v>
      </c>
      <c r="B399" s="197" t="str">
        <f t="shared" si="88"/>
        <v>Industry Energy Efficiency Standards</v>
      </c>
      <c r="C399" s="197" t="str">
        <f t="shared" si="88"/>
        <v>Percentage Improvement in Eqpt Efficiency Standards above BAU</v>
      </c>
      <c r="D399" s="199" t="s">
        <v>767</v>
      </c>
      <c r="E399" s="192" t="s">
        <v>823</v>
      </c>
      <c r="F399" s="199" t="s">
        <v>768</v>
      </c>
      <c r="G399" s="192" t="s">
        <v>824</v>
      </c>
      <c r="H399" s="43">
        <v>785</v>
      </c>
      <c r="I399" s="192" t="s">
        <v>333</v>
      </c>
      <c r="J399" s="197" t="str">
        <f t="shared" si="89"/>
        <v>Industry Energy Efficiency Standards</v>
      </c>
      <c r="K399" s="205" t="str">
        <f t="shared" si="89"/>
        <v>indst efficiency standards</v>
      </c>
      <c r="L399" s="205">
        <f t="shared" si="89"/>
        <v>0</v>
      </c>
      <c r="M399" s="205">
        <f t="shared" si="89"/>
        <v>0.33</v>
      </c>
      <c r="N399" s="205">
        <f t="shared" si="89"/>
        <v>0.01</v>
      </c>
      <c r="O399" s="207" t="str">
        <f t="shared" si="89"/>
        <v>% reduction in energy use</v>
      </c>
      <c r="P399" s="240"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9" s="207" t="str">
        <f t="shared" si="89"/>
        <v>industry-ag-main.html#eff-stds</v>
      </c>
      <c r="R399" s="207" t="str">
        <f t="shared" si="89"/>
        <v>industry-energy-efficiency-standards.html</v>
      </c>
      <c r="S399" s="227" t="str">
        <f t="shared" si="89"/>
        <v>U.S. DOE, 2016, Industrial Energy Efficiency Potential Analysis, https://energy.gov/sites/prod/files/2017/04/f34/energy-savings-by-state-industrial-methodology.pdf</v>
      </c>
      <c r="T399" s="207" t="str">
        <f t="shared" si="89"/>
        <v>U.S. DOE, 2016, Industrial Energy Efficiency Potential Analysis, https://energy.gov/sites/prod/files/2017/04/f34/energy-savings-by-state-industrial-methodology.pdf</v>
      </c>
      <c r="W399" s="190" cm="1">
        <f t="array" ref="W399">IFERROR(INDEX(A$761:A$954,MATCH(H399,A$761:A$954,0),0),"Save")</f>
        <v>785</v>
      </c>
    </row>
    <row r="400" spans="1:23" s="197" customFormat="1">
      <c r="A400" s="197" t="str">
        <f t="shared" si="88"/>
        <v>Industry</v>
      </c>
      <c r="B400" s="197" t="str">
        <f t="shared" si="88"/>
        <v>Industry Energy Efficiency Standards</v>
      </c>
      <c r="C400" s="197" t="str">
        <f t="shared" si="88"/>
        <v>Percentage Improvement in Eqpt Efficiency Standards above BAU</v>
      </c>
      <c r="D400" s="199" t="s">
        <v>769</v>
      </c>
      <c r="E400" s="192" t="s">
        <v>800</v>
      </c>
      <c r="F400" s="199" t="s">
        <v>770</v>
      </c>
      <c r="G400" s="192" t="s">
        <v>801</v>
      </c>
      <c r="H400" s="43">
        <v>786</v>
      </c>
      <c r="I400" s="192" t="s">
        <v>311</v>
      </c>
      <c r="J400" s="197" t="str">
        <f t="shared" si="89"/>
        <v>Industry Energy Efficiency Standards</v>
      </c>
      <c r="K400" s="205" t="str">
        <f t="shared" si="89"/>
        <v>indst efficiency standards</v>
      </c>
      <c r="L400" s="205">
        <f t="shared" si="89"/>
        <v>0</v>
      </c>
      <c r="M400" s="205">
        <f t="shared" si="89"/>
        <v>0.33</v>
      </c>
      <c r="N400" s="205">
        <f t="shared" si="89"/>
        <v>0.01</v>
      </c>
      <c r="O400" s="207" t="str">
        <f t="shared" si="89"/>
        <v>% reduction in energy use</v>
      </c>
      <c r="P400" s="240"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0" s="207" t="str">
        <f t="shared" si="89"/>
        <v>industry-ag-main.html#eff-stds</v>
      </c>
      <c r="R400" s="207" t="str">
        <f t="shared" si="89"/>
        <v>industry-energy-efficiency-standards.html</v>
      </c>
      <c r="S400" s="227" t="str">
        <f t="shared" si="89"/>
        <v>U.S. DOE, 2016, Industrial Energy Efficiency Potential Analysis, https://energy.gov/sites/prod/files/2017/04/f34/energy-savings-by-state-industrial-methodology.pdf</v>
      </c>
      <c r="T400" s="207" t="str">
        <f t="shared" si="89"/>
        <v>U.S. DOE, 2016, Industrial Energy Efficiency Potential Analysis, https://energy.gov/sites/prod/files/2017/04/f34/energy-savings-by-state-industrial-methodology.pdf</v>
      </c>
      <c r="W400" s="190" cm="1">
        <f t="array" ref="W400">IFERROR(INDEX(A$761:A$954,MATCH(H400,A$761:A$954,0),0),"Save")</f>
        <v>786</v>
      </c>
    </row>
    <row r="401" spans="1:23" s="197" customFormat="1">
      <c r="A401" s="197" t="str">
        <f t="shared" si="88"/>
        <v>Industry</v>
      </c>
      <c r="B401" s="197" t="str">
        <f t="shared" si="88"/>
        <v>Industry Energy Efficiency Standards</v>
      </c>
      <c r="C401" s="197" t="str">
        <f t="shared" si="88"/>
        <v>Percentage Improvement in Eqpt Efficiency Standards above BAU</v>
      </c>
      <c r="D401" s="199" t="s">
        <v>769</v>
      </c>
      <c r="E401" s="192" t="s">
        <v>807</v>
      </c>
      <c r="F401" s="199" t="s">
        <v>770</v>
      </c>
      <c r="G401" s="192" t="s">
        <v>808</v>
      </c>
      <c r="H401" s="43">
        <v>787</v>
      </c>
      <c r="I401" s="192" t="s">
        <v>311</v>
      </c>
      <c r="J401" s="197" t="str">
        <f t="shared" ref="J401:T410" si="90">J$370</f>
        <v>Industry Energy Efficiency Standards</v>
      </c>
      <c r="K401" s="205" t="str">
        <f t="shared" si="90"/>
        <v>indst efficiency standards</v>
      </c>
      <c r="L401" s="205">
        <f t="shared" si="90"/>
        <v>0</v>
      </c>
      <c r="M401" s="205">
        <f t="shared" si="90"/>
        <v>0.33</v>
      </c>
      <c r="N401" s="205">
        <f t="shared" si="90"/>
        <v>0.01</v>
      </c>
      <c r="O401" s="207" t="str">
        <f t="shared" si="90"/>
        <v>% reduction in energy use</v>
      </c>
      <c r="P401" s="240"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1" s="207" t="str">
        <f t="shared" si="90"/>
        <v>industry-ag-main.html#eff-stds</v>
      </c>
      <c r="R401" s="207" t="str">
        <f t="shared" si="90"/>
        <v>industry-energy-efficiency-standards.html</v>
      </c>
      <c r="S401" s="227" t="str">
        <f t="shared" si="90"/>
        <v>U.S. DOE, 2016, Industrial Energy Efficiency Potential Analysis, https://energy.gov/sites/prod/files/2017/04/f34/energy-savings-by-state-industrial-methodology.pdf</v>
      </c>
      <c r="T401" s="207" t="str">
        <f t="shared" si="90"/>
        <v>U.S. DOE, 2016, Industrial Energy Efficiency Potential Analysis, https://energy.gov/sites/prod/files/2017/04/f34/energy-savings-by-state-industrial-methodology.pdf</v>
      </c>
      <c r="W401" s="190" cm="1">
        <f t="array" ref="W401">IFERROR(INDEX(A$761:A$954,MATCH(H401,A$761:A$954,0),0),"Save")</f>
        <v>787</v>
      </c>
    </row>
    <row r="402" spans="1:23" s="197" customFormat="1">
      <c r="A402" s="197" t="str">
        <f t="shared" si="88"/>
        <v>Industry</v>
      </c>
      <c r="B402" s="197" t="str">
        <f t="shared" si="88"/>
        <v>Industry Energy Efficiency Standards</v>
      </c>
      <c r="C402" s="197" t="str">
        <f t="shared" si="88"/>
        <v>Percentage Improvement in Eqpt Efficiency Standards above BAU</v>
      </c>
      <c r="D402" s="199" t="s">
        <v>769</v>
      </c>
      <c r="E402" s="192" t="s">
        <v>809</v>
      </c>
      <c r="F402" s="199" t="s">
        <v>770</v>
      </c>
      <c r="G402" s="192" t="s">
        <v>810</v>
      </c>
      <c r="H402" s="43">
        <v>788</v>
      </c>
      <c r="I402" s="192" t="s">
        <v>311</v>
      </c>
      <c r="J402" s="197" t="str">
        <f t="shared" si="90"/>
        <v>Industry Energy Efficiency Standards</v>
      </c>
      <c r="K402" s="205" t="str">
        <f t="shared" si="90"/>
        <v>indst efficiency standards</v>
      </c>
      <c r="L402" s="205">
        <f t="shared" si="90"/>
        <v>0</v>
      </c>
      <c r="M402" s="205">
        <f t="shared" si="90"/>
        <v>0.33</v>
      </c>
      <c r="N402" s="205">
        <f t="shared" si="90"/>
        <v>0.01</v>
      </c>
      <c r="O402" s="207" t="str">
        <f t="shared" si="90"/>
        <v>% reduction in energy use</v>
      </c>
      <c r="P402" s="240"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2" s="207" t="str">
        <f t="shared" si="90"/>
        <v>industry-ag-main.html#eff-stds</v>
      </c>
      <c r="R402" s="207" t="str">
        <f t="shared" si="90"/>
        <v>industry-energy-efficiency-standards.html</v>
      </c>
      <c r="S402" s="227" t="str">
        <f t="shared" si="90"/>
        <v>U.S. DOE, 2016, Industrial Energy Efficiency Potential Analysis, https://energy.gov/sites/prod/files/2017/04/f34/energy-savings-by-state-industrial-methodology.pdf</v>
      </c>
      <c r="T402" s="207" t="str">
        <f t="shared" si="90"/>
        <v>U.S. DOE, 2016, Industrial Energy Efficiency Potential Analysis, https://energy.gov/sites/prod/files/2017/04/f34/energy-savings-by-state-industrial-methodology.pdf</v>
      </c>
      <c r="W402" s="190" cm="1">
        <f t="array" ref="W402">IFERROR(INDEX(A$761:A$954,MATCH(H402,A$761:A$954,0),0),"Save")</f>
        <v>788</v>
      </c>
    </row>
    <row r="403" spans="1:23" s="197" customFormat="1">
      <c r="A403" s="197" t="str">
        <f t="shared" si="88"/>
        <v>Industry</v>
      </c>
      <c r="B403" s="197" t="str">
        <f t="shared" si="88"/>
        <v>Industry Energy Efficiency Standards</v>
      </c>
      <c r="C403" s="197" t="str">
        <f t="shared" si="88"/>
        <v>Percentage Improvement in Eqpt Efficiency Standards above BAU</v>
      </c>
      <c r="D403" s="199" t="s">
        <v>769</v>
      </c>
      <c r="E403" s="192" t="s">
        <v>811</v>
      </c>
      <c r="F403" s="199" t="s">
        <v>770</v>
      </c>
      <c r="G403" s="192" t="s">
        <v>812</v>
      </c>
      <c r="H403" s="43">
        <v>789</v>
      </c>
      <c r="I403" s="192" t="s">
        <v>333</v>
      </c>
      <c r="J403" s="197" t="str">
        <f t="shared" si="90"/>
        <v>Industry Energy Efficiency Standards</v>
      </c>
      <c r="K403" s="205" t="str">
        <f t="shared" si="90"/>
        <v>indst efficiency standards</v>
      </c>
      <c r="L403" s="205">
        <f t="shared" si="90"/>
        <v>0</v>
      </c>
      <c r="M403" s="205">
        <f t="shared" si="90"/>
        <v>0.33</v>
      </c>
      <c r="N403" s="205">
        <f t="shared" si="90"/>
        <v>0.01</v>
      </c>
      <c r="O403" s="207" t="str">
        <f t="shared" si="90"/>
        <v>% reduction in energy use</v>
      </c>
      <c r="P403" s="240"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3" s="207" t="str">
        <f t="shared" si="90"/>
        <v>industry-ag-main.html#eff-stds</v>
      </c>
      <c r="R403" s="207" t="str">
        <f t="shared" si="90"/>
        <v>industry-energy-efficiency-standards.html</v>
      </c>
      <c r="S403" s="227" t="str">
        <f t="shared" si="90"/>
        <v>U.S. DOE, 2016, Industrial Energy Efficiency Potential Analysis, https://energy.gov/sites/prod/files/2017/04/f34/energy-savings-by-state-industrial-methodology.pdf</v>
      </c>
      <c r="T403" s="207" t="str">
        <f t="shared" si="90"/>
        <v>U.S. DOE, 2016, Industrial Energy Efficiency Potential Analysis, https://energy.gov/sites/prod/files/2017/04/f34/energy-savings-by-state-industrial-methodology.pdf</v>
      </c>
      <c r="W403" s="190" cm="1">
        <f t="array" ref="W403">IFERROR(INDEX(A$761:A$954,MATCH(H403,A$761:A$954,0),0),"Save")</f>
        <v>789</v>
      </c>
    </row>
    <row r="404" spans="1:23" s="197" customFormat="1">
      <c r="A404" s="197" t="str">
        <f t="shared" si="88"/>
        <v>Industry</v>
      </c>
      <c r="B404" s="197" t="str">
        <f t="shared" si="88"/>
        <v>Industry Energy Efficiency Standards</v>
      </c>
      <c r="C404" s="197" t="str">
        <f t="shared" si="88"/>
        <v>Percentage Improvement in Eqpt Efficiency Standards above BAU</v>
      </c>
      <c r="D404" s="199" t="s">
        <v>769</v>
      </c>
      <c r="E404" s="192" t="s">
        <v>813</v>
      </c>
      <c r="F404" s="199" t="s">
        <v>770</v>
      </c>
      <c r="G404" s="192" t="s">
        <v>814</v>
      </c>
      <c r="H404" s="43">
        <v>790</v>
      </c>
      <c r="I404" s="192" t="s">
        <v>311</v>
      </c>
      <c r="J404" s="197" t="str">
        <f t="shared" si="90"/>
        <v>Industry Energy Efficiency Standards</v>
      </c>
      <c r="K404" s="205" t="str">
        <f t="shared" si="90"/>
        <v>indst efficiency standards</v>
      </c>
      <c r="L404" s="205">
        <f t="shared" si="90"/>
        <v>0</v>
      </c>
      <c r="M404" s="205">
        <f t="shared" si="90"/>
        <v>0.33</v>
      </c>
      <c r="N404" s="205">
        <f t="shared" si="90"/>
        <v>0.01</v>
      </c>
      <c r="O404" s="207" t="str">
        <f t="shared" si="90"/>
        <v>% reduction in energy use</v>
      </c>
      <c r="P404" s="240"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4" s="207" t="str">
        <f t="shared" si="90"/>
        <v>industry-ag-main.html#eff-stds</v>
      </c>
      <c r="R404" s="207" t="str">
        <f t="shared" si="90"/>
        <v>industry-energy-efficiency-standards.html</v>
      </c>
      <c r="S404" s="227" t="str">
        <f t="shared" si="90"/>
        <v>U.S. DOE, 2016, Industrial Energy Efficiency Potential Analysis, https://energy.gov/sites/prod/files/2017/04/f34/energy-savings-by-state-industrial-methodology.pdf</v>
      </c>
      <c r="T404" s="207" t="str">
        <f t="shared" si="90"/>
        <v>U.S. DOE, 2016, Industrial Energy Efficiency Potential Analysis, https://energy.gov/sites/prod/files/2017/04/f34/energy-savings-by-state-industrial-methodology.pdf</v>
      </c>
      <c r="W404" s="190" cm="1">
        <f t="array" ref="W404">IFERROR(INDEX(A$761:A$954,MATCH(H404,A$761:A$954,0),0),"Save")</f>
        <v>790</v>
      </c>
    </row>
    <row r="405" spans="1:23" s="197" customFormat="1">
      <c r="A405" s="197" t="str">
        <f t="shared" si="88"/>
        <v>Industry</v>
      </c>
      <c r="B405" s="197" t="str">
        <f t="shared" si="88"/>
        <v>Industry Energy Efficiency Standards</v>
      </c>
      <c r="C405" s="197" t="str">
        <f t="shared" si="88"/>
        <v>Percentage Improvement in Eqpt Efficiency Standards above BAU</v>
      </c>
      <c r="D405" s="199" t="s">
        <v>769</v>
      </c>
      <c r="E405" s="192" t="s">
        <v>815</v>
      </c>
      <c r="F405" s="199" t="s">
        <v>770</v>
      </c>
      <c r="G405" s="192" t="s">
        <v>816</v>
      </c>
      <c r="H405" s="43">
        <v>791</v>
      </c>
      <c r="I405" s="192" t="s">
        <v>333</v>
      </c>
      <c r="J405" s="197" t="str">
        <f t="shared" si="90"/>
        <v>Industry Energy Efficiency Standards</v>
      </c>
      <c r="K405" s="205" t="str">
        <f t="shared" si="90"/>
        <v>indst efficiency standards</v>
      </c>
      <c r="L405" s="205">
        <f t="shared" si="90"/>
        <v>0</v>
      </c>
      <c r="M405" s="205">
        <f t="shared" si="90"/>
        <v>0.33</v>
      </c>
      <c r="N405" s="205">
        <f t="shared" si="90"/>
        <v>0.01</v>
      </c>
      <c r="O405" s="207" t="str">
        <f t="shared" si="90"/>
        <v>% reduction in energy use</v>
      </c>
      <c r="P405" s="240"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5" s="207" t="str">
        <f t="shared" si="90"/>
        <v>industry-ag-main.html#eff-stds</v>
      </c>
      <c r="R405" s="207" t="str">
        <f t="shared" si="90"/>
        <v>industry-energy-efficiency-standards.html</v>
      </c>
      <c r="S405" s="227" t="str">
        <f t="shared" si="90"/>
        <v>U.S. DOE, 2016, Industrial Energy Efficiency Potential Analysis, https://energy.gov/sites/prod/files/2017/04/f34/energy-savings-by-state-industrial-methodology.pdf</v>
      </c>
      <c r="T405" s="207" t="str">
        <f t="shared" si="90"/>
        <v>U.S. DOE, 2016, Industrial Energy Efficiency Potential Analysis, https://energy.gov/sites/prod/files/2017/04/f34/energy-savings-by-state-industrial-methodology.pdf</v>
      </c>
      <c r="W405" s="190" cm="1">
        <f t="array" ref="W405">IFERROR(INDEX(A$761:A$954,MATCH(H405,A$761:A$954,0),0),"Save")</f>
        <v>791</v>
      </c>
    </row>
    <row r="406" spans="1:23" s="197" customFormat="1">
      <c r="A406" s="197" t="str">
        <f t="shared" si="88"/>
        <v>Industry</v>
      </c>
      <c r="B406" s="197" t="str">
        <f t="shared" si="88"/>
        <v>Industry Energy Efficiency Standards</v>
      </c>
      <c r="C406" s="197" t="str">
        <f t="shared" si="88"/>
        <v>Percentage Improvement in Eqpt Efficiency Standards above BAU</v>
      </c>
      <c r="D406" s="199" t="s">
        <v>769</v>
      </c>
      <c r="E406" s="192" t="s">
        <v>817</v>
      </c>
      <c r="F406" s="199" t="s">
        <v>770</v>
      </c>
      <c r="G406" s="192" t="s">
        <v>818</v>
      </c>
      <c r="H406" s="43">
        <v>792</v>
      </c>
      <c r="I406" s="192" t="s">
        <v>333</v>
      </c>
      <c r="J406" s="197" t="str">
        <f t="shared" si="90"/>
        <v>Industry Energy Efficiency Standards</v>
      </c>
      <c r="K406" s="205" t="str">
        <f t="shared" si="90"/>
        <v>indst efficiency standards</v>
      </c>
      <c r="L406" s="205">
        <f t="shared" si="90"/>
        <v>0</v>
      </c>
      <c r="M406" s="205">
        <f t="shared" si="90"/>
        <v>0.33</v>
      </c>
      <c r="N406" s="205">
        <f t="shared" si="90"/>
        <v>0.01</v>
      </c>
      <c r="O406" s="207" t="str">
        <f t="shared" si="90"/>
        <v>% reduction in energy use</v>
      </c>
      <c r="P406" s="240"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6" s="207" t="str">
        <f t="shared" si="90"/>
        <v>industry-ag-main.html#eff-stds</v>
      </c>
      <c r="R406" s="207" t="str">
        <f t="shared" si="90"/>
        <v>industry-energy-efficiency-standards.html</v>
      </c>
      <c r="S406" s="227" t="str">
        <f t="shared" si="90"/>
        <v>U.S. DOE, 2016, Industrial Energy Efficiency Potential Analysis, https://energy.gov/sites/prod/files/2017/04/f34/energy-savings-by-state-industrial-methodology.pdf</v>
      </c>
      <c r="T406" s="207" t="str">
        <f t="shared" si="90"/>
        <v>U.S. DOE, 2016, Industrial Energy Efficiency Potential Analysis, https://energy.gov/sites/prod/files/2017/04/f34/energy-savings-by-state-industrial-methodology.pdf</v>
      </c>
      <c r="W406" s="190" cm="1">
        <f t="array" ref="W406">IFERROR(INDEX(A$761:A$954,MATCH(H406,A$761:A$954,0),0),"Save")</f>
        <v>792</v>
      </c>
    </row>
    <row r="407" spans="1:23" s="197" customFormat="1">
      <c r="A407" s="197" t="str">
        <f t="shared" si="88"/>
        <v>Industry</v>
      </c>
      <c r="B407" s="197" t="str">
        <f t="shared" si="88"/>
        <v>Industry Energy Efficiency Standards</v>
      </c>
      <c r="C407" s="197" t="str">
        <f t="shared" si="88"/>
        <v>Percentage Improvement in Eqpt Efficiency Standards above BAU</v>
      </c>
      <c r="D407" s="199" t="s">
        <v>769</v>
      </c>
      <c r="E407" s="192" t="s">
        <v>819</v>
      </c>
      <c r="F407" s="199" t="s">
        <v>770</v>
      </c>
      <c r="G407" s="192" t="s">
        <v>820</v>
      </c>
      <c r="H407" s="43">
        <v>793</v>
      </c>
      <c r="I407" s="192" t="s">
        <v>311</v>
      </c>
      <c r="J407" s="197" t="str">
        <f t="shared" si="90"/>
        <v>Industry Energy Efficiency Standards</v>
      </c>
      <c r="K407" s="205" t="str">
        <f t="shared" si="90"/>
        <v>indst efficiency standards</v>
      </c>
      <c r="L407" s="205">
        <f t="shared" si="90"/>
        <v>0</v>
      </c>
      <c r="M407" s="205">
        <f t="shared" si="90"/>
        <v>0.33</v>
      </c>
      <c r="N407" s="205">
        <f t="shared" si="90"/>
        <v>0.01</v>
      </c>
      <c r="O407" s="207" t="str">
        <f t="shared" si="90"/>
        <v>% reduction in energy use</v>
      </c>
      <c r="P407" s="240"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7" s="207" t="str">
        <f t="shared" si="90"/>
        <v>industry-ag-main.html#eff-stds</v>
      </c>
      <c r="R407" s="207" t="str">
        <f t="shared" si="90"/>
        <v>industry-energy-efficiency-standards.html</v>
      </c>
      <c r="S407" s="227" t="str">
        <f t="shared" si="90"/>
        <v>U.S. DOE, 2016, Industrial Energy Efficiency Potential Analysis, https://energy.gov/sites/prod/files/2017/04/f34/energy-savings-by-state-industrial-methodology.pdf</v>
      </c>
      <c r="T407" s="207" t="str">
        <f t="shared" si="90"/>
        <v>U.S. DOE, 2016, Industrial Energy Efficiency Potential Analysis, https://energy.gov/sites/prod/files/2017/04/f34/energy-savings-by-state-industrial-methodology.pdf</v>
      </c>
      <c r="W407" s="190" cm="1">
        <f t="array" ref="W407">IFERROR(INDEX(A$761:A$954,MATCH(H407,A$761:A$954,0),0),"Save")</f>
        <v>793</v>
      </c>
    </row>
    <row r="408" spans="1:23" s="197" customFormat="1">
      <c r="A408" s="197" t="str">
        <f t="shared" si="88"/>
        <v>Industry</v>
      </c>
      <c r="B408" s="197" t="str">
        <f t="shared" si="88"/>
        <v>Industry Energy Efficiency Standards</v>
      </c>
      <c r="C408" s="197" t="str">
        <f t="shared" si="88"/>
        <v>Percentage Improvement in Eqpt Efficiency Standards above BAU</v>
      </c>
      <c r="D408" s="199" t="s">
        <v>769</v>
      </c>
      <c r="E408" s="192" t="s">
        <v>821</v>
      </c>
      <c r="F408" s="199" t="s">
        <v>770</v>
      </c>
      <c r="G408" s="192" t="s">
        <v>822</v>
      </c>
      <c r="H408" s="43">
        <v>794</v>
      </c>
      <c r="I408" s="192" t="s">
        <v>311</v>
      </c>
      <c r="J408" s="197" t="str">
        <f t="shared" si="90"/>
        <v>Industry Energy Efficiency Standards</v>
      </c>
      <c r="K408" s="205" t="str">
        <f t="shared" si="90"/>
        <v>indst efficiency standards</v>
      </c>
      <c r="L408" s="205">
        <f t="shared" si="90"/>
        <v>0</v>
      </c>
      <c r="M408" s="205">
        <f t="shared" si="90"/>
        <v>0.33</v>
      </c>
      <c r="N408" s="205">
        <f t="shared" si="90"/>
        <v>0.01</v>
      </c>
      <c r="O408" s="207" t="str">
        <f t="shared" si="90"/>
        <v>% reduction in energy use</v>
      </c>
      <c r="P408" s="240"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8" s="207" t="str">
        <f t="shared" si="90"/>
        <v>industry-ag-main.html#eff-stds</v>
      </c>
      <c r="R408" s="207" t="str">
        <f t="shared" si="90"/>
        <v>industry-energy-efficiency-standards.html</v>
      </c>
      <c r="S408" s="227" t="str">
        <f t="shared" si="90"/>
        <v>U.S. DOE, 2016, Industrial Energy Efficiency Potential Analysis, https://energy.gov/sites/prod/files/2017/04/f34/energy-savings-by-state-industrial-methodology.pdf</v>
      </c>
      <c r="T408" s="207" t="str">
        <f t="shared" si="90"/>
        <v>U.S. DOE, 2016, Industrial Energy Efficiency Potential Analysis, https://energy.gov/sites/prod/files/2017/04/f34/energy-savings-by-state-industrial-methodology.pdf</v>
      </c>
      <c r="W408" s="190" cm="1">
        <f t="array" ref="W408">IFERROR(INDEX(A$761:A$954,MATCH(H408,A$761:A$954,0),0),"Save")</f>
        <v>794</v>
      </c>
    </row>
    <row r="409" spans="1:23" s="197" customFormat="1">
      <c r="A409" s="197" t="str">
        <f t="shared" si="88"/>
        <v>Industry</v>
      </c>
      <c r="B409" s="197" t="str">
        <f t="shared" si="88"/>
        <v>Industry Energy Efficiency Standards</v>
      </c>
      <c r="C409" s="197" t="str">
        <f t="shared" si="88"/>
        <v>Percentage Improvement in Eqpt Efficiency Standards above BAU</v>
      </c>
      <c r="D409" s="199" t="s">
        <v>769</v>
      </c>
      <c r="E409" s="192" t="s">
        <v>823</v>
      </c>
      <c r="F409" s="199" t="s">
        <v>770</v>
      </c>
      <c r="G409" s="192" t="s">
        <v>824</v>
      </c>
      <c r="H409" s="43">
        <v>795</v>
      </c>
      <c r="I409" s="192" t="s">
        <v>333</v>
      </c>
      <c r="J409" s="197" t="str">
        <f t="shared" si="90"/>
        <v>Industry Energy Efficiency Standards</v>
      </c>
      <c r="K409" s="205" t="str">
        <f t="shared" si="90"/>
        <v>indst efficiency standards</v>
      </c>
      <c r="L409" s="205">
        <f t="shared" si="90"/>
        <v>0</v>
      </c>
      <c r="M409" s="205">
        <f t="shared" si="90"/>
        <v>0.33</v>
      </c>
      <c r="N409" s="205">
        <f t="shared" si="90"/>
        <v>0.01</v>
      </c>
      <c r="O409" s="207" t="str">
        <f t="shared" si="90"/>
        <v>% reduction in energy use</v>
      </c>
      <c r="P409" s="240"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9" s="207" t="str">
        <f t="shared" si="90"/>
        <v>industry-ag-main.html#eff-stds</v>
      </c>
      <c r="R409" s="207" t="str">
        <f t="shared" si="90"/>
        <v>industry-energy-efficiency-standards.html</v>
      </c>
      <c r="S409" s="227" t="str">
        <f t="shared" si="90"/>
        <v>U.S. DOE, 2016, Industrial Energy Efficiency Potential Analysis, https://energy.gov/sites/prod/files/2017/04/f34/energy-savings-by-state-industrial-methodology.pdf</v>
      </c>
      <c r="T409" s="207" t="str">
        <f t="shared" si="90"/>
        <v>U.S. DOE, 2016, Industrial Energy Efficiency Potential Analysis, https://energy.gov/sites/prod/files/2017/04/f34/energy-savings-by-state-industrial-methodology.pdf</v>
      </c>
      <c r="W409" s="190" cm="1">
        <f t="array" ref="W409">IFERROR(INDEX(A$761:A$954,MATCH(H409,A$761:A$954,0),0),"Save")</f>
        <v>795</v>
      </c>
    </row>
    <row r="410" spans="1:23" s="197" customFormat="1">
      <c r="A410" s="197" t="str">
        <f t="shared" si="88"/>
        <v>Industry</v>
      </c>
      <c r="B410" s="197" t="str">
        <f t="shared" si="88"/>
        <v>Industry Energy Efficiency Standards</v>
      </c>
      <c r="C410" s="197" t="str">
        <f t="shared" si="88"/>
        <v>Percentage Improvement in Eqpt Efficiency Standards above BAU</v>
      </c>
      <c r="D410" s="199" t="s">
        <v>771</v>
      </c>
      <c r="E410" s="192" t="s">
        <v>800</v>
      </c>
      <c r="F410" s="192" t="s">
        <v>772</v>
      </c>
      <c r="G410" s="192" t="s">
        <v>801</v>
      </c>
      <c r="H410" s="43">
        <v>796</v>
      </c>
      <c r="I410" s="192" t="s">
        <v>311</v>
      </c>
      <c r="J410" s="197" t="str">
        <f t="shared" si="90"/>
        <v>Industry Energy Efficiency Standards</v>
      </c>
      <c r="K410" s="205" t="str">
        <f t="shared" si="90"/>
        <v>indst efficiency standards</v>
      </c>
      <c r="L410" s="205">
        <f t="shared" si="90"/>
        <v>0</v>
      </c>
      <c r="M410" s="205">
        <f t="shared" si="90"/>
        <v>0.33</v>
      </c>
      <c r="N410" s="205">
        <f t="shared" si="90"/>
        <v>0.01</v>
      </c>
      <c r="O410" s="207" t="str">
        <f t="shared" si="90"/>
        <v>% reduction in energy use</v>
      </c>
      <c r="P410" s="240"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0" s="207" t="str">
        <f t="shared" si="90"/>
        <v>industry-ag-main.html#eff-stds</v>
      </c>
      <c r="R410" s="207" t="str">
        <f t="shared" si="90"/>
        <v>industry-energy-efficiency-standards.html</v>
      </c>
      <c r="S410" s="227" t="str">
        <f t="shared" si="90"/>
        <v>U.S. DOE, 2016, Industrial Energy Efficiency Potential Analysis, https://energy.gov/sites/prod/files/2017/04/f34/energy-savings-by-state-industrial-methodology.pdf</v>
      </c>
      <c r="T410" s="207" t="str">
        <f t="shared" si="90"/>
        <v>U.S. DOE, 2016, Industrial Energy Efficiency Potential Analysis, https://energy.gov/sites/prod/files/2017/04/f34/energy-savings-by-state-industrial-methodology.pdf</v>
      </c>
      <c r="W410" s="190" cm="1">
        <f t="array" ref="W410">IFERROR(INDEX(A$761:A$954,MATCH(H410,A$761:A$954,0),0),"Save")</f>
        <v>796</v>
      </c>
    </row>
    <row r="411" spans="1:23" s="197" customFormat="1">
      <c r="A411" s="197" t="str">
        <f t="shared" ref="A411:C430" si="91">A$370</f>
        <v>Industry</v>
      </c>
      <c r="B411" s="197" t="str">
        <f t="shared" si="91"/>
        <v>Industry Energy Efficiency Standards</v>
      </c>
      <c r="C411" s="197" t="str">
        <f t="shared" si="91"/>
        <v>Percentage Improvement in Eqpt Efficiency Standards above BAU</v>
      </c>
      <c r="D411" s="199" t="s">
        <v>771</v>
      </c>
      <c r="E411" s="192" t="s">
        <v>807</v>
      </c>
      <c r="F411" s="192" t="s">
        <v>772</v>
      </c>
      <c r="G411" s="192" t="s">
        <v>808</v>
      </c>
      <c r="H411" s="43">
        <v>797</v>
      </c>
      <c r="I411" s="192" t="s">
        <v>311</v>
      </c>
      <c r="J411" s="197" t="str">
        <f t="shared" ref="J411:T420" si="92">J$370</f>
        <v>Industry Energy Efficiency Standards</v>
      </c>
      <c r="K411" s="205" t="str">
        <f t="shared" si="92"/>
        <v>indst efficiency standards</v>
      </c>
      <c r="L411" s="205">
        <f t="shared" si="92"/>
        <v>0</v>
      </c>
      <c r="M411" s="205">
        <f t="shared" si="92"/>
        <v>0.33</v>
      </c>
      <c r="N411" s="205">
        <f t="shared" si="92"/>
        <v>0.01</v>
      </c>
      <c r="O411" s="207" t="str">
        <f t="shared" si="92"/>
        <v>% reduction in energy use</v>
      </c>
      <c r="P411" s="240"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1" s="207" t="str">
        <f t="shared" si="92"/>
        <v>industry-ag-main.html#eff-stds</v>
      </c>
      <c r="R411" s="207" t="str">
        <f t="shared" si="92"/>
        <v>industry-energy-efficiency-standards.html</v>
      </c>
      <c r="S411" s="227" t="str">
        <f t="shared" si="92"/>
        <v>U.S. DOE, 2016, Industrial Energy Efficiency Potential Analysis, https://energy.gov/sites/prod/files/2017/04/f34/energy-savings-by-state-industrial-methodology.pdf</v>
      </c>
      <c r="T411" s="207" t="str">
        <f t="shared" si="92"/>
        <v>U.S. DOE, 2016, Industrial Energy Efficiency Potential Analysis, https://energy.gov/sites/prod/files/2017/04/f34/energy-savings-by-state-industrial-methodology.pdf</v>
      </c>
      <c r="W411" s="190" cm="1">
        <f t="array" ref="W411">IFERROR(INDEX(A$761:A$954,MATCH(H411,A$761:A$954,0),0),"Save")</f>
        <v>797</v>
      </c>
    </row>
    <row r="412" spans="1:23" s="197" customFormat="1">
      <c r="A412" s="197" t="str">
        <f t="shared" si="91"/>
        <v>Industry</v>
      </c>
      <c r="B412" s="197" t="str">
        <f t="shared" si="91"/>
        <v>Industry Energy Efficiency Standards</v>
      </c>
      <c r="C412" s="197" t="str">
        <f t="shared" si="91"/>
        <v>Percentage Improvement in Eqpt Efficiency Standards above BAU</v>
      </c>
      <c r="D412" s="199" t="s">
        <v>771</v>
      </c>
      <c r="E412" s="192" t="s">
        <v>809</v>
      </c>
      <c r="F412" s="192" t="s">
        <v>772</v>
      </c>
      <c r="G412" s="192" t="s">
        <v>810</v>
      </c>
      <c r="H412" s="43">
        <v>798</v>
      </c>
      <c r="I412" s="192" t="s">
        <v>311</v>
      </c>
      <c r="J412" s="197" t="str">
        <f t="shared" si="92"/>
        <v>Industry Energy Efficiency Standards</v>
      </c>
      <c r="K412" s="205" t="str">
        <f t="shared" si="92"/>
        <v>indst efficiency standards</v>
      </c>
      <c r="L412" s="205">
        <f t="shared" si="92"/>
        <v>0</v>
      </c>
      <c r="M412" s="205">
        <f t="shared" si="92"/>
        <v>0.33</v>
      </c>
      <c r="N412" s="205">
        <f t="shared" si="92"/>
        <v>0.01</v>
      </c>
      <c r="O412" s="207" t="str">
        <f t="shared" si="92"/>
        <v>% reduction in energy use</v>
      </c>
      <c r="P412" s="240"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2" s="207" t="str">
        <f t="shared" si="92"/>
        <v>industry-ag-main.html#eff-stds</v>
      </c>
      <c r="R412" s="207" t="str">
        <f t="shared" si="92"/>
        <v>industry-energy-efficiency-standards.html</v>
      </c>
      <c r="S412" s="227" t="str">
        <f t="shared" si="92"/>
        <v>U.S. DOE, 2016, Industrial Energy Efficiency Potential Analysis, https://energy.gov/sites/prod/files/2017/04/f34/energy-savings-by-state-industrial-methodology.pdf</v>
      </c>
      <c r="T412" s="207" t="str">
        <f t="shared" si="92"/>
        <v>U.S. DOE, 2016, Industrial Energy Efficiency Potential Analysis, https://energy.gov/sites/prod/files/2017/04/f34/energy-savings-by-state-industrial-methodology.pdf</v>
      </c>
      <c r="W412" s="190" cm="1">
        <f t="array" ref="W412">IFERROR(INDEX(A$761:A$954,MATCH(H412,A$761:A$954,0),0),"Save")</f>
        <v>798</v>
      </c>
    </row>
    <row r="413" spans="1:23" s="197" customFormat="1">
      <c r="A413" s="197" t="str">
        <f t="shared" si="91"/>
        <v>Industry</v>
      </c>
      <c r="B413" s="197" t="str">
        <f t="shared" si="91"/>
        <v>Industry Energy Efficiency Standards</v>
      </c>
      <c r="C413" s="197" t="str">
        <f t="shared" si="91"/>
        <v>Percentage Improvement in Eqpt Efficiency Standards above BAU</v>
      </c>
      <c r="D413" s="199" t="s">
        <v>771</v>
      </c>
      <c r="E413" s="192" t="s">
        <v>811</v>
      </c>
      <c r="F413" s="192" t="s">
        <v>772</v>
      </c>
      <c r="G413" s="192" t="s">
        <v>812</v>
      </c>
      <c r="H413" s="43">
        <v>799</v>
      </c>
      <c r="I413" s="192" t="s">
        <v>333</v>
      </c>
      <c r="J413" s="197" t="str">
        <f t="shared" si="92"/>
        <v>Industry Energy Efficiency Standards</v>
      </c>
      <c r="K413" s="205" t="str">
        <f t="shared" si="92"/>
        <v>indst efficiency standards</v>
      </c>
      <c r="L413" s="205">
        <f t="shared" si="92"/>
        <v>0</v>
      </c>
      <c r="M413" s="205">
        <f t="shared" si="92"/>
        <v>0.33</v>
      </c>
      <c r="N413" s="205">
        <f t="shared" si="92"/>
        <v>0.01</v>
      </c>
      <c r="O413" s="207" t="str">
        <f t="shared" si="92"/>
        <v>% reduction in energy use</v>
      </c>
      <c r="P413" s="240"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3" s="207" t="str">
        <f t="shared" si="92"/>
        <v>industry-ag-main.html#eff-stds</v>
      </c>
      <c r="R413" s="207" t="str">
        <f t="shared" si="92"/>
        <v>industry-energy-efficiency-standards.html</v>
      </c>
      <c r="S413" s="227" t="str">
        <f t="shared" si="92"/>
        <v>U.S. DOE, 2016, Industrial Energy Efficiency Potential Analysis, https://energy.gov/sites/prod/files/2017/04/f34/energy-savings-by-state-industrial-methodology.pdf</v>
      </c>
      <c r="T413" s="207" t="str">
        <f t="shared" si="92"/>
        <v>U.S. DOE, 2016, Industrial Energy Efficiency Potential Analysis, https://energy.gov/sites/prod/files/2017/04/f34/energy-savings-by-state-industrial-methodology.pdf</v>
      </c>
      <c r="W413" s="190" cm="1">
        <f t="array" ref="W413">IFERROR(INDEX(A$761:A$954,MATCH(H413,A$761:A$954,0),0),"Save")</f>
        <v>799</v>
      </c>
    </row>
    <row r="414" spans="1:23" s="197" customFormat="1">
      <c r="A414" s="197" t="str">
        <f t="shared" si="91"/>
        <v>Industry</v>
      </c>
      <c r="B414" s="197" t="str">
        <f t="shared" si="91"/>
        <v>Industry Energy Efficiency Standards</v>
      </c>
      <c r="C414" s="197" t="str">
        <f t="shared" si="91"/>
        <v>Percentage Improvement in Eqpt Efficiency Standards above BAU</v>
      </c>
      <c r="D414" s="199" t="s">
        <v>771</v>
      </c>
      <c r="E414" s="192" t="s">
        <v>813</v>
      </c>
      <c r="F414" s="192" t="s">
        <v>772</v>
      </c>
      <c r="G414" s="192" t="s">
        <v>814</v>
      </c>
      <c r="H414" s="43">
        <v>800</v>
      </c>
      <c r="I414" s="192" t="s">
        <v>311</v>
      </c>
      <c r="J414" s="197" t="str">
        <f t="shared" si="92"/>
        <v>Industry Energy Efficiency Standards</v>
      </c>
      <c r="K414" s="205" t="str">
        <f t="shared" si="92"/>
        <v>indst efficiency standards</v>
      </c>
      <c r="L414" s="205">
        <f t="shared" si="92"/>
        <v>0</v>
      </c>
      <c r="M414" s="205">
        <f t="shared" si="92"/>
        <v>0.33</v>
      </c>
      <c r="N414" s="205">
        <f t="shared" si="92"/>
        <v>0.01</v>
      </c>
      <c r="O414" s="207" t="str">
        <f t="shared" si="92"/>
        <v>% reduction in energy use</v>
      </c>
      <c r="P414" s="240"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4" s="207" t="str">
        <f t="shared" si="92"/>
        <v>industry-ag-main.html#eff-stds</v>
      </c>
      <c r="R414" s="207" t="str">
        <f t="shared" si="92"/>
        <v>industry-energy-efficiency-standards.html</v>
      </c>
      <c r="S414" s="227" t="str">
        <f t="shared" si="92"/>
        <v>U.S. DOE, 2016, Industrial Energy Efficiency Potential Analysis, https://energy.gov/sites/prod/files/2017/04/f34/energy-savings-by-state-industrial-methodology.pdf</v>
      </c>
      <c r="T414" s="207" t="str">
        <f t="shared" si="92"/>
        <v>U.S. DOE, 2016, Industrial Energy Efficiency Potential Analysis, https://energy.gov/sites/prod/files/2017/04/f34/energy-savings-by-state-industrial-methodology.pdf</v>
      </c>
      <c r="W414" s="190" cm="1">
        <f t="array" ref="W414">IFERROR(INDEX(A$761:A$954,MATCH(H414,A$761:A$954,0),0),"Save")</f>
        <v>800</v>
      </c>
    </row>
    <row r="415" spans="1:23" s="197" customFormat="1">
      <c r="A415" s="197" t="str">
        <f t="shared" si="91"/>
        <v>Industry</v>
      </c>
      <c r="B415" s="197" t="str">
        <f t="shared" si="91"/>
        <v>Industry Energy Efficiency Standards</v>
      </c>
      <c r="C415" s="197" t="str">
        <f t="shared" si="91"/>
        <v>Percentage Improvement in Eqpt Efficiency Standards above BAU</v>
      </c>
      <c r="D415" s="199" t="s">
        <v>771</v>
      </c>
      <c r="E415" s="192" t="s">
        <v>815</v>
      </c>
      <c r="F415" s="192" t="s">
        <v>772</v>
      </c>
      <c r="G415" s="192" t="s">
        <v>816</v>
      </c>
      <c r="H415" s="43">
        <v>801</v>
      </c>
      <c r="I415" s="192" t="s">
        <v>333</v>
      </c>
      <c r="J415" s="197" t="str">
        <f t="shared" si="92"/>
        <v>Industry Energy Efficiency Standards</v>
      </c>
      <c r="K415" s="205" t="str">
        <f t="shared" si="92"/>
        <v>indst efficiency standards</v>
      </c>
      <c r="L415" s="205">
        <f t="shared" si="92"/>
        <v>0</v>
      </c>
      <c r="M415" s="205">
        <f t="shared" si="92"/>
        <v>0.33</v>
      </c>
      <c r="N415" s="205">
        <f t="shared" si="92"/>
        <v>0.01</v>
      </c>
      <c r="O415" s="207" t="str">
        <f t="shared" si="92"/>
        <v>% reduction in energy use</v>
      </c>
      <c r="P415" s="240"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5" s="207" t="str">
        <f t="shared" si="92"/>
        <v>industry-ag-main.html#eff-stds</v>
      </c>
      <c r="R415" s="207" t="str">
        <f t="shared" si="92"/>
        <v>industry-energy-efficiency-standards.html</v>
      </c>
      <c r="S415" s="227" t="str">
        <f t="shared" si="92"/>
        <v>U.S. DOE, 2016, Industrial Energy Efficiency Potential Analysis, https://energy.gov/sites/prod/files/2017/04/f34/energy-savings-by-state-industrial-methodology.pdf</v>
      </c>
      <c r="T415" s="207" t="str">
        <f t="shared" si="92"/>
        <v>U.S. DOE, 2016, Industrial Energy Efficiency Potential Analysis, https://energy.gov/sites/prod/files/2017/04/f34/energy-savings-by-state-industrial-methodology.pdf</v>
      </c>
      <c r="W415" s="190" cm="1">
        <f t="array" ref="W415">IFERROR(INDEX(A$761:A$954,MATCH(H415,A$761:A$954,0),0),"Save")</f>
        <v>801</v>
      </c>
    </row>
    <row r="416" spans="1:23" s="197" customFormat="1">
      <c r="A416" s="197" t="str">
        <f t="shared" si="91"/>
        <v>Industry</v>
      </c>
      <c r="B416" s="197" t="str">
        <f t="shared" si="91"/>
        <v>Industry Energy Efficiency Standards</v>
      </c>
      <c r="C416" s="197" t="str">
        <f t="shared" si="91"/>
        <v>Percentage Improvement in Eqpt Efficiency Standards above BAU</v>
      </c>
      <c r="D416" s="199" t="s">
        <v>771</v>
      </c>
      <c r="E416" s="192" t="s">
        <v>817</v>
      </c>
      <c r="F416" s="192" t="s">
        <v>772</v>
      </c>
      <c r="G416" s="192" t="s">
        <v>818</v>
      </c>
      <c r="H416" s="43">
        <v>802</v>
      </c>
      <c r="I416" s="192" t="s">
        <v>333</v>
      </c>
      <c r="J416" s="197" t="str">
        <f t="shared" si="92"/>
        <v>Industry Energy Efficiency Standards</v>
      </c>
      <c r="K416" s="205" t="str">
        <f t="shared" si="92"/>
        <v>indst efficiency standards</v>
      </c>
      <c r="L416" s="205">
        <f t="shared" si="92"/>
        <v>0</v>
      </c>
      <c r="M416" s="205">
        <f t="shared" si="92"/>
        <v>0.33</v>
      </c>
      <c r="N416" s="205">
        <f t="shared" si="92"/>
        <v>0.01</v>
      </c>
      <c r="O416" s="207" t="str">
        <f t="shared" si="92"/>
        <v>% reduction in energy use</v>
      </c>
      <c r="P416" s="240"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6" s="207" t="str">
        <f t="shared" si="92"/>
        <v>industry-ag-main.html#eff-stds</v>
      </c>
      <c r="R416" s="207" t="str">
        <f t="shared" si="92"/>
        <v>industry-energy-efficiency-standards.html</v>
      </c>
      <c r="S416" s="227" t="str">
        <f t="shared" si="92"/>
        <v>U.S. DOE, 2016, Industrial Energy Efficiency Potential Analysis, https://energy.gov/sites/prod/files/2017/04/f34/energy-savings-by-state-industrial-methodology.pdf</v>
      </c>
      <c r="T416" s="207" t="str">
        <f t="shared" si="92"/>
        <v>U.S. DOE, 2016, Industrial Energy Efficiency Potential Analysis, https://energy.gov/sites/prod/files/2017/04/f34/energy-savings-by-state-industrial-methodology.pdf</v>
      </c>
      <c r="W416" s="190" cm="1">
        <f t="array" ref="W416">IFERROR(INDEX(A$761:A$954,MATCH(H416,A$761:A$954,0),0),"Save")</f>
        <v>802</v>
      </c>
    </row>
    <row r="417" spans="1:23" s="197" customFormat="1">
      <c r="A417" s="197" t="str">
        <f t="shared" si="91"/>
        <v>Industry</v>
      </c>
      <c r="B417" s="197" t="str">
        <f t="shared" si="91"/>
        <v>Industry Energy Efficiency Standards</v>
      </c>
      <c r="C417" s="197" t="str">
        <f t="shared" si="91"/>
        <v>Percentage Improvement in Eqpt Efficiency Standards above BAU</v>
      </c>
      <c r="D417" s="199" t="s">
        <v>771</v>
      </c>
      <c r="E417" s="192" t="s">
        <v>819</v>
      </c>
      <c r="F417" s="192" t="s">
        <v>772</v>
      </c>
      <c r="G417" s="192" t="s">
        <v>820</v>
      </c>
      <c r="H417" s="43">
        <v>803</v>
      </c>
      <c r="I417" s="192" t="s">
        <v>311</v>
      </c>
      <c r="J417" s="197" t="str">
        <f t="shared" si="92"/>
        <v>Industry Energy Efficiency Standards</v>
      </c>
      <c r="K417" s="205" t="str">
        <f t="shared" si="92"/>
        <v>indst efficiency standards</v>
      </c>
      <c r="L417" s="205">
        <f t="shared" si="92"/>
        <v>0</v>
      </c>
      <c r="M417" s="205">
        <f t="shared" si="92"/>
        <v>0.33</v>
      </c>
      <c r="N417" s="205">
        <f t="shared" si="92"/>
        <v>0.01</v>
      </c>
      <c r="O417" s="207" t="str">
        <f t="shared" si="92"/>
        <v>% reduction in energy use</v>
      </c>
      <c r="P417" s="240"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7" s="207" t="str">
        <f t="shared" si="92"/>
        <v>industry-ag-main.html#eff-stds</v>
      </c>
      <c r="R417" s="207" t="str">
        <f t="shared" si="92"/>
        <v>industry-energy-efficiency-standards.html</v>
      </c>
      <c r="S417" s="227" t="str">
        <f t="shared" si="92"/>
        <v>U.S. DOE, 2016, Industrial Energy Efficiency Potential Analysis, https://energy.gov/sites/prod/files/2017/04/f34/energy-savings-by-state-industrial-methodology.pdf</v>
      </c>
      <c r="T417" s="207" t="str">
        <f t="shared" si="92"/>
        <v>U.S. DOE, 2016, Industrial Energy Efficiency Potential Analysis, https://energy.gov/sites/prod/files/2017/04/f34/energy-savings-by-state-industrial-methodology.pdf</v>
      </c>
      <c r="W417" s="190" cm="1">
        <f t="array" ref="W417">IFERROR(INDEX(A$761:A$954,MATCH(H417,A$761:A$954,0),0),"Save")</f>
        <v>803</v>
      </c>
    </row>
    <row r="418" spans="1:23" s="197" customFormat="1">
      <c r="A418" s="197" t="str">
        <f t="shared" si="91"/>
        <v>Industry</v>
      </c>
      <c r="B418" s="197" t="str">
        <f t="shared" si="91"/>
        <v>Industry Energy Efficiency Standards</v>
      </c>
      <c r="C418" s="197" t="str">
        <f t="shared" si="91"/>
        <v>Percentage Improvement in Eqpt Efficiency Standards above BAU</v>
      </c>
      <c r="D418" s="199" t="s">
        <v>771</v>
      </c>
      <c r="E418" s="192" t="s">
        <v>821</v>
      </c>
      <c r="F418" s="192" t="s">
        <v>772</v>
      </c>
      <c r="G418" s="192" t="s">
        <v>822</v>
      </c>
      <c r="H418" s="43">
        <v>804</v>
      </c>
      <c r="I418" s="192" t="s">
        <v>333</v>
      </c>
      <c r="J418" s="197" t="str">
        <f t="shared" si="92"/>
        <v>Industry Energy Efficiency Standards</v>
      </c>
      <c r="K418" s="205" t="str">
        <f t="shared" si="92"/>
        <v>indst efficiency standards</v>
      </c>
      <c r="L418" s="205">
        <f t="shared" si="92"/>
        <v>0</v>
      </c>
      <c r="M418" s="205">
        <f t="shared" si="92"/>
        <v>0.33</v>
      </c>
      <c r="N418" s="205">
        <f t="shared" si="92"/>
        <v>0.01</v>
      </c>
      <c r="O418" s="207" t="str">
        <f t="shared" si="92"/>
        <v>% reduction in energy use</v>
      </c>
      <c r="P418" s="240"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8" s="207" t="str">
        <f t="shared" si="92"/>
        <v>industry-ag-main.html#eff-stds</v>
      </c>
      <c r="R418" s="207" t="str">
        <f t="shared" si="92"/>
        <v>industry-energy-efficiency-standards.html</v>
      </c>
      <c r="S418" s="227" t="str">
        <f t="shared" si="92"/>
        <v>U.S. DOE, 2016, Industrial Energy Efficiency Potential Analysis, https://energy.gov/sites/prod/files/2017/04/f34/energy-savings-by-state-industrial-methodology.pdf</v>
      </c>
      <c r="T418" s="207" t="str">
        <f t="shared" si="92"/>
        <v>U.S. DOE, 2016, Industrial Energy Efficiency Potential Analysis, https://energy.gov/sites/prod/files/2017/04/f34/energy-savings-by-state-industrial-methodology.pdf</v>
      </c>
      <c r="W418" s="190" cm="1">
        <f t="array" ref="W418">IFERROR(INDEX(A$761:A$954,MATCH(H418,A$761:A$954,0),0),"Save")</f>
        <v>804</v>
      </c>
    </row>
    <row r="419" spans="1:23" s="197" customFormat="1">
      <c r="A419" s="197" t="str">
        <f t="shared" si="91"/>
        <v>Industry</v>
      </c>
      <c r="B419" s="197" t="str">
        <f t="shared" si="91"/>
        <v>Industry Energy Efficiency Standards</v>
      </c>
      <c r="C419" s="197" t="str">
        <f t="shared" si="91"/>
        <v>Percentage Improvement in Eqpt Efficiency Standards above BAU</v>
      </c>
      <c r="D419" s="199" t="s">
        <v>771</v>
      </c>
      <c r="E419" s="192" t="s">
        <v>823</v>
      </c>
      <c r="F419" s="192" t="s">
        <v>772</v>
      </c>
      <c r="G419" s="192" t="s">
        <v>824</v>
      </c>
      <c r="H419" s="43">
        <v>805</v>
      </c>
      <c r="I419" s="192" t="s">
        <v>333</v>
      </c>
      <c r="J419" s="197" t="str">
        <f t="shared" si="92"/>
        <v>Industry Energy Efficiency Standards</v>
      </c>
      <c r="K419" s="205" t="str">
        <f t="shared" si="92"/>
        <v>indst efficiency standards</v>
      </c>
      <c r="L419" s="205">
        <f t="shared" si="92"/>
        <v>0</v>
      </c>
      <c r="M419" s="205">
        <f t="shared" si="92"/>
        <v>0.33</v>
      </c>
      <c r="N419" s="205">
        <f t="shared" si="92"/>
        <v>0.01</v>
      </c>
      <c r="O419" s="207" t="str">
        <f t="shared" si="92"/>
        <v>% reduction in energy use</v>
      </c>
      <c r="P419" s="240"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9" s="207" t="str">
        <f t="shared" si="92"/>
        <v>industry-ag-main.html#eff-stds</v>
      </c>
      <c r="R419" s="207" t="str">
        <f t="shared" si="92"/>
        <v>industry-energy-efficiency-standards.html</v>
      </c>
      <c r="S419" s="227" t="str">
        <f t="shared" si="92"/>
        <v>U.S. DOE, 2016, Industrial Energy Efficiency Potential Analysis, https://energy.gov/sites/prod/files/2017/04/f34/energy-savings-by-state-industrial-methodology.pdf</v>
      </c>
      <c r="T419" s="207" t="str">
        <f t="shared" si="92"/>
        <v>U.S. DOE, 2016, Industrial Energy Efficiency Potential Analysis, https://energy.gov/sites/prod/files/2017/04/f34/energy-savings-by-state-industrial-methodology.pdf</v>
      </c>
      <c r="W419" s="190" cm="1">
        <f t="array" ref="W419">IFERROR(INDEX(A$761:A$954,MATCH(H419,A$761:A$954,0),0),"Save")</f>
        <v>805</v>
      </c>
    </row>
    <row r="420" spans="1:23" s="197" customFormat="1">
      <c r="A420" s="197" t="str">
        <f t="shared" si="91"/>
        <v>Industry</v>
      </c>
      <c r="B420" s="197" t="str">
        <f t="shared" si="91"/>
        <v>Industry Energy Efficiency Standards</v>
      </c>
      <c r="C420" s="197" t="str">
        <f t="shared" si="91"/>
        <v>Percentage Improvement in Eqpt Efficiency Standards above BAU</v>
      </c>
      <c r="D420" s="199" t="s">
        <v>773</v>
      </c>
      <c r="E420" s="192" t="s">
        <v>800</v>
      </c>
      <c r="F420" s="199" t="s">
        <v>774</v>
      </c>
      <c r="G420" s="192" t="s">
        <v>801</v>
      </c>
      <c r="H420" s="43">
        <v>806</v>
      </c>
      <c r="I420" s="192" t="s">
        <v>311</v>
      </c>
      <c r="J420" s="197" t="str">
        <f t="shared" si="92"/>
        <v>Industry Energy Efficiency Standards</v>
      </c>
      <c r="K420" s="205" t="str">
        <f t="shared" si="92"/>
        <v>indst efficiency standards</v>
      </c>
      <c r="L420" s="205">
        <f t="shared" si="92"/>
        <v>0</v>
      </c>
      <c r="M420" s="205">
        <f t="shared" si="92"/>
        <v>0.33</v>
      </c>
      <c r="N420" s="205">
        <f t="shared" si="92"/>
        <v>0.01</v>
      </c>
      <c r="O420" s="207" t="str">
        <f t="shared" si="92"/>
        <v>% reduction in energy use</v>
      </c>
      <c r="P420" s="240"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0" s="207" t="str">
        <f t="shared" si="92"/>
        <v>industry-ag-main.html#eff-stds</v>
      </c>
      <c r="R420" s="207" t="str">
        <f t="shared" si="92"/>
        <v>industry-energy-efficiency-standards.html</v>
      </c>
      <c r="S420" s="227" t="str">
        <f t="shared" si="92"/>
        <v>U.S. DOE, 2016, Industrial Energy Efficiency Potential Analysis, https://energy.gov/sites/prod/files/2017/04/f34/energy-savings-by-state-industrial-methodology.pdf</v>
      </c>
      <c r="T420" s="207" t="str">
        <f t="shared" si="92"/>
        <v>U.S. DOE, 2016, Industrial Energy Efficiency Potential Analysis, https://energy.gov/sites/prod/files/2017/04/f34/energy-savings-by-state-industrial-methodology.pdf</v>
      </c>
      <c r="W420" s="190" cm="1">
        <f t="array" ref="W420">IFERROR(INDEX(A$761:A$954,MATCH(H420,A$761:A$954,0),0),"Save")</f>
        <v>806</v>
      </c>
    </row>
    <row r="421" spans="1:23" s="197" customFormat="1">
      <c r="A421" s="197" t="str">
        <f t="shared" si="91"/>
        <v>Industry</v>
      </c>
      <c r="B421" s="197" t="str">
        <f t="shared" si="91"/>
        <v>Industry Energy Efficiency Standards</v>
      </c>
      <c r="C421" s="197" t="str">
        <f t="shared" si="91"/>
        <v>Percentage Improvement in Eqpt Efficiency Standards above BAU</v>
      </c>
      <c r="D421" s="199" t="s">
        <v>773</v>
      </c>
      <c r="E421" s="192" t="s">
        <v>807</v>
      </c>
      <c r="F421" s="199" t="s">
        <v>774</v>
      </c>
      <c r="G421" s="192" t="s">
        <v>808</v>
      </c>
      <c r="H421" s="43">
        <v>807</v>
      </c>
      <c r="I421" s="192" t="s">
        <v>333</v>
      </c>
      <c r="J421" s="197" t="str">
        <f t="shared" ref="J421:T430" si="93">J$370</f>
        <v>Industry Energy Efficiency Standards</v>
      </c>
      <c r="K421" s="205" t="str">
        <f t="shared" si="93"/>
        <v>indst efficiency standards</v>
      </c>
      <c r="L421" s="205">
        <f t="shared" si="93"/>
        <v>0</v>
      </c>
      <c r="M421" s="205">
        <f t="shared" si="93"/>
        <v>0.33</v>
      </c>
      <c r="N421" s="205">
        <f t="shared" si="93"/>
        <v>0.01</v>
      </c>
      <c r="O421" s="207" t="str">
        <f t="shared" si="93"/>
        <v>% reduction in energy use</v>
      </c>
      <c r="P421" s="240"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1" s="207" t="str">
        <f t="shared" si="93"/>
        <v>industry-ag-main.html#eff-stds</v>
      </c>
      <c r="R421" s="207" t="str">
        <f t="shared" si="93"/>
        <v>industry-energy-efficiency-standards.html</v>
      </c>
      <c r="S421" s="227" t="str">
        <f t="shared" si="93"/>
        <v>U.S. DOE, 2016, Industrial Energy Efficiency Potential Analysis, https://energy.gov/sites/prod/files/2017/04/f34/energy-savings-by-state-industrial-methodology.pdf</v>
      </c>
      <c r="T421" s="207" t="str">
        <f t="shared" si="93"/>
        <v>U.S. DOE, 2016, Industrial Energy Efficiency Potential Analysis, https://energy.gov/sites/prod/files/2017/04/f34/energy-savings-by-state-industrial-methodology.pdf</v>
      </c>
      <c r="W421" s="190" cm="1">
        <f t="array" ref="W421">IFERROR(INDEX(A$761:A$954,MATCH(H421,A$761:A$954,0),0),"Save")</f>
        <v>807</v>
      </c>
    </row>
    <row r="422" spans="1:23" s="197" customFormat="1">
      <c r="A422" s="197" t="str">
        <f t="shared" si="91"/>
        <v>Industry</v>
      </c>
      <c r="B422" s="197" t="str">
        <f t="shared" si="91"/>
        <v>Industry Energy Efficiency Standards</v>
      </c>
      <c r="C422" s="197" t="str">
        <f t="shared" si="91"/>
        <v>Percentage Improvement in Eqpt Efficiency Standards above BAU</v>
      </c>
      <c r="D422" s="199" t="s">
        <v>773</v>
      </c>
      <c r="E422" s="192" t="s">
        <v>809</v>
      </c>
      <c r="F422" s="199" t="s">
        <v>774</v>
      </c>
      <c r="G422" s="192" t="s">
        <v>810</v>
      </c>
      <c r="H422" s="43">
        <v>808</v>
      </c>
      <c r="I422" s="192" t="s">
        <v>333</v>
      </c>
      <c r="J422" s="197" t="str">
        <f t="shared" si="93"/>
        <v>Industry Energy Efficiency Standards</v>
      </c>
      <c r="K422" s="205" t="str">
        <f t="shared" si="93"/>
        <v>indst efficiency standards</v>
      </c>
      <c r="L422" s="205">
        <f t="shared" si="93"/>
        <v>0</v>
      </c>
      <c r="M422" s="205">
        <f t="shared" si="93"/>
        <v>0.33</v>
      </c>
      <c r="N422" s="205">
        <f t="shared" si="93"/>
        <v>0.01</v>
      </c>
      <c r="O422" s="207" t="str">
        <f t="shared" si="93"/>
        <v>% reduction in energy use</v>
      </c>
      <c r="P422" s="240"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2" s="207" t="str">
        <f t="shared" si="93"/>
        <v>industry-ag-main.html#eff-stds</v>
      </c>
      <c r="R422" s="207" t="str">
        <f t="shared" si="93"/>
        <v>industry-energy-efficiency-standards.html</v>
      </c>
      <c r="S422" s="227" t="str">
        <f t="shared" si="93"/>
        <v>U.S. DOE, 2016, Industrial Energy Efficiency Potential Analysis, https://energy.gov/sites/prod/files/2017/04/f34/energy-savings-by-state-industrial-methodology.pdf</v>
      </c>
      <c r="T422" s="207" t="str">
        <f t="shared" si="93"/>
        <v>U.S. DOE, 2016, Industrial Energy Efficiency Potential Analysis, https://energy.gov/sites/prod/files/2017/04/f34/energy-savings-by-state-industrial-methodology.pdf</v>
      </c>
      <c r="W422" s="190" cm="1">
        <f t="array" ref="W422">IFERROR(INDEX(A$761:A$954,MATCH(H422,A$761:A$954,0),0),"Save")</f>
        <v>808</v>
      </c>
    </row>
    <row r="423" spans="1:23" s="197" customFormat="1">
      <c r="A423" s="197" t="str">
        <f t="shared" si="91"/>
        <v>Industry</v>
      </c>
      <c r="B423" s="197" t="str">
        <f t="shared" si="91"/>
        <v>Industry Energy Efficiency Standards</v>
      </c>
      <c r="C423" s="197" t="str">
        <f t="shared" si="91"/>
        <v>Percentage Improvement in Eqpt Efficiency Standards above BAU</v>
      </c>
      <c r="D423" s="199" t="s">
        <v>773</v>
      </c>
      <c r="E423" s="192" t="s">
        <v>811</v>
      </c>
      <c r="F423" s="199" t="s">
        <v>774</v>
      </c>
      <c r="G423" s="192" t="s">
        <v>812</v>
      </c>
      <c r="H423" s="43">
        <v>809</v>
      </c>
      <c r="I423" s="192" t="s">
        <v>333</v>
      </c>
      <c r="J423" s="197" t="str">
        <f t="shared" si="93"/>
        <v>Industry Energy Efficiency Standards</v>
      </c>
      <c r="K423" s="205" t="str">
        <f t="shared" si="93"/>
        <v>indst efficiency standards</v>
      </c>
      <c r="L423" s="205">
        <f t="shared" si="93"/>
        <v>0</v>
      </c>
      <c r="M423" s="205">
        <f t="shared" si="93"/>
        <v>0.33</v>
      </c>
      <c r="N423" s="205">
        <f t="shared" si="93"/>
        <v>0.01</v>
      </c>
      <c r="O423" s="207" t="str">
        <f t="shared" si="93"/>
        <v>% reduction in energy use</v>
      </c>
      <c r="P423" s="240"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3" s="207" t="str">
        <f t="shared" si="93"/>
        <v>industry-ag-main.html#eff-stds</v>
      </c>
      <c r="R423" s="207" t="str">
        <f t="shared" si="93"/>
        <v>industry-energy-efficiency-standards.html</v>
      </c>
      <c r="S423" s="227" t="str">
        <f t="shared" si="93"/>
        <v>U.S. DOE, 2016, Industrial Energy Efficiency Potential Analysis, https://energy.gov/sites/prod/files/2017/04/f34/energy-savings-by-state-industrial-methodology.pdf</v>
      </c>
      <c r="T423" s="207" t="str">
        <f t="shared" si="93"/>
        <v>U.S. DOE, 2016, Industrial Energy Efficiency Potential Analysis, https://energy.gov/sites/prod/files/2017/04/f34/energy-savings-by-state-industrial-methodology.pdf</v>
      </c>
      <c r="W423" s="190" cm="1">
        <f t="array" ref="W423">IFERROR(INDEX(A$761:A$954,MATCH(H423,A$761:A$954,0),0),"Save")</f>
        <v>809</v>
      </c>
    </row>
    <row r="424" spans="1:23" s="197" customFormat="1">
      <c r="A424" s="197" t="str">
        <f t="shared" si="91"/>
        <v>Industry</v>
      </c>
      <c r="B424" s="197" t="str">
        <f t="shared" si="91"/>
        <v>Industry Energy Efficiency Standards</v>
      </c>
      <c r="C424" s="197" t="str">
        <f t="shared" si="91"/>
        <v>Percentage Improvement in Eqpt Efficiency Standards above BAU</v>
      </c>
      <c r="D424" s="199" t="s">
        <v>773</v>
      </c>
      <c r="E424" s="192" t="s">
        <v>813</v>
      </c>
      <c r="F424" s="199" t="s">
        <v>774</v>
      </c>
      <c r="G424" s="192" t="s">
        <v>814</v>
      </c>
      <c r="H424" s="43">
        <v>810</v>
      </c>
      <c r="I424" s="192" t="s">
        <v>333</v>
      </c>
      <c r="J424" s="197" t="str">
        <f t="shared" si="93"/>
        <v>Industry Energy Efficiency Standards</v>
      </c>
      <c r="K424" s="205" t="str">
        <f t="shared" si="93"/>
        <v>indst efficiency standards</v>
      </c>
      <c r="L424" s="205">
        <f t="shared" si="93"/>
        <v>0</v>
      </c>
      <c r="M424" s="205">
        <f t="shared" si="93"/>
        <v>0.33</v>
      </c>
      <c r="N424" s="205">
        <f t="shared" si="93"/>
        <v>0.01</v>
      </c>
      <c r="O424" s="207" t="str">
        <f t="shared" si="93"/>
        <v>% reduction in energy use</v>
      </c>
      <c r="P424" s="240"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4" s="207" t="str">
        <f t="shared" si="93"/>
        <v>industry-ag-main.html#eff-stds</v>
      </c>
      <c r="R424" s="207" t="str">
        <f t="shared" si="93"/>
        <v>industry-energy-efficiency-standards.html</v>
      </c>
      <c r="S424" s="227" t="str">
        <f t="shared" si="93"/>
        <v>U.S. DOE, 2016, Industrial Energy Efficiency Potential Analysis, https://energy.gov/sites/prod/files/2017/04/f34/energy-savings-by-state-industrial-methodology.pdf</v>
      </c>
      <c r="T424" s="207" t="str">
        <f t="shared" si="93"/>
        <v>U.S. DOE, 2016, Industrial Energy Efficiency Potential Analysis, https://energy.gov/sites/prod/files/2017/04/f34/energy-savings-by-state-industrial-methodology.pdf</v>
      </c>
      <c r="W424" s="190" cm="1">
        <f t="array" ref="W424">IFERROR(INDEX(A$761:A$954,MATCH(H424,A$761:A$954,0),0),"Save")</f>
        <v>810</v>
      </c>
    </row>
    <row r="425" spans="1:23" s="197" customFormat="1">
      <c r="A425" s="197" t="str">
        <f t="shared" si="91"/>
        <v>Industry</v>
      </c>
      <c r="B425" s="197" t="str">
        <f t="shared" si="91"/>
        <v>Industry Energy Efficiency Standards</v>
      </c>
      <c r="C425" s="197" t="str">
        <f t="shared" si="91"/>
        <v>Percentage Improvement in Eqpt Efficiency Standards above BAU</v>
      </c>
      <c r="D425" s="199" t="s">
        <v>773</v>
      </c>
      <c r="E425" s="192" t="s">
        <v>815</v>
      </c>
      <c r="F425" s="199" t="s">
        <v>774</v>
      </c>
      <c r="G425" s="192" t="s">
        <v>816</v>
      </c>
      <c r="H425" s="43">
        <v>811</v>
      </c>
      <c r="I425" s="192" t="s">
        <v>333</v>
      </c>
      <c r="J425" s="197" t="str">
        <f t="shared" si="93"/>
        <v>Industry Energy Efficiency Standards</v>
      </c>
      <c r="K425" s="205" t="str">
        <f t="shared" si="93"/>
        <v>indst efficiency standards</v>
      </c>
      <c r="L425" s="205">
        <f t="shared" si="93"/>
        <v>0</v>
      </c>
      <c r="M425" s="205">
        <f t="shared" si="93"/>
        <v>0.33</v>
      </c>
      <c r="N425" s="205">
        <f t="shared" si="93"/>
        <v>0.01</v>
      </c>
      <c r="O425" s="207" t="str">
        <f t="shared" si="93"/>
        <v>% reduction in energy use</v>
      </c>
      <c r="P425" s="240"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5" s="207" t="str">
        <f t="shared" si="93"/>
        <v>industry-ag-main.html#eff-stds</v>
      </c>
      <c r="R425" s="207" t="str">
        <f t="shared" si="93"/>
        <v>industry-energy-efficiency-standards.html</v>
      </c>
      <c r="S425" s="227" t="str">
        <f t="shared" si="93"/>
        <v>U.S. DOE, 2016, Industrial Energy Efficiency Potential Analysis, https://energy.gov/sites/prod/files/2017/04/f34/energy-savings-by-state-industrial-methodology.pdf</v>
      </c>
      <c r="T425" s="207" t="str">
        <f t="shared" si="93"/>
        <v>U.S. DOE, 2016, Industrial Energy Efficiency Potential Analysis, https://energy.gov/sites/prod/files/2017/04/f34/energy-savings-by-state-industrial-methodology.pdf</v>
      </c>
      <c r="W425" s="190" cm="1">
        <f t="array" ref="W425">IFERROR(INDEX(A$761:A$954,MATCH(H425,A$761:A$954,0),0),"Save")</f>
        <v>811</v>
      </c>
    </row>
    <row r="426" spans="1:23" s="197" customFormat="1">
      <c r="A426" s="197" t="str">
        <f t="shared" si="91"/>
        <v>Industry</v>
      </c>
      <c r="B426" s="197" t="str">
        <f t="shared" si="91"/>
        <v>Industry Energy Efficiency Standards</v>
      </c>
      <c r="C426" s="197" t="str">
        <f t="shared" si="91"/>
        <v>Percentage Improvement in Eqpt Efficiency Standards above BAU</v>
      </c>
      <c r="D426" s="199" t="s">
        <v>773</v>
      </c>
      <c r="E426" s="192" t="s">
        <v>817</v>
      </c>
      <c r="F426" s="199" t="s">
        <v>774</v>
      </c>
      <c r="G426" s="192" t="s">
        <v>818</v>
      </c>
      <c r="H426" s="43">
        <v>812</v>
      </c>
      <c r="I426" s="192" t="s">
        <v>333</v>
      </c>
      <c r="J426" s="197" t="str">
        <f t="shared" si="93"/>
        <v>Industry Energy Efficiency Standards</v>
      </c>
      <c r="K426" s="205" t="str">
        <f t="shared" si="93"/>
        <v>indst efficiency standards</v>
      </c>
      <c r="L426" s="205">
        <f t="shared" si="93"/>
        <v>0</v>
      </c>
      <c r="M426" s="205">
        <f t="shared" si="93"/>
        <v>0.33</v>
      </c>
      <c r="N426" s="205">
        <f t="shared" si="93"/>
        <v>0.01</v>
      </c>
      <c r="O426" s="207" t="str">
        <f t="shared" si="93"/>
        <v>% reduction in energy use</v>
      </c>
      <c r="P426" s="240"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6" s="207" t="str">
        <f t="shared" si="93"/>
        <v>industry-ag-main.html#eff-stds</v>
      </c>
      <c r="R426" s="207" t="str">
        <f t="shared" si="93"/>
        <v>industry-energy-efficiency-standards.html</v>
      </c>
      <c r="S426" s="227" t="str">
        <f t="shared" si="93"/>
        <v>U.S. DOE, 2016, Industrial Energy Efficiency Potential Analysis, https://energy.gov/sites/prod/files/2017/04/f34/energy-savings-by-state-industrial-methodology.pdf</v>
      </c>
      <c r="T426" s="207" t="str">
        <f t="shared" si="93"/>
        <v>U.S. DOE, 2016, Industrial Energy Efficiency Potential Analysis, https://energy.gov/sites/prod/files/2017/04/f34/energy-savings-by-state-industrial-methodology.pdf</v>
      </c>
      <c r="W426" s="190" cm="1">
        <f t="array" ref="W426">IFERROR(INDEX(A$761:A$954,MATCH(H426,A$761:A$954,0),0),"Save")</f>
        <v>812</v>
      </c>
    </row>
    <row r="427" spans="1:23" s="197" customFormat="1">
      <c r="A427" s="197" t="str">
        <f t="shared" si="91"/>
        <v>Industry</v>
      </c>
      <c r="B427" s="197" t="str">
        <f t="shared" si="91"/>
        <v>Industry Energy Efficiency Standards</v>
      </c>
      <c r="C427" s="197" t="str">
        <f t="shared" si="91"/>
        <v>Percentage Improvement in Eqpt Efficiency Standards above BAU</v>
      </c>
      <c r="D427" s="199" t="s">
        <v>773</v>
      </c>
      <c r="E427" s="192" t="s">
        <v>819</v>
      </c>
      <c r="F427" s="199" t="s">
        <v>774</v>
      </c>
      <c r="G427" s="192" t="s">
        <v>820</v>
      </c>
      <c r="H427" s="43">
        <v>813</v>
      </c>
      <c r="I427" s="192" t="s">
        <v>333</v>
      </c>
      <c r="J427" s="197" t="str">
        <f t="shared" si="93"/>
        <v>Industry Energy Efficiency Standards</v>
      </c>
      <c r="K427" s="205" t="str">
        <f t="shared" si="93"/>
        <v>indst efficiency standards</v>
      </c>
      <c r="L427" s="205">
        <f t="shared" si="93"/>
        <v>0</v>
      </c>
      <c r="M427" s="205">
        <f t="shared" si="93"/>
        <v>0.33</v>
      </c>
      <c r="N427" s="205">
        <f t="shared" si="93"/>
        <v>0.01</v>
      </c>
      <c r="O427" s="207" t="str">
        <f t="shared" si="93"/>
        <v>% reduction in energy use</v>
      </c>
      <c r="P427" s="240"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7" s="207" t="str">
        <f t="shared" si="93"/>
        <v>industry-ag-main.html#eff-stds</v>
      </c>
      <c r="R427" s="207" t="str">
        <f t="shared" si="93"/>
        <v>industry-energy-efficiency-standards.html</v>
      </c>
      <c r="S427" s="227" t="str">
        <f t="shared" si="93"/>
        <v>U.S. DOE, 2016, Industrial Energy Efficiency Potential Analysis, https://energy.gov/sites/prod/files/2017/04/f34/energy-savings-by-state-industrial-methodology.pdf</v>
      </c>
      <c r="T427" s="207" t="str">
        <f t="shared" si="93"/>
        <v>U.S. DOE, 2016, Industrial Energy Efficiency Potential Analysis, https://energy.gov/sites/prod/files/2017/04/f34/energy-savings-by-state-industrial-methodology.pdf</v>
      </c>
      <c r="W427" s="190" cm="1">
        <f t="array" ref="W427">IFERROR(INDEX(A$761:A$954,MATCH(H427,A$761:A$954,0),0),"Save")</f>
        <v>813</v>
      </c>
    </row>
    <row r="428" spans="1:23" s="197" customFormat="1">
      <c r="A428" s="197" t="str">
        <f t="shared" si="91"/>
        <v>Industry</v>
      </c>
      <c r="B428" s="197" t="str">
        <f t="shared" si="91"/>
        <v>Industry Energy Efficiency Standards</v>
      </c>
      <c r="C428" s="197" t="str">
        <f t="shared" si="91"/>
        <v>Percentage Improvement in Eqpt Efficiency Standards above BAU</v>
      </c>
      <c r="D428" s="199" t="s">
        <v>773</v>
      </c>
      <c r="E428" s="192" t="s">
        <v>821</v>
      </c>
      <c r="F428" s="199" t="s">
        <v>774</v>
      </c>
      <c r="G428" s="192" t="s">
        <v>822</v>
      </c>
      <c r="H428" s="43">
        <v>814</v>
      </c>
      <c r="I428" s="192" t="s">
        <v>333</v>
      </c>
      <c r="J428" s="197" t="str">
        <f t="shared" si="93"/>
        <v>Industry Energy Efficiency Standards</v>
      </c>
      <c r="K428" s="205" t="str">
        <f t="shared" si="93"/>
        <v>indst efficiency standards</v>
      </c>
      <c r="L428" s="205">
        <f t="shared" si="93"/>
        <v>0</v>
      </c>
      <c r="M428" s="205">
        <f t="shared" si="93"/>
        <v>0.33</v>
      </c>
      <c r="N428" s="205">
        <f t="shared" si="93"/>
        <v>0.01</v>
      </c>
      <c r="O428" s="207" t="str">
        <f t="shared" si="93"/>
        <v>% reduction in energy use</v>
      </c>
      <c r="P428" s="240"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8" s="207" t="str">
        <f t="shared" si="93"/>
        <v>industry-ag-main.html#eff-stds</v>
      </c>
      <c r="R428" s="207" t="str">
        <f t="shared" si="93"/>
        <v>industry-energy-efficiency-standards.html</v>
      </c>
      <c r="S428" s="227" t="str">
        <f t="shared" si="93"/>
        <v>U.S. DOE, 2016, Industrial Energy Efficiency Potential Analysis, https://energy.gov/sites/prod/files/2017/04/f34/energy-savings-by-state-industrial-methodology.pdf</v>
      </c>
      <c r="T428" s="207" t="str">
        <f t="shared" si="93"/>
        <v>U.S. DOE, 2016, Industrial Energy Efficiency Potential Analysis, https://energy.gov/sites/prod/files/2017/04/f34/energy-savings-by-state-industrial-methodology.pdf</v>
      </c>
      <c r="W428" s="190" cm="1">
        <f t="array" ref="W428">IFERROR(INDEX(A$761:A$954,MATCH(H428,A$761:A$954,0),0),"Save")</f>
        <v>814</v>
      </c>
    </row>
    <row r="429" spans="1:23" s="197" customFormat="1">
      <c r="A429" s="197" t="str">
        <f t="shared" si="91"/>
        <v>Industry</v>
      </c>
      <c r="B429" s="197" t="str">
        <f t="shared" si="91"/>
        <v>Industry Energy Efficiency Standards</v>
      </c>
      <c r="C429" s="197" t="str">
        <f t="shared" si="91"/>
        <v>Percentage Improvement in Eqpt Efficiency Standards above BAU</v>
      </c>
      <c r="D429" s="199" t="s">
        <v>773</v>
      </c>
      <c r="E429" s="192" t="s">
        <v>823</v>
      </c>
      <c r="F429" s="199" t="s">
        <v>774</v>
      </c>
      <c r="G429" s="192" t="s">
        <v>824</v>
      </c>
      <c r="H429" s="43">
        <v>815</v>
      </c>
      <c r="I429" s="192" t="s">
        <v>333</v>
      </c>
      <c r="J429" s="197" t="str">
        <f t="shared" si="93"/>
        <v>Industry Energy Efficiency Standards</v>
      </c>
      <c r="K429" s="205" t="str">
        <f t="shared" si="93"/>
        <v>indst efficiency standards</v>
      </c>
      <c r="L429" s="205">
        <f t="shared" si="93"/>
        <v>0</v>
      </c>
      <c r="M429" s="205">
        <f t="shared" si="93"/>
        <v>0.33</v>
      </c>
      <c r="N429" s="205">
        <f t="shared" si="93"/>
        <v>0.01</v>
      </c>
      <c r="O429" s="207" t="str">
        <f t="shared" si="93"/>
        <v>% reduction in energy use</v>
      </c>
      <c r="P429" s="240"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9" s="207" t="str">
        <f t="shared" si="93"/>
        <v>industry-ag-main.html#eff-stds</v>
      </c>
      <c r="R429" s="207" t="str">
        <f t="shared" si="93"/>
        <v>industry-energy-efficiency-standards.html</v>
      </c>
      <c r="S429" s="227" t="str">
        <f t="shared" si="93"/>
        <v>U.S. DOE, 2016, Industrial Energy Efficiency Potential Analysis, https://energy.gov/sites/prod/files/2017/04/f34/energy-savings-by-state-industrial-methodology.pdf</v>
      </c>
      <c r="T429" s="207" t="str">
        <f t="shared" si="93"/>
        <v>U.S. DOE, 2016, Industrial Energy Efficiency Potential Analysis, https://energy.gov/sites/prod/files/2017/04/f34/energy-savings-by-state-industrial-methodology.pdf</v>
      </c>
      <c r="W429" s="190" cm="1">
        <f t="array" ref="W429">IFERROR(INDEX(A$761:A$954,MATCH(H429,A$761:A$954,0),0),"Save")</f>
        <v>815</v>
      </c>
    </row>
    <row r="430" spans="1:23" s="197" customFormat="1">
      <c r="A430" s="197" t="str">
        <f t="shared" si="91"/>
        <v>Industry</v>
      </c>
      <c r="B430" s="197" t="str">
        <f t="shared" si="91"/>
        <v>Industry Energy Efficiency Standards</v>
      </c>
      <c r="C430" s="197" t="str">
        <f t="shared" si="91"/>
        <v>Percentage Improvement in Eqpt Efficiency Standards above BAU</v>
      </c>
      <c r="D430" s="199" t="s">
        <v>775</v>
      </c>
      <c r="E430" s="192" t="s">
        <v>800</v>
      </c>
      <c r="F430" s="199" t="s">
        <v>776</v>
      </c>
      <c r="G430" s="192" t="s">
        <v>801</v>
      </c>
      <c r="H430" s="43">
        <v>816</v>
      </c>
      <c r="I430" s="192" t="s">
        <v>311</v>
      </c>
      <c r="J430" s="197" t="str">
        <f t="shared" si="93"/>
        <v>Industry Energy Efficiency Standards</v>
      </c>
      <c r="K430" s="205" t="str">
        <f t="shared" si="93"/>
        <v>indst efficiency standards</v>
      </c>
      <c r="L430" s="205">
        <f t="shared" si="93"/>
        <v>0</v>
      </c>
      <c r="M430" s="205">
        <f t="shared" si="93"/>
        <v>0.33</v>
      </c>
      <c r="N430" s="205">
        <f t="shared" si="93"/>
        <v>0.01</v>
      </c>
      <c r="O430" s="207" t="str">
        <f t="shared" si="93"/>
        <v>% reduction in energy use</v>
      </c>
      <c r="P430" s="240"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0" s="207" t="str">
        <f t="shared" si="93"/>
        <v>industry-ag-main.html#eff-stds</v>
      </c>
      <c r="R430" s="207" t="str">
        <f t="shared" si="93"/>
        <v>industry-energy-efficiency-standards.html</v>
      </c>
      <c r="S430" s="227" t="str">
        <f t="shared" si="93"/>
        <v>U.S. DOE, 2016, Industrial Energy Efficiency Potential Analysis, https://energy.gov/sites/prod/files/2017/04/f34/energy-savings-by-state-industrial-methodology.pdf</v>
      </c>
      <c r="T430" s="207" t="str">
        <f t="shared" si="93"/>
        <v>U.S. DOE, 2016, Industrial Energy Efficiency Potential Analysis, https://energy.gov/sites/prod/files/2017/04/f34/energy-savings-by-state-industrial-methodology.pdf</v>
      </c>
      <c r="W430" s="190" cm="1">
        <f t="array" ref="W430">IFERROR(INDEX(A$761:A$954,MATCH(H430,A$761:A$954,0),0),"Save")</f>
        <v>816</v>
      </c>
    </row>
    <row r="431" spans="1:23" s="197" customFormat="1">
      <c r="A431" s="197" t="str">
        <f t="shared" ref="A431:C449" si="94">A$370</f>
        <v>Industry</v>
      </c>
      <c r="B431" s="197" t="str">
        <f t="shared" si="94"/>
        <v>Industry Energy Efficiency Standards</v>
      </c>
      <c r="C431" s="197" t="str">
        <f t="shared" si="94"/>
        <v>Percentage Improvement in Eqpt Efficiency Standards above BAU</v>
      </c>
      <c r="D431" s="199" t="s">
        <v>775</v>
      </c>
      <c r="E431" s="192" t="s">
        <v>807</v>
      </c>
      <c r="F431" s="199" t="s">
        <v>776</v>
      </c>
      <c r="G431" s="192" t="s">
        <v>808</v>
      </c>
      <c r="H431" s="43">
        <v>817</v>
      </c>
      <c r="I431" s="192" t="s">
        <v>333</v>
      </c>
      <c r="J431" s="197" t="str">
        <f t="shared" ref="J431:T440" si="95">J$370</f>
        <v>Industry Energy Efficiency Standards</v>
      </c>
      <c r="K431" s="205" t="str">
        <f t="shared" si="95"/>
        <v>indst efficiency standards</v>
      </c>
      <c r="L431" s="205">
        <f t="shared" si="95"/>
        <v>0</v>
      </c>
      <c r="M431" s="205">
        <f t="shared" si="95"/>
        <v>0.33</v>
      </c>
      <c r="N431" s="205">
        <f t="shared" si="95"/>
        <v>0.01</v>
      </c>
      <c r="O431" s="207" t="str">
        <f t="shared" si="95"/>
        <v>% reduction in energy use</v>
      </c>
      <c r="P431" s="240"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1" s="207" t="str">
        <f t="shared" si="95"/>
        <v>industry-ag-main.html#eff-stds</v>
      </c>
      <c r="R431" s="207" t="str">
        <f t="shared" si="95"/>
        <v>industry-energy-efficiency-standards.html</v>
      </c>
      <c r="S431" s="227" t="str">
        <f t="shared" si="95"/>
        <v>U.S. DOE, 2016, Industrial Energy Efficiency Potential Analysis, https://energy.gov/sites/prod/files/2017/04/f34/energy-savings-by-state-industrial-methodology.pdf</v>
      </c>
      <c r="T431" s="207" t="str">
        <f t="shared" si="95"/>
        <v>U.S. DOE, 2016, Industrial Energy Efficiency Potential Analysis, https://energy.gov/sites/prod/files/2017/04/f34/energy-savings-by-state-industrial-methodology.pdf</v>
      </c>
      <c r="W431" s="190" cm="1">
        <f t="array" ref="W431">IFERROR(INDEX(A$761:A$954,MATCH(H431,A$761:A$954,0),0),"Save")</f>
        <v>817</v>
      </c>
    </row>
    <row r="432" spans="1:23" s="197" customFormat="1">
      <c r="A432" s="197" t="str">
        <f t="shared" si="94"/>
        <v>Industry</v>
      </c>
      <c r="B432" s="197" t="str">
        <f t="shared" si="94"/>
        <v>Industry Energy Efficiency Standards</v>
      </c>
      <c r="C432" s="197" t="str">
        <f t="shared" si="94"/>
        <v>Percentage Improvement in Eqpt Efficiency Standards above BAU</v>
      </c>
      <c r="D432" s="199" t="s">
        <v>775</v>
      </c>
      <c r="E432" s="192" t="s">
        <v>809</v>
      </c>
      <c r="F432" s="199" t="s">
        <v>776</v>
      </c>
      <c r="G432" s="192" t="s">
        <v>810</v>
      </c>
      <c r="H432" s="43">
        <v>818</v>
      </c>
      <c r="I432" s="192" t="s">
        <v>311</v>
      </c>
      <c r="J432" s="197" t="str">
        <f t="shared" si="95"/>
        <v>Industry Energy Efficiency Standards</v>
      </c>
      <c r="K432" s="205" t="str">
        <f t="shared" si="95"/>
        <v>indst efficiency standards</v>
      </c>
      <c r="L432" s="205">
        <f t="shared" si="95"/>
        <v>0</v>
      </c>
      <c r="M432" s="205">
        <f t="shared" si="95"/>
        <v>0.33</v>
      </c>
      <c r="N432" s="205">
        <f t="shared" si="95"/>
        <v>0.01</v>
      </c>
      <c r="O432" s="207" t="str">
        <f t="shared" si="95"/>
        <v>% reduction in energy use</v>
      </c>
      <c r="P432" s="240"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2" s="207" t="str">
        <f t="shared" si="95"/>
        <v>industry-ag-main.html#eff-stds</v>
      </c>
      <c r="R432" s="207" t="str">
        <f t="shared" si="95"/>
        <v>industry-energy-efficiency-standards.html</v>
      </c>
      <c r="S432" s="227" t="str">
        <f t="shared" si="95"/>
        <v>U.S. DOE, 2016, Industrial Energy Efficiency Potential Analysis, https://energy.gov/sites/prod/files/2017/04/f34/energy-savings-by-state-industrial-methodology.pdf</v>
      </c>
      <c r="T432" s="207" t="str">
        <f t="shared" si="95"/>
        <v>U.S. DOE, 2016, Industrial Energy Efficiency Potential Analysis, https://energy.gov/sites/prod/files/2017/04/f34/energy-savings-by-state-industrial-methodology.pdf</v>
      </c>
      <c r="W432" s="190" cm="1">
        <f t="array" ref="W432">IFERROR(INDEX(A$761:A$954,MATCH(H432,A$761:A$954,0),0),"Save")</f>
        <v>818</v>
      </c>
    </row>
    <row r="433" spans="1:23" s="197" customFormat="1">
      <c r="A433" s="197" t="str">
        <f t="shared" si="94"/>
        <v>Industry</v>
      </c>
      <c r="B433" s="197" t="str">
        <f t="shared" si="94"/>
        <v>Industry Energy Efficiency Standards</v>
      </c>
      <c r="C433" s="197" t="str">
        <f t="shared" si="94"/>
        <v>Percentage Improvement in Eqpt Efficiency Standards above BAU</v>
      </c>
      <c r="D433" s="199" t="s">
        <v>775</v>
      </c>
      <c r="E433" s="192" t="s">
        <v>811</v>
      </c>
      <c r="F433" s="199" t="s">
        <v>776</v>
      </c>
      <c r="G433" s="192" t="s">
        <v>812</v>
      </c>
      <c r="H433" s="43">
        <v>819</v>
      </c>
      <c r="I433" s="192" t="s">
        <v>333</v>
      </c>
      <c r="J433" s="197" t="str">
        <f t="shared" si="95"/>
        <v>Industry Energy Efficiency Standards</v>
      </c>
      <c r="K433" s="205" t="str">
        <f t="shared" si="95"/>
        <v>indst efficiency standards</v>
      </c>
      <c r="L433" s="205">
        <f t="shared" si="95"/>
        <v>0</v>
      </c>
      <c r="M433" s="205">
        <f t="shared" si="95"/>
        <v>0.33</v>
      </c>
      <c r="N433" s="205">
        <f t="shared" si="95"/>
        <v>0.01</v>
      </c>
      <c r="O433" s="207" t="str">
        <f t="shared" si="95"/>
        <v>% reduction in energy use</v>
      </c>
      <c r="P433" s="240"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3" s="207" t="str">
        <f t="shared" si="95"/>
        <v>industry-ag-main.html#eff-stds</v>
      </c>
      <c r="R433" s="207" t="str">
        <f t="shared" si="95"/>
        <v>industry-energy-efficiency-standards.html</v>
      </c>
      <c r="S433" s="227" t="str">
        <f t="shared" si="95"/>
        <v>U.S. DOE, 2016, Industrial Energy Efficiency Potential Analysis, https://energy.gov/sites/prod/files/2017/04/f34/energy-savings-by-state-industrial-methodology.pdf</v>
      </c>
      <c r="T433" s="207" t="str">
        <f t="shared" si="95"/>
        <v>U.S. DOE, 2016, Industrial Energy Efficiency Potential Analysis, https://energy.gov/sites/prod/files/2017/04/f34/energy-savings-by-state-industrial-methodology.pdf</v>
      </c>
      <c r="W433" s="190" cm="1">
        <f t="array" ref="W433">IFERROR(INDEX(A$761:A$954,MATCH(H433,A$761:A$954,0),0),"Save")</f>
        <v>819</v>
      </c>
    </row>
    <row r="434" spans="1:23" s="197" customFormat="1">
      <c r="A434" s="197" t="str">
        <f t="shared" si="94"/>
        <v>Industry</v>
      </c>
      <c r="B434" s="197" t="str">
        <f t="shared" si="94"/>
        <v>Industry Energy Efficiency Standards</v>
      </c>
      <c r="C434" s="197" t="str">
        <f t="shared" si="94"/>
        <v>Percentage Improvement in Eqpt Efficiency Standards above BAU</v>
      </c>
      <c r="D434" s="199" t="s">
        <v>775</v>
      </c>
      <c r="E434" s="192" t="s">
        <v>813</v>
      </c>
      <c r="F434" s="199" t="s">
        <v>776</v>
      </c>
      <c r="G434" s="192" t="s">
        <v>814</v>
      </c>
      <c r="H434" s="43">
        <v>820</v>
      </c>
      <c r="I434" s="192" t="s">
        <v>311</v>
      </c>
      <c r="J434" s="197" t="str">
        <f t="shared" si="95"/>
        <v>Industry Energy Efficiency Standards</v>
      </c>
      <c r="K434" s="205" t="str">
        <f t="shared" si="95"/>
        <v>indst efficiency standards</v>
      </c>
      <c r="L434" s="205">
        <f t="shared" si="95"/>
        <v>0</v>
      </c>
      <c r="M434" s="205">
        <f t="shared" si="95"/>
        <v>0.33</v>
      </c>
      <c r="N434" s="205">
        <f t="shared" si="95"/>
        <v>0.01</v>
      </c>
      <c r="O434" s="207" t="str">
        <f t="shared" si="95"/>
        <v>% reduction in energy use</v>
      </c>
      <c r="P434" s="240"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4" s="207" t="str">
        <f t="shared" si="95"/>
        <v>industry-ag-main.html#eff-stds</v>
      </c>
      <c r="R434" s="207" t="str">
        <f t="shared" si="95"/>
        <v>industry-energy-efficiency-standards.html</v>
      </c>
      <c r="S434" s="227" t="str">
        <f t="shared" si="95"/>
        <v>U.S. DOE, 2016, Industrial Energy Efficiency Potential Analysis, https://energy.gov/sites/prod/files/2017/04/f34/energy-savings-by-state-industrial-methodology.pdf</v>
      </c>
      <c r="T434" s="207" t="str">
        <f t="shared" si="95"/>
        <v>U.S. DOE, 2016, Industrial Energy Efficiency Potential Analysis, https://energy.gov/sites/prod/files/2017/04/f34/energy-savings-by-state-industrial-methodology.pdf</v>
      </c>
      <c r="W434" s="190" cm="1">
        <f t="array" ref="W434">IFERROR(INDEX(A$761:A$954,MATCH(H434,A$761:A$954,0),0),"Save")</f>
        <v>820</v>
      </c>
    </row>
    <row r="435" spans="1:23" s="197" customFormat="1">
      <c r="A435" s="197" t="str">
        <f t="shared" si="94"/>
        <v>Industry</v>
      </c>
      <c r="B435" s="197" t="str">
        <f t="shared" si="94"/>
        <v>Industry Energy Efficiency Standards</v>
      </c>
      <c r="C435" s="197" t="str">
        <f t="shared" si="94"/>
        <v>Percentage Improvement in Eqpt Efficiency Standards above BAU</v>
      </c>
      <c r="D435" s="199" t="s">
        <v>775</v>
      </c>
      <c r="E435" s="192" t="s">
        <v>815</v>
      </c>
      <c r="F435" s="199" t="s">
        <v>776</v>
      </c>
      <c r="G435" s="192" t="s">
        <v>816</v>
      </c>
      <c r="H435" s="43">
        <v>821</v>
      </c>
      <c r="I435" s="192" t="s">
        <v>333</v>
      </c>
      <c r="J435" s="197" t="str">
        <f t="shared" si="95"/>
        <v>Industry Energy Efficiency Standards</v>
      </c>
      <c r="K435" s="205" t="str">
        <f t="shared" si="95"/>
        <v>indst efficiency standards</v>
      </c>
      <c r="L435" s="205">
        <f t="shared" si="95"/>
        <v>0</v>
      </c>
      <c r="M435" s="205">
        <f t="shared" si="95"/>
        <v>0.33</v>
      </c>
      <c r="N435" s="205">
        <f t="shared" si="95"/>
        <v>0.01</v>
      </c>
      <c r="O435" s="207" t="str">
        <f t="shared" si="95"/>
        <v>% reduction in energy use</v>
      </c>
      <c r="P435" s="240"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5" s="207" t="str">
        <f t="shared" si="95"/>
        <v>industry-ag-main.html#eff-stds</v>
      </c>
      <c r="R435" s="207" t="str">
        <f t="shared" si="95"/>
        <v>industry-energy-efficiency-standards.html</v>
      </c>
      <c r="S435" s="227" t="str">
        <f t="shared" si="95"/>
        <v>U.S. DOE, 2016, Industrial Energy Efficiency Potential Analysis, https://energy.gov/sites/prod/files/2017/04/f34/energy-savings-by-state-industrial-methodology.pdf</v>
      </c>
      <c r="T435" s="207" t="str">
        <f t="shared" si="95"/>
        <v>U.S. DOE, 2016, Industrial Energy Efficiency Potential Analysis, https://energy.gov/sites/prod/files/2017/04/f34/energy-savings-by-state-industrial-methodology.pdf</v>
      </c>
      <c r="W435" s="190" cm="1">
        <f t="array" ref="W435">IFERROR(INDEX(A$761:A$954,MATCH(H435,A$761:A$954,0),0),"Save")</f>
        <v>821</v>
      </c>
    </row>
    <row r="436" spans="1:23" s="197" customFormat="1">
      <c r="A436" s="197" t="str">
        <f t="shared" si="94"/>
        <v>Industry</v>
      </c>
      <c r="B436" s="197" t="str">
        <f t="shared" si="94"/>
        <v>Industry Energy Efficiency Standards</v>
      </c>
      <c r="C436" s="197" t="str">
        <f t="shared" si="94"/>
        <v>Percentage Improvement in Eqpt Efficiency Standards above BAU</v>
      </c>
      <c r="D436" s="199" t="s">
        <v>775</v>
      </c>
      <c r="E436" s="192" t="s">
        <v>817</v>
      </c>
      <c r="F436" s="199" t="s">
        <v>776</v>
      </c>
      <c r="G436" s="192" t="s">
        <v>818</v>
      </c>
      <c r="H436" s="43">
        <v>822</v>
      </c>
      <c r="I436" s="192" t="s">
        <v>333</v>
      </c>
      <c r="J436" s="197" t="str">
        <f t="shared" si="95"/>
        <v>Industry Energy Efficiency Standards</v>
      </c>
      <c r="K436" s="205" t="str">
        <f t="shared" si="95"/>
        <v>indst efficiency standards</v>
      </c>
      <c r="L436" s="205">
        <f t="shared" si="95"/>
        <v>0</v>
      </c>
      <c r="M436" s="205">
        <f t="shared" si="95"/>
        <v>0.33</v>
      </c>
      <c r="N436" s="205">
        <f t="shared" si="95"/>
        <v>0.01</v>
      </c>
      <c r="O436" s="207" t="str">
        <f t="shared" si="95"/>
        <v>% reduction in energy use</v>
      </c>
      <c r="P436" s="240"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6" s="207" t="str">
        <f t="shared" si="95"/>
        <v>industry-ag-main.html#eff-stds</v>
      </c>
      <c r="R436" s="207" t="str">
        <f t="shared" si="95"/>
        <v>industry-energy-efficiency-standards.html</v>
      </c>
      <c r="S436" s="227" t="str">
        <f t="shared" si="95"/>
        <v>U.S. DOE, 2016, Industrial Energy Efficiency Potential Analysis, https://energy.gov/sites/prod/files/2017/04/f34/energy-savings-by-state-industrial-methodology.pdf</v>
      </c>
      <c r="T436" s="207" t="str">
        <f t="shared" si="95"/>
        <v>U.S. DOE, 2016, Industrial Energy Efficiency Potential Analysis, https://energy.gov/sites/prod/files/2017/04/f34/energy-savings-by-state-industrial-methodology.pdf</v>
      </c>
      <c r="W436" s="190" cm="1">
        <f t="array" ref="W436">IFERROR(INDEX(A$761:A$954,MATCH(H436,A$761:A$954,0),0),"Save")</f>
        <v>822</v>
      </c>
    </row>
    <row r="437" spans="1:23" s="197" customFormat="1">
      <c r="A437" s="197" t="str">
        <f t="shared" si="94"/>
        <v>Industry</v>
      </c>
      <c r="B437" s="197" t="str">
        <f t="shared" si="94"/>
        <v>Industry Energy Efficiency Standards</v>
      </c>
      <c r="C437" s="197" t="str">
        <f t="shared" si="94"/>
        <v>Percentage Improvement in Eqpt Efficiency Standards above BAU</v>
      </c>
      <c r="D437" s="199" t="s">
        <v>775</v>
      </c>
      <c r="E437" s="192" t="s">
        <v>819</v>
      </c>
      <c r="F437" s="199" t="s">
        <v>776</v>
      </c>
      <c r="G437" s="192" t="s">
        <v>820</v>
      </c>
      <c r="H437" s="43">
        <v>823</v>
      </c>
      <c r="I437" s="192" t="s">
        <v>311</v>
      </c>
      <c r="J437" s="197" t="str">
        <f t="shared" si="95"/>
        <v>Industry Energy Efficiency Standards</v>
      </c>
      <c r="K437" s="205" t="str">
        <f t="shared" si="95"/>
        <v>indst efficiency standards</v>
      </c>
      <c r="L437" s="205">
        <f t="shared" si="95"/>
        <v>0</v>
      </c>
      <c r="M437" s="205">
        <f t="shared" si="95"/>
        <v>0.33</v>
      </c>
      <c r="N437" s="205">
        <f t="shared" si="95"/>
        <v>0.01</v>
      </c>
      <c r="O437" s="207" t="str">
        <f t="shared" si="95"/>
        <v>% reduction in energy use</v>
      </c>
      <c r="P437" s="240"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7" s="207" t="str">
        <f t="shared" si="95"/>
        <v>industry-ag-main.html#eff-stds</v>
      </c>
      <c r="R437" s="207" t="str">
        <f t="shared" si="95"/>
        <v>industry-energy-efficiency-standards.html</v>
      </c>
      <c r="S437" s="227" t="str">
        <f t="shared" si="95"/>
        <v>U.S. DOE, 2016, Industrial Energy Efficiency Potential Analysis, https://energy.gov/sites/prod/files/2017/04/f34/energy-savings-by-state-industrial-methodology.pdf</v>
      </c>
      <c r="T437" s="207" t="str">
        <f t="shared" si="95"/>
        <v>U.S. DOE, 2016, Industrial Energy Efficiency Potential Analysis, https://energy.gov/sites/prod/files/2017/04/f34/energy-savings-by-state-industrial-methodology.pdf</v>
      </c>
      <c r="W437" s="190" cm="1">
        <f t="array" ref="W437">IFERROR(INDEX(A$761:A$954,MATCH(H437,A$761:A$954,0),0),"Save")</f>
        <v>823</v>
      </c>
    </row>
    <row r="438" spans="1:23" s="197" customFormat="1">
      <c r="A438" s="197" t="str">
        <f t="shared" si="94"/>
        <v>Industry</v>
      </c>
      <c r="B438" s="197" t="str">
        <f t="shared" si="94"/>
        <v>Industry Energy Efficiency Standards</v>
      </c>
      <c r="C438" s="197" t="str">
        <f t="shared" si="94"/>
        <v>Percentage Improvement in Eqpt Efficiency Standards above BAU</v>
      </c>
      <c r="D438" s="199" t="s">
        <v>775</v>
      </c>
      <c r="E438" s="192" t="s">
        <v>821</v>
      </c>
      <c r="F438" s="199" t="s">
        <v>776</v>
      </c>
      <c r="G438" s="192" t="s">
        <v>822</v>
      </c>
      <c r="H438" s="43">
        <v>824</v>
      </c>
      <c r="I438" s="192" t="s">
        <v>311</v>
      </c>
      <c r="J438" s="197" t="str">
        <f t="shared" si="95"/>
        <v>Industry Energy Efficiency Standards</v>
      </c>
      <c r="K438" s="205" t="str">
        <f t="shared" si="95"/>
        <v>indst efficiency standards</v>
      </c>
      <c r="L438" s="205">
        <f t="shared" si="95"/>
        <v>0</v>
      </c>
      <c r="M438" s="205">
        <f t="shared" si="95"/>
        <v>0.33</v>
      </c>
      <c r="N438" s="205">
        <f t="shared" si="95"/>
        <v>0.01</v>
      </c>
      <c r="O438" s="207" t="str">
        <f t="shared" si="95"/>
        <v>% reduction in energy use</v>
      </c>
      <c r="P438" s="240"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8" s="207" t="str">
        <f t="shared" si="95"/>
        <v>industry-ag-main.html#eff-stds</v>
      </c>
      <c r="R438" s="207" t="str">
        <f t="shared" si="95"/>
        <v>industry-energy-efficiency-standards.html</v>
      </c>
      <c r="S438" s="227" t="str">
        <f t="shared" si="95"/>
        <v>U.S. DOE, 2016, Industrial Energy Efficiency Potential Analysis, https://energy.gov/sites/prod/files/2017/04/f34/energy-savings-by-state-industrial-methodology.pdf</v>
      </c>
      <c r="T438" s="207" t="str">
        <f t="shared" si="95"/>
        <v>U.S. DOE, 2016, Industrial Energy Efficiency Potential Analysis, https://energy.gov/sites/prod/files/2017/04/f34/energy-savings-by-state-industrial-methodology.pdf</v>
      </c>
      <c r="W438" s="190" cm="1">
        <f t="array" ref="W438">IFERROR(INDEX(A$761:A$954,MATCH(H438,A$761:A$954,0),0),"Save")</f>
        <v>824</v>
      </c>
    </row>
    <row r="439" spans="1:23" s="197" customFormat="1">
      <c r="A439" s="197" t="str">
        <f t="shared" si="94"/>
        <v>Industry</v>
      </c>
      <c r="B439" s="197" t="str">
        <f t="shared" si="94"/>
        <v>Industry Energy Efficiency Standards</v>
      </c>
      <c r="C439" s="197" t="str">
        <f t="shared" si="94"/>
        <v>Percentage Improvement in Eqpt Efficiency Standards above BAU</v>
      </c>
      <c r="D439" s="199" t="s">
        <v>775</v>
      </c>
      <c r="E439" s="192" t="s">
        <v>823</v>
      </c>
      <c r="F439" s="199" t="s">
        <v>776</v>
      </c>
      <c r="G439" s="192" t="s">
        <v>824</v>
      </c>
      <c r="H439" s="43">
        <v>825</v>
      </c>
      <c r="I439" s="192" t="s">
        <v>333</v>
      </c>
      <c r="J439" s="197" t="str">
        <f t="shared" si="95"/>
        <v>Industry Energy Efficiency Standards</v>
      </c>
      <c r="K439" s="205" t="str">
        <f t="shared" si="95"/>
        <v>indst efficiency standards</v>
      </c>
      <c r="L439" s="205">
        <f t="shared" si="95"/>
        <v>0</v>
      </c>
      <c r="M439" s="205">
        <f t="shared" si="95"/>
        <v>0.33</v>
      </c>
      <c r="N439" s="205">
        <f t="shared" si="95"/>
        <v>0.01</v>
      </c>
      <c r="O439" s="207" t="str">
        <f t="shared" si="95"/>
        <v>% reduction in energy use</v>
      </c>
      <c r="P439" s="240"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9" s="207" t="str">
        <f t="shared" si="95"/>
        <v>industry-ag-main.html#eff-stds</v>
      </c>
      <c r="R439" s="207" t="str">
        <f t="shared" si="95"/>
        <v>industry-energy-efficiency-standards.html</v>
      </c>
      <c r="S439" s="227" t="str">
        <f t="shared" si="95"/>
        <v>U.S. DOE, 2016, Industrial Energy Efficiency Potential Analysis, https://energy.gov/sites/prod/files/2017/04/f34/energy-savings-by-state-industrial-methodology.pdf</v>
      </c>
      <c r="T439" s="207" t="str">
        <f t="shared" si="95"/>
        <v>U.S. DOE, 2016, Industrial Energy Efficiency Potential Analysis, https://energy.gov/sites/prod/files/2017/04/f34/energy-savings-by-state-industrial-methodology.pdf</v>
      </c>
      <c r="W439" s="190" cm="1">
        <f t="array" ref="W439">IFERROR(INDEX(A$761:A$954,MATCH(H439,A$761:A$954,0),0),"Save")</f>
        <v>825</v>
      </c>
    </row>
    <row r="440" spans="1:23" s="197" customFormat="1">
      <c r="A440" s="197" t="str">
        <f t="shared" si="94"/>
        <v>Industry</v>
      </c>
      <c r="B440" s="197" t="str">
        <f t="shared" si="94"/>
        <v>Industry Energy Efficiency Standards</v>
      </c>
      <c r="C440" s="197" t="str">
        <f t="shared" si="94"/>
        <v>Percentage Improvement in Eqpt Efficiency Standards above BAU</v>
      </c>
      <c r="D440" s="199" t="s">
        <v>777</v>
      </c>
      <c r="E440" s="192" t="s">
        <v>800</v>
      </c>
      <c r="F440" s="199" t="s">
        <v>778</v>
      </c>
      <c r="G440" s="192" t="s">
        <v>801</v>
      </c>
      <c r="H440" s="43">
        <v>826</v>
      </c>
      <c r="I440" s="192" t="s">
        <v>311</v>
      </c>
      <c r="J440" s="197" t="str">
        <f t="shared" si="95"/>
        <v>Industry Energy Efficiency Standards</v>
      </c>
      <c r="K440" s="205" t="str">
        <f t="shared" si="95"/>
        <v>indst efficiency standards</v>
      </c>
      <c r="L440" s="205">
        <f t="shared" si="95"/>
        <v>0</v>
      </c>
      <c r="M440" s="205">
        <f t="shared" si="95"/>
        <v>0.33</v>
      </c>
      <c r="N440" s="205">
        <f t="shared" si="95"/>
        <v>0.01</v>
      </c>
      <c r="O440" s="207" t="str">
        <f t="shared" si="95"/>
        <v>% reduction in energy use</v>
      </c>
      <c r="P440" s="240"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0" s="207" t="str">
        <f t="shared" si="95"/>
        <v>industry-ag-main.html#eff-stds</v>
      </c>
      <c r="R440" s="207" t="str">
        <f t="shared" si="95"/>
        <v>industry-energy-efficiency-standards.html</v>
      </c>
      <c r="S440" s="227" t="str">
        <f t="shared" si="95"/>
        <v>U.S. DOE, 2016, Industrial Energy Efficiency Potential Analysis, https://energy.gov/sites/prod/files/2017/04/f34/energy-savings-by-state-industrial-methodology.pdf</v>
      </c>
      <c r="T440" s="207" t="str">
        <f t="shared" si="95"/>
        <v>U.S. DOE, 2016, Industrial Energy Efficiency Potential Analysis, https://energy.gov/sites/prod/files/2017/04/f34/energy-savings-by-state-industrial-methodology.pdf</v>
      </c>
      <c r="W440" s="190" cm="1">
        <f t="array" ref="W440">IFERROR(INDEX(A$761:A$954,MATCH(H440,A$761:A$954,0),0),"Save")</f>
        <v>826</v>
      </c>
    </row>
    <row r="441" spans="1:23" s="197" customFormat="1">
      <c r="A441" s="197" t="str">
        <f t="shared" si="94"/>
        <v>Industry</v>
      </c>
      <c r="B441" s="197" t="str">
        <f t="shared" si="94"/>
        <v>Industry Energy Efficiency Standards</v>
      </c>
      <c r="C441" s="197" t="str">
        <f t="shared" si="94"/>
        <v>Percentage Improvement in Eqpt Efficiency Standards above BAU</v>
      </c>
      <c r="D441" s="199" t="s">
        <v>777</v>
      </c>
      <c r="E441" s="192" t="s">
        <v>807</v>
      </c>
      <c r="F441" s="199" t="s">
        <v>778</v>
      </c>
      <c r="G441" s="192" t="s">
        <v>808</v>
      </c>
      <c r="H441" s="43">
        <v>827</v>
      </c>
      <c r="I441" s="192" t="s">
        <v>311</v>
      </c>
      <c r="J441" s="197" t="str">
        <f t="shared" ref="J441:T449" si="96">J$370</f>
        <v>Industry Energy Efficiency Standards</v>
      </c>
      <c r="K441" s="205" t="str">
        <f t="shared" si="96"/>
        <v>indst efficiency standards</v>
      </c>
      <c r="L441" s="205">
        <f t="shared" si="96"/>
        <v>0</v>
      </c>
      <c r="M441" s="205">
        <f t="shared" si="96"/>
        <v>0.33</v>
      </c>
      <c r="N441" s="205">
        <f t="shared" si="96"/>
        <v>0.01</v>
      </c>
      <c r="O441" s="207" t="str">
        <f t="shared" si="96"/>
        <v>% reduction in energy use</v>
      </c>
      <c r="P441" s="24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1" s="207" t="str">
        <f t="shared" si="96"/>
        <v>industry-ag-main.html#eff-stds</v>
      </c>
      <c r="R441" s="207" t="str">
        <f t="shared" si="96"/>
        <v>industry-energy-efficiency-standards.html</v>
      </c>
      <c r="S441" s="227" t="str">
        <f t="shared" si="96"/>
        <v>U.S. DOE, 2016, Industrial Energy Efficiency Potential Analysis, https://energy.gov/sites/prod/files/2017/04/f34/energy-savings-by-state-industrial-methodology.pdf</v>
      </c>
      <c r="T441" s="207" t="str">
        <f t="shared" si="96"/>
        <v>U.S. DOE, 2016, Industrial Energy Efficiency Potential Analysis, https://energy.gov/sites/prod/files/2017/04/f34/energy-savings-by-state-industrial-methodology.pdf</v>
      </c>
      <c r="W441" s="190" cm="1">
        <f t="array" ref="W441">IFERROR(INDEX(A$761:A$954,MATCH(H441,A$761:A$954,0),0),"Save")</f>
        <v>827</v>
      </c>
    </row>
    <row r="442" spans="1:23" s="197" customFormat="1">
      <c r="A442" s="197" t="str">
        <f t="shared" si="94"/>
        <v>Industry</v>
      </c>
      <c r="B442" s="197" t="str">
        <f t="shared" si="94"/>
        <v>Industry Energy Efficiency Standards</v>
      </c>
      <c r="C442" s="197" t="str">
        <f t="shared" si="94"/>
        <v>Percentage Improvement in Eqpt Efficiency Standards above BAU</v>
      </c>
      <c r="D442" s="199" t="s">
        <v>777</v>
      </c>
      <c r="E442" s="192" t="s">
        <v>809</v>
      </c>
      <c r="F442" s="199" t="s">
        <v>778</v>
      </c>
      <c r="G442" s="192" t="s">
        <v>810</v>
      </c>
      <c r="H442" s="43">
        <v>828</v>
      </c>
      <c r="I442" s="192" t="s">
        <v>311</v>
      </c>
      <c r="J442" s="197" t="str">
        <f t="shared" si="96"/>
        <v>Industry Energy Efficiency Standards</v>
      </c>
      <c r="K442" s="205" t="str">
        <f t="shared" si="96"/>
        <v>indst efficiency standards</v>
      </c>
      <c r="L442" s="205">
        <f t="shared" si="96"/>
        <v>0</v>
      </c>
      <c r="M442" s="205">
        <f t="shared" si="96"/>
        <v>0.33</v>
      </c>
      <c r="N442" s="205">
        <f t="shared" si="96"/>
        <v>0.01</v>
      </c>
      <c r="O442" s="207" t="str">
        <f t="shared" si="96"/>
        <v>% reduction in energy use</v>
      </c>
      <c r="P442" s="24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2" s="207" t="str">
        <f t="shared" si="96"/>
        <v>industry-ag-main.html#eff-stds</v>
      </c>
      <c r="R442" s="207" t="str">
        <f t="shared" si="96"/>
        <v>industry-energy-efficiency-standards.html</v>
      </c>
      <c r="S442" s="227" t="str">
        <f t="shared" si="96"/>
        <v>U.S. DOE, 2016, Industrial Energy Efficiency Potential Analysis, https://energy.gov/sites/prod/files/2017/04/f34/energy-savings-by-state-industrial-methodology.pdf</v>
      </c>
      <c r="T442" s="207" t="str">
        <f t="shared" si="96"/>
        <v>U.S. DOE, 2016, Industrial Energy Efficiency Potential Analysis, https://energy.gov/sites/prod/files/2017/04/f34/energy-savings-by-state-industrial-methodology.pdf</v>
      </c>
      <c r="W442" s="190" cm="1">
        <f t="array" ref="W442">IFERROR(INDEX(A$761:A$954,MATCH(H442,A$761:A$954,0),0),"Save")</f>
        <v>828</v>
      </c>
    </row>
    <row r="443" spans="1:23" s="197" customFormat="1">
      <c r="A443" s="197" t="str">
        <f t="shared" si="94"/>
        <v>Industry</v>
      </c>
      <c r="B443" s="197" t="str">
        <f t="shared" si="94"/>
        <v>Industry Energy Efficiency Standards</v>
      </c>
      <c r="C443" s="197" t="str">
        <f t="shared" si="94"/>
        <v>Percentage Improvement in Eqpt Efficiency Standards above BAU</v>
      </c>
      <c r="D443" s="199" t="s">
        <v>777</v>
      </c>
      <c r="E443" s="192" t="s">
        <v>811</v>
      </c>
      <c r="F443" s="199" t="s">
        <v>778</v>
      </c>
      <c r="G443" s="192" t="s">
        <v>812</v>
      </c>
      <c r="H443" s="43">
        <v>829</v>
      </c>
      <c r="I443" s="192" t="s">
        <v>333</v>
      </c>
      <c r="J443" s="197" t="str">
        <f t="shared" si="96"/>
        <v>Industry Energy Efficiency Standards</v>
      </c>
      <c r="K443" s="205" t="str">
        <f t="shared" si="96"/>
        <v>indst efficiency standards</v>
      </c>
      <c r="L443" s="205">
        <f t="shared" si="96"/>
        <v>0</v>
      </c>
      <c r="M443" s="205">
        <f t="shared" si="96"/>
        <v>0.33</v>
      </c>
      <c r="N443" s="205">
        <f t="shared" si="96"/>
        <v>0.01</v>
      </c>
      <c r="O443" s="207" t="str">
        <f t="shared" si="96"/>
        <v>% reduction in energy use</v>
      </c>
      <c r="P443" s="24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3" s="207" t="str">
        <f t="shared" si="96"/>
        <v>industry-ag-main.html#eff-stds</v>
      </c>
      <c r="R443" s="207" t="str">
        <f t="shared" si="96"/>
        <v>industry-energy-efficiency-standards.html</v>
      </c>
      <c r="S443" s="227" t="str">
        <f t="shared" si="96"/>
        <v>U.S. DOE, 2016, Industrial Energy Efficiency Potential Analysis, https://energy.gov/sites/prod/files/2017/04/f34/energy-savings-by-state-industrial-methodology.pdf</v>
      </c>
      <c r="T443" s="207" t="str">
        <f t="shared" si="96"/>
        <v>U.S. DOE, 2016, Industrial Energy Efficiency Potential Analysis, https://energy.gov/sites/prod/files/2017/04/f34/energy-savings-by-state-industrial-methodology.pdf</v>
      </c>
      <c r="W443" s="190" cm="1">
        <f t="array" ref="W443">IFERROR(INDEX(A$761:A$954,MATCH(H443,A$761:A$954,0),0),"Save")</f>
        <v>829</v>
      </c>
    </row>
    <row r="444" spans="1:23" s="197" customFormat="1">
      <c r="A444" s="197" t="str">
        <f t="shared" si="94"/>
        <v>Industry</v>
      </c>
      <c r="B444" s="197" t="str">
        <f t="shared" si="94"/>
        <v>Industry Energy Efficiency Standards</v>
      </c>
      <c r="C444" s="197" t="str">
        <f t="shared" si="94"/>
        <v>Percentage Improvement in Eqpt Efficiency Standards above BAU</v>
      </c>
      <c r="D444" s="199" t="s">
        <v>777</v>
      </c>
      <c r="E444" s="192" t="s">
        <v>813</v>
      </c>
      <c r="F444" s="199" t="s">
        <v>778</v>
      </c>
      <c r="G444" s="192" t="s">
        <v>814</v>
      </c>
      <c r="H444" s="43">
        <v>830</v>
      </c>
      <c r="I444" s="192" t="s">
        <v>311</v>
      </c>
      <c r="J444" s="197" t="str">
        <f t="shared" si="96"/>
        <v>Industry Energy Efficiency Standards</v>
      </c>
      <c r="K444" s="205" t="str">
        <f t="shared" si="96"/>
        <v>indst efficiency standards</v>
      </c>
      <c r="L444" s="205">
        <f t="shared" si="96"/>
        <v>0</v>
      </c>
      <c r="M444" s="205">
        <f t="shared" si="96"/>
        <v>0.33</v>
      </c>
      <c r="N444" s="205">
        <f t="shared" si="96"/>
        <v>0.01</v>
      </c>
      <c r="O444" s="207" t="str">
        <f t="shared" si="96"/>
        <v>% reduction in energy use</v>
      </c>
      <c r="P444" s="24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4" s="207" t="str">
        <f t="shared" si="96"/>
        <v>industry-ag-main.html#eff-stds</v>
      </c>
      <c r="R444" s="207" t="str">
        <f t="shared" si="96"/>
        <v>industry-energy-efficiency-standards.html</v>
      </c>
      <c r="S444" s="227" t="str">
        <f t="shared" si="96"/>
        <v>U.S. DOE, 2016, Industrial Energy Efficiency Potential Analysis, https://energy.gov/sites/prod/files/2017/04/f34/energy-savings-by-state-industrial-methodology.pdf</v>
      </c>
      <c r="T444" s="207" t="str">
        <f t="shared" si="96"/>
        <v>U.S. DOE, 2016, Industrial Energy Efficiency Potential Analysis, https://energy.gov/sites/prod/files/2017/04/f34/energy-savings-by-state-industrial-methodology.pdf</v>
      </c>
      <c r="W444" s="190" cm="1">
        <f t="array" ref="W444">IFERROR(INDEX(A$761:A$954,MATCH(H444,A$761:A$954,0),0),"Save")</f>
        <v>830</v>
      </c>
    </row>
    <row r="445" spans="1:23" s="197" customFormat="1">
      <c r="A445" s="197" t="str">
        <f t="shared" si="94"/>
        <v>Industry</v>
      </c>
      <c r="B445" s="197" t="str">
        <f t="shared" si="94"/>
        <v>Industry Energy Efficiency Standards</v>
      </c>
      <c r="C445" s="197" t="str">
        <f t="shared" si="94"/>
        <v>Percentage Improvement in Eqpt Efficiency Standards above BAU</v>
      </c>
      <c r="D445" s="199" t="s">
        <v>777</v>
      </c>
      <c r="E445" s="192" t="s">
        <v>815</v>
      </c>
      <c r="F445" s="199" t="s">
        <v>778</v>
      </c>
      <c r="G445" s="192" t="s">
        <v>816</v>
      </c>
      <c r="H445" s="43">
        <v>831</v>
      </c>
      <c r="I445" s="192" t="s">
        <v>333</v>
      </c>
      <c r="J445" s="197" t="str">
        <f t="shared" si="96"/>
        <v>Industry Energy Efficiency Standards</v>
      </c>
      <c r="K445" s="205" t="str">
        <f t="shared" si="96"/>
        <v>indst efficiency standards</v>
      </c>
      <c r="L445" s="205">
        <f t="shared" si="96"/>
        <v>0</v>
      </c>
      <c r="M445" s="205">
        <f t="shared" si="96"/>
        <v>0.33</v>
      </c>
      <c r="N445" s="205">
        <f t="shared" si="96"/>
        <v>0.01</v>
      </c>
      <c r="O445" s="207" t="str">
        <f t="shared" si="96"/>
        <v>% reduction in energy use</v>
      </c>
      <c r="P445" s="24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5" s="207" t="str">
        <f t="shared" si="96"/>
        <v>industry-ag-main.html#eff-stds</v>
      </c>
      <c r="R445" s="207" t="str">
        <f t="shared" si="96"/>
        <v>industry-energy-efficiency-standards.html</v>
      </c>
      <c r="S445" s="227" t="str">
        <f t="shared" si="96"/>
        <v>U.S. DOE, 2016, Industrial Energy Efficiency Potential Analysis, https://energy.gov/sites/prod/files/2017/04/f34/energy-savings-by-state-industrial-methodology.pdf</v>
      </c>
      <c r="T445" s="207" t="str">
        <f t="shared" si="96"/>
        <v>U.S. DOE, 2016, Industrial Energy Efficiency Potential Analysis, https://energy.gov/sites/prod/files/2017/04/f34/energy-savings-by-state-industrial-methodology.pdf</v>
      </c>
      <c r="W445" s="190" cm="1">
        <f t="array" ref="W445">IFERROR(INDEX(A$761:A$954,MATCH(H445,A$761:A$954,0),0),"Save")</f>
        <v>831</v>
      </c>
    </row>
    <row r="446" spans="1:23" s="197" customFormat="1">
      <c r="A446" s="197" t="str">
        <f t="shared" si="94"/>
        <v>Industry</v>
      </c>
      <c r="B446" s="197" t="str">
        <f t="shared" si="94"/>
        <v>Industry Energy Efficiency Standards</v>
      </c>
      <c r="C446" s="197" t="str">
        <f t="shared" si="94"/>
        <v>Percentage Improvement in Eqpt Efficiency Standards above BAU</v>
      </c>
      <c r="D446" s="199" t="s">
        <v>777</v>
      </c>
      <c r="E446" s="192" t="s">
        <v>817</v>
      </c>
      <c r="F446" s="199" t="s">
        <v>778</v>
      </c>
      <c r="G446" s="192" t="s">
        <v>818</v>
      </c>
      <c r="H446" s="43">
        <v>832</v>
      </c>
      <c r="I446" s="192" t="s">
        <v>333</v>
      </c>
      <c r="J446" s="197" t="str">
        <f t="shared" si="96"/>
        <v>Industry Energy Efficiency Standards</v>
      </c>
      <c r="K446" s="205" t="str">
        <f t="shared" si="96"/>
        <v>indst efficiency standards</v>
      </c>
      <c r="L446" s="205">
        <f t="shared" si="96"/>
        <v>0</v>
      </c>
      <c r="M446" s="205">
        <f t="shared" si="96"/>
        <v>0.33</v>
      </c>
      <c r="N446" s="205">
        <f t="shared" si="96"/>
        <v>0.01</v>
      </c>
      <c r="O446" s="207" t="str">
        <f t="shared" si="96"/>
        <v>% reduction in energy use</v>
      </c>
      <c r="P446" s="24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6" s="207" t="str">
        <f t="shared" si="96"/>
        <v>industry-ag-main.html#eff-stds</v>
      </c>
      <c r="R446" s="207" t="str">
        <f t="shared" si="96"/>
        <v>industry-energy-efficiency-standards.html</v>
      </c>
      <c r="S446" s="227" t="str">
        <f t="shared" si="96"/>
        <v>U.S. DOE, 2016, Industrial Energy Efficiency Potential Analysis, https://energy.gov/sites/prod/files/2017/04/f34/energy-savings-by-state-industrial-methodology.pdf</v>
      </c>
      <c r="T446" s="207" t="str">
        <f t="shared" si="96"/>
        <v>U.S. DOE, 2016, Industrial Energy Efficiency Potential Analysis, https://energy.gov/sites/prod/files/2017/04/f34/energy-savings-by-state-industrial-methodology.pdf</v>
      </c>
      <c r="W446" s="190" cm="1">
        <f t="array" ref="W446">IFERROR(INDEX(A$761:A$954,MATCH(H446,A$761:A$954,0),0),"Save")</f>
        <v>832</v>
      </c>
    </row>
    <row r="447" spans="1:23" s="197" customFormat="1">
      <c r="A447" s="197" t="str">
        <f t="shared" si="94"/>
        <v>Industry</v>
      </c>
      <c r="B447" s="197" t="str">
        <f t="shared" si="94"/>
        <v>Industry Energy Efficiency Standards</v>
      </c>
      <c r="C447" s="197" t="str">
        <f t="shared" si="94"/>
        <v>Percentage Improvement in Eqpt Efficiency Standards above BAU</v>
      </c>
      <c r="D447" s="199" t="s">
        <v>777</v>
      </c>
      <c r="E447" s="192" t="s">
        <v>819</v>
      </c>
      <c r="F447" s="199" t="s">
        <v>778</v>
      </c>
      <c r="G447" s="192" t="s">
        <v>820</v>
      </c>
      <c r="H447" s="43">
        <v>833</v>
      </c>
      <c r="I447" s="192" t="s">
        <v>311</v>
      </c>
      <c r="J447" s="197" t="str">
        <f t="shared" si="96"/>
        <v>Industry Energy Efficiency Standards</v>
      </c>
      <c r="K447" s="205" t="str">
        <f t="shared" si="96"/>
        <v>indst efficiency standards</v>
      </c>
      <c r="L447" s="205">
        <f t="shared" si="96"/>
        <v>0</v>
      </c>
      <c r="M447" s="205">
        <f t="shared" si="96"/>
        <v>0.33</v>
      </c>
      <c r="N447" s="205">
        <f t="shared" si="96"/>
        <v>0.01</v>
      </c>
      <c r="O447" s="207" t="str">
        <f t="shared" si="96"/>
        <v>% reduction in energy use</v>
      </c>
      <c r="P447" s="24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7" s="207" t="str">
        <f t="shared" si="96"/>
        <v>industry-ag-main.html#eff-stds</v>
      </c>
      <c r="R447" s="207" t="str">
        <f t="shared" si="96"/>
        <v>industry-energy-efficiency-standards.html</v>
      </c>
      <c r="S447" s="227" t="str">
        <f t="shared" si="96"/>
        <v>U.S. DOE, 2016, Industrial Energy Efficiency Potential Analysis, https://energy.gov/sites/prod/files/2017/04/f34/energy-savings-by-state-industrial-methodology.pdf</v>
      </c>
      <c r="T447" s="207" t="str">
        <f t="shared" si="96"/>
        <v>U.S. DOE, 2016, Industrial Energy Efficiency Potential Analysis, https://energy.gov/sites/prod/files/2017/04/f34/energy-savings-by-state-industrial-methodology.pdf</v>
      </c>
      <c r="W447" s="190" cm="1">
        <f t="array" ref="W447">IFERROR(INDEX(A$761:A$954,MATCH(H447,A$761:A$954,0),0),"Save")</f>
        <v>833</v>
      </c>
    </row>
    <row r="448" spans="1:23" s="197" customFormat="1">
      <c r="A448" s="197" t="str">
        <f t="shared" si="94"/>
        <v>Industry</v>
      </c>
      <c r="B448" s="197" t="str">
        <f t="shared" si="94"/>
        <v>Industry Energy Efficiency Standards</v>
      </c>
      <c r="C448" s="197" t="str">
        <f t="shared" si="94"/>
        <v>Percentage Improvement in Eqpt Efficiency Standards above BAU</v>
      </c>
      <c r="D448" s="199" t="s">
        <v>777</v>
      </c>
      <c r="E448" s="192" t="s">
        <v>821</v>
      </c>
      <c r="F448" s="199" t="s">
        <v>778</v>
      </c>
      <c r="G448" s="192" t="s">
        <v>822</v>
      </c>
      <c r="H448" s="43">
        <v>834</v>
      </c>
      <c r="I448" s="192" t="s">
        <v>311</v>
      </c>
      <c r="J448" s="197" t="str">
        <f t="shared" si="96"/>
        <v>Industry Energy Efficiency Standards</v>
      </c>
      <c r="K448" s="205" t="str">
        <f t="shared" si="96"/>
        <v>indst efficiency standards</v>
      </c>
      <c r="L448" s="205">
        <f t="shared" si="96"/>
        <v>0</v>
      </c>
      <c r="M448" s="205">
        <f t="shared" si="96"/>
        <v>0.33</v>
      </c>
      <c r="N448" s="205">
        <f t="shared" si="96"/>
        <v>0.01</v>
      </c>
      <c r="O448" s="207" t="str">
        <f t="shared" si="96"/>
        <v>% reduction in energy use</v>
      </c>
      <c r="P448" s="24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8" s="207" t="str">
        <f t="shared" si="96"/>
        <v>industry-ag-main.html#eff-stds</v>
      </c>
      <c r="R448" s="207" t="str">
        <f t="shared" si="96"/>
        <v>industry-energy-efficiency-standards.html</v>
      </c>
      <c r="S448" s="227" t="str">
        <f t="shared" si="96"/>
        <v>U.S. DOE, 2016, Industrial Energy Efficiency Potential Analysis, https://energy.gov/sites/prod/files/2017/04/f34/energy-savings-by-state-industrial-methodology.pdf</v>
      </c>
      <c r="T448" s="207" t="str">
        <f t="shared" si="96"/>
        <v>U.S. DOE, 2016, Industrial Energy Efficiency Potential Analysis, https://energy.gov/sites/prod/files/2017/04/f34/energy-savings-by-state-industrial-methodology.pdf</v>
      </c>
      <c r="W448" s="190" cm="1">
        <f t="array" ref="W448">IFERROR(INDEX(A$761:A$954,MATCH(H448,A$761:A$954,0),0),"Save")</f>
        <v>834</v>
      </c>
    </row>
    <row r="449" spans="1:23" s="197" customFormat="1">
      <c r="A449" s="197" t="str">
        <f t="shared" si="94"/>
        <v>Industry</v>
      </c>
      <c r="B449" s="197" t="str">
        <f t="shared" si="94"/>
        <v>Industry Energy Efficiency Standards</v>
      </c>
      <c r="C449" s="197" t="str">
        <f t="shared" si="94"/>
        <v>Percentage Improvement in Eqpt Efficiency Standards above BAU</v>
      </c>
      <c r="D449" s="199" t="s">
        <v>777</v>
      </c>
      <c r="E449" s="192" t="s">
        <v>823</v>
      </c>
      <c r="F449" s="199" t="s">
        <v>778</v>
      </c>
      <c r="G449" s="192" t="s">
        <v>824</v>
      </c>
      <c r="H449" s="43">
        <v>835</v>
      </c>
      <c r="I449" s="192" t="s">
        <v>333</v>
      </c>
      <c r="J449" s="197" t="str">
        <f t="shared" si="96"/>
        <v>Industry Energy Efficiency Standards</v>
      </c>
      <c r="K449" s="205" t="str">
        <f t="shared" si="96"/>
        <v>indst efficiency standards</v>
      </c>
      <c r="L449" s="205">
        <f t="shared" si="96"/>
        <v>0</v>
      </c>
      <c r="M449" s="205">
        <f t="shared" si="96"/>
        <v>0.33</v>
      </c>
      <c r="N449" s="205">
        <f t="shared" si="96"/>
        <v>0.01</v>
      </c>
      <c r="O449" s="207" t="str">
        <f t="shared" si="96"/>
        <v>% reduction in energy use</v>
      </c>
      <c r="P449" s="24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9" s="207" t="str">
        <f t="shared" si="96"/>
        <v>industry-ag-main.html#eff-stds</v>
      </c>
      <c r="R449" s="207" t="str">
        <f t="shared" si="96"/>
        <v>industry-energy-efficiency-standards.html</v>
      </c>
      <c r="S449" s="227" t="str">
        <f t="shared" si="96"/>
        <v>U.S. DOE, 2016, Industrial Energy Efficiency Potential Analysis, https://energy.gov/sites/prod/files/2017/04/f34/energy-savings-by-state-industrial-methodology.pdf</v>
      </c>
      <c r="T449" s="207" t="str">
        <f t="shared" si="96"/>
        <v>U.S. DOE, 2016, Industrial Energy Efficiency Potential Analysis, https://energy.gov/sites/prod/files/2017/04/f34/energy-savings-by-state-industrial-methodology.pdf</v>
      </c>
      <c r="W449" s="190" cm="1">
        <f t="array" ref="W449">IFERROR(INDEX(A$761:A$954,MATCH(H449,A$761:A$954,0),0),"Save")</f>
        <v>835</v>
      </c>
    </row>
    <row r="450" spans="1:23" s="197" customFormat="1" hidden="1">
      <c r="A450" s="189" t="s">
        <v>754</v>
      </c>
      <c r="B450" s="189" t="s">
        <v>825</v>
      </c>
      <c r="C450" s="189" t="s">
        <v>826</v>
      </c>
      <c r="D450" s="192"/>
      <c r="E450" s="192"/>
      <c r="F450" s="192"/>
      <c r="G450" s="192"/>
      <c r="H450" s="43">
        <v>54</v>
      </c>
      <c r="I450" s="192" t="s">
        <v>311</v>
      </c>
      <c r="J450" s="189" t="s">
        <v>825</v>
      </c>
      <c r="K450" s="189" t="s">
        <v>827</v>
      </c>
      <c r="L450" s="211">
        <v>0</v>
      </c>
      <c r="M450" s="212">
        <v>1</v>
      </c>
      <c r="N450" s="212">
        <v>0.01</v>
      </c>
      <c r="O450" s="192" t="s">
        <v>654</v>
      </c>
      <c r="P450" s="194" t="s">
        <v>828</v>
      </c>
      <c r="Q450" s="192" t="s">
        <v>829</v>
      </c>
      <c r="R450" s="199" t="s">
        <v>830</v>
      </c>
      <c r="S450" s="213" t="s">
        <v>446</v>
      </c>
      <c r="T450" s="207"/>
      <c r="W450" s="190" t="str" cm="1">
        <f t="array" ref="W450">IFERROR(INDEX(A$761:A$954,MATCH(H450,A$761:A$954,0),0),"Save")</f>
        <v>Save</v>
      </c>
    </row>
    <row r="451" spans="1:23">
      <c r="A451" s="189" t="s">
        <v>754</v>
      </c>
      <c r="B451" s="189" t="s">
        <v>831</v>
      </c>
      <c r="C451" s="189" t="s">
        <v>832</v>
      </c>
      <c r="D451" s="192" t="s">
        <v>756</v>
      </c>
      <c r="E451" s="192" t="s">
        <v>800</v>
      </c>
      <c r="F451" s="199" t="s">
        <v>758</v>
      </c>
      <c r="G451" s="192" t="s">
        <v>801</v>
      </c>
      <c r="H451" s="43">
        <v>381</v>
      </c>
      <c r="I451" s="192" t="s">
        <v>333</v>
      </c>
      <c r="J451" s="189" t="s">
        <v>831</v>
      </c>
      <c r="K451" s="189" t="s">
        <v>833</v>
      </c>
      <c r="L451" s="211">
        <v>0</v>
      </c>
      <c r="M451" s="211">
        <v>1</v>
      </c>
      <c r="N451" s="212">
        <v>0.01</v>
      </c>
      <c r="O451" s="192" t="s">
        <v>834</v>
      </c>
      <c r="P451" s="209"/>
      <c r="Q451" s="192" t="s">
        <v>835</v>
      </c>
      <c r="R451" s="199" t="s">
        <v>836</v>
      </c>
      <c r="S451" s="213"/>
      <c r="T451" s="192"/>
      <c r="W451" s="190" cm="1">
        <f t="array" ref="W451">IFERROR(INDEX(A$761:A$954,MATCH(H451,A$761:A$954,0),0),"Save")</f>
        <v>381</v>
      </c>
    </row>
    <row r="452" spans="1:23">
      <c r="A452" s="197" t="str">
        <f t="shared" ref="A452:C471" si="97">A$451</f>
        <v>Industry</v>
      </c>
      <c r="B452" s="197" t="str">
        <f t="shared" si="97"/>
        <v>Electrification + Hydrogen</v>
      </c>
      <c r="C452" s="197" t="str">
        <f t="shared" si="97"/>
        <v>Fraction of Industrial Fuel Use Shifted to Other Fuels</v>
      </c>
      <c r="D452" s="192" t="s">
        <v>756</v>
      </c>
      <c r="E452" s="192" t="s">
        <v>807</v>
      </c>
      <c r="F452" s="199" t="s">
        <v>758</v>
      </c>
      <c r="G452" s="192" t="s">
        <v>808</v>
      </c>
      <c r="H452" s="43">
        <v>382</v>
      </c>
      <c r="I452" s="192" t="s">
        <v>311</v>
      </c>
      <c r="J452" s="197" t="str">
        <f t="shared" ref="J452:O461" si="98">J$451</f>
        <v>Electrification + Hydrogen</v>
      </c>
      <c r="K452" s="197" t="str">
        <f t="shared" si="98"/>
        <v>indst fuel type shifting</v>
      </c>
      <c r="L452" s="198">
        <f t="shared" si="98"/>
        <v>0</v>
      </c>
      <c r="M452" s="198">
        <f t="shared" si="98"/>
        <v>1</v>
      </c>
      <c r="N452" s="198">
        <f t="shared" si="98"/>
        <v>0.01</v>
      </c>
      <c r="O452" s="197" t="str">
        <f t="shared" si="98"/>
        <v>% of fuel shifted</v>
      </c>
      <c r="P452" s="194" t="s">
        <v>837</v>
      </c>
      <c r="Q452" s="197" t="str">
        <f t="shared" ref="Q452:R471" si="99">Q$451</f>
        <v>industry-ag-main.html#fuel-switching</v>
      </c>
      <c r="R452" s="197" t="str">
        <f t="shared" si="99"/>
        <v>industry-elec-and-hydrogen.html</v>
      </c>
      <c r="S452" s="213"/>
      <c r="T452" s="192"/>
      <c r="W452" s="190" cm="1">
        <f t="array" ref="W452">IFERROR(INDEX(A$761:A$954,MATCH(H452,A$761:A$954,0),0),"Save")</f>
        <v>382</v>
      </c>
    </row>
    <row r="453" spans="1:23">
      <c r="A453" s="197" t="str">
        <f t="shared" si="97"/>
        <v>Industry</v>
      </c>
      <c r="B453" s="197" t="str">
        <f t="shared" si="97"/>
        <v>Electrification + Hydrogen</v>
      </c>
      <c r="C453" s="197" t="str">
        <f t="shared" si="97"/>
        <v>Fraction of Industrial Fuel Use Shifted to Other Fuels</v>
      </c>
      <c r="D453" s="192" t="s">
        <v>756</v>
      </c>
      <c r="E453" s="192" t="s">
        <v>809</v>
      </c>
      <c r="F453" s="199" t="s">
        <v>758</v>
      </c>
      <c r="G453" s="192" t="s">
        <v>810</v>
      </c>
      <c r="H453" s="43">
        <v>383</v>
      </c>
      <c r="I453" s="192" t="s">
        <v>311</v>
      </c>
      <c r="J453" s="197" t="str">
        <f t="shared" si="98"/>
        <v>Electrification + Hydrogen</v>
      </c>
      <c r="K453" s="197" t="str">
        <f t="shared" si="98"/>
        <v>indst fuel type shifting</v>
      </c>
      <c r="L453" s="198">
        <f t="shared" si="98"/>
        <v>0</v>
      </c>
      <c r="M453" s="198">
        <f t="shared" si="98"/>
        <v>1</v>
      </c>
      <c r="N453" s="198">
        <f t="shared" si="98"/>
        <v>0.01</v>
      </c>
      <c r="O453" s="197" t="str">
        <f t="shared" si="98"/>
        <v>% of fuel shifted</v>
      </c>
      <c r="P453" s="194" t="s">
        <v>838</v>
      </c>
      <c r="Q453" s="197" t="str">
        <f t="shared" si="99"/>
        <v>industry-ag-main.html#fuel-switching</v>
      </c>
      <c r="R453" s="197" t="str">
        <f t="shared" si="99"/>
        <v>industry-elec-and-hydrogen.html</v>
      </c>
      <c r="S453" s="213"/>
      <c r="T453" s="192"/>
      <c r="W453" s="190" cm="1">
        <f t="array" ref="W453">IFERROR(INDEX(A$761:A$954,MATCH(H453,A$761:A$954,0),0),"Save")</f>
        <v>383</v>
      </c>
    </row>
    <row r="454" spans="1:23">
      <c r="A454" s="197" t="str">
        <f t="shared" si="97"/>
        <v>Industry</v>
      </c>
      <c r="B454" s="197" t="str">
        <f t="shared" si="97"/>
        <v>Electrification + Hydrogen</v>
      </c>
      <c r="C454" s="197" t="str">
        <f t="shared" si="97"/>
        <v>Fraction of Industrial Fuel Use Shifted to Other Fuels</v>
      </c>
      <c r="D454" s="192" t="s">
        <v>756</v>
      </c>
      <c r="E454" s="192" t="s">
        <v>811</v>
      </c>
      <c r="F454" s="199" t="s">
        <v>758</v>
      </c>
      <c r="G454" s="192" t="s">
        <v>812</v>
      </c>
      <c r="H454" s="43">
        <v>384</v>
      </c>
      <c r="I454" s="192" t="s">
        <v>311</v>
      </c>
      <c r="J454" s="197" t="str">
        <f t="shared" si="98"/>
        <v>Electrification + Hydrogen</v>
      </c>
      <c r="K454" s="197" t="str">
        <f t="shared" si="98"/>
        <v>indst fuel type shifting</v>
      </c>
      <c r="L454" s="198">
        <f t="shared" si="98"/>
        <v>0</v>
      </c>
      <c r="M454" s="198">
        <f t="shared" si="98"/>
        <v>1</v>
      </c>
      <c r="N454" s="198">
        <f t="shared" si="98"/>
        <v>0.01</v>
      </c>
      <c r="O454" s="197" t="str">
        <f t="shared" si="98"/>
        <v>% of fuel shifted</v>
      </c>
      <c r="P454" s="194" t="s">
        <v>839</v>
      </c>
      <c r="Q454" s="197" t="str">
        <f t="shared" si="99"/>
        <v>industry-ag-main.html#fuel-switching</v>
      </c>
      <c r="R454" s="197" t="str">
        <f t="shared" si="99"/>
        <v>industry-elec-and-hydrogen.html</v>
      </c>
      <c r="S454" s="213"/>
      <c r="T454" s="192"/>
      <c r="W454" s="190" cm="1">
        <f t="array" ref="W454">IFERROR(INDEX(A$761:A$954,MATCH(H454,A$761:A$954,0),0),"Save")</f>
        <v>384</v>
      </c>
    </row>
    <row r="455" spans="1:23">
      <c r="A455" s="197" t="str">
        <f t="shared" si="97"/>
        <v>Industry</v>
      </c>
      <c r="B455" s="197" t="str">
        <f t="shared" si="97"/>
        <v>Electrification + Hydrogen</v>
      </c>
      <c r="C455" s="197" t="str">
        <f t="shared" si="97"/>
        <v>Fraction of Industrial Fuel Use Shifted to Other Fuels</v>
      </c>
      <c r="D455" s="192" t="s">
        <v>756</v>
      </c>
      <c r="E455" s="192" t="s">
        <v>813</v>
      </c>
      <c r="F455" s="199" t="s">
        <v>758</v>
      </c>
      <c r="G455" s="192" t="s">
        <v>814</v>
      </c>
      <c r="H455" s="43">
        <v>385</v>
      </c>
      <c r="I455" s="192" t="s">
        <v>311</v>
      </c>
      <c r="J455" s="197" t="str">
        <f t="shared" si="98"/>
        <v>Electrification + Hydrogen</v>
      </c>
      <c r="K455" s="197" t="str">
        <f t="shared" si="98"/>
        <v>indst fuel type shifting</v>
      </c>
      <c r="L455" s="198">
        <f t="shared" si="98"/>
        <v>0</v>
      </c>
      <c r="M455" s="198">
        <f t="shared" si="98"/>
        <v>1</v>
      </c>
      <c r="N455" s="198">
        <f t="shared" si="98"/>
        <v>0.01</v>
      </c>
      <c r="O455" s="197" t="str">
        <f t="shared" si="98"/>
        <v>% of fuel shifted</v>
      </c>
      <c r="P455" s="194" t="s">
        <v>840</v>
      </c>
      <c r="Q455" s="197" t="str">
        <f t="shared" si="99"/>
        <v>industry-ag-main.html#fuel-switching</v>
      </c>
      <c r="R455" s="197" t="str">
        <f t="shared" si="99"/>
        <v>industry-elec-and-hydrogen.html</v>
      </c>
      <c r="S455" s="213"/>
      <c r="T455" s="192"/>
      <c r="W455" s="190" cm="1">
        <f t="array" ref="W455">IFERROR(INDEX(A$761:A$954,MATCH(H455,A$761:A$954,0),0),"Save")</f>
        <v>385</v>
      </c>
    </row>
    <row r="456" spans="1:23">
      <c r="A456" s="197" t="str">
        <f t="shared" si="97"/>
        <v>Industry</v>
      </c>
      <c r="B456" s="197" t="str">
        <f t="shared" si="97"/>
        <v>Electrification + Hydrogen</v>
      </c>
      <c r="C456" s="197" t="str">
        <f t="shared" si="97"/>
        <v>Fraction of Industrial Fuel Use Shifted to Other Fuels</v>
      </c>
      <c r="D456" s="192" t="s">
        <v>756</v>
      </c>
      <c r="E456" s="192" t="s">
        <v>815</v>
      </c>
      <c r="F456" s="199" t="s">
        <v>758</v>
      </c>
      <c r="G456" s="192" t="s">
        <v>816</v>
      </c>
      <c r="H456" s="43">
        <v>386</v>
      </c>
      <c r="I456" s="192" t="s">
        <v>333</v>
      </c>
      <c r="J456" s="197" t="str">
        <f t="shared" si="98"/>
        <v>Electrification + Hydrogen</v>
      </c>
      <c r="K456" s="197" t="str">
        <f t="shared" si="98"/>
        <v>indst fuel type shifting</v>
      </c>
      <c r="L456" s="198">
        <f t="shared" si="98"/>
        <v>0</v>
      </c>
      <c r="M456" s="198">
        <f t="shared" si="98"/>
        <v>1</v>
      </c>
      <c r="N456" s="198">
        <f t="shared" si="98"/>
        <v>0.01</v>
      </c>
      <c r="O456" s="197" t="str">
        <f t="shared" si="98"/>
        <v>% of fuel shifted</v>
      </c>
      <c r="P456" s="194"/>
      <c r="Q456" s="197" t="str">
        <f t="shared" si="99"/>
        <v>industry-ag-main.html#fuel-switching</v>
      </c>
      <c r="R456" s="197" t="str">
        <f t="shared" si="99"/>
        <v>industry-elec-and-hydrogen.html</v>
      </c>
      <c r="S456" s="213"/>
      <c r="T456" s="192"/>
      <c r="W456" s="190" cm="1">
        <f t="array" ref="W456">IFERROR(INDEX(A$761:A$954,MATCH(H456,A$761:A$954,0),0),"Save")</f>
        <v>386</v>
      </c>
    </row>
    <row r="457" spans="1:23">
      <c r="A457" s="197" t="str">
        <f t="shared" si="97"/>
        <v>Industry</v>
      </c>
      <c r="B457" s="197" t="str">
        <f t="shared" si="97"/>
        <v>Electrification + Hydrogen</v>
      </c>
      <c r="C457" s="197" t="str">
        <f t="shared" si="97"/>
        <v>Fraction of Industrial Fuel Use Shifted to Other Fuels</v>
      </c>
      <c r="D457" s="192" t="s">
        <v>756</v>
      </c>
      <c r="E457" s="192" t="s">
        <v>817</v>
      </c>
      <c r="F457" s="199" t="s">
        <v>758</v>
      </c>
      <c r="G457" s="192" t="s">
        <v>818</v>
      </c>
      <c r="H457" s="43">
        <v>387</v>
      </c>
      <c r="I457" s="192" t="s">
        <v>333</v>
      </c>
      <c r="J457" s="197" t="str">
        <f t="shared" si="98"/>
        <v>Electrification + Hydrogen</v>
      </c>
      <c r="K457" s="197" t="str">
        <f t="shared" si="98"/>
        <v>indst fuel type shifting</v>
      </c>
      <c r="L457" s="198">
        <f t="shared" si="98"/>
        <v>0</v>
      </c>
      <c r="M457" s="198">
        <f t="shared" si="98"/>
        <v>1</v>
      </c>
      <c r="N457" s="198">
        <f t="shared" si="98"/>
        <v>0.01</v>
      </c>
      <c r="O457" s="197" t="str">
        <f t="shared" si="98"/>
        <v>% of fuel shifted</v>
      </c>
      <c r="P457" s="194"/>
      <c r="Q457" s="197" t="str">
        <f t="shared" si="99"/>
        <v>industry-ag-main.html#fuel-switching</v>
      </c>
      <c r="R457" s="197" t="str">
        <f t="shared" si="99"/>
        <v>industry-elec-and-hydrogen.html</v>
      </c>
      <c r="S457" s="213"/>
      <c r="T457" s="192"/>
      <c r="W457" s="190" cm="1">
        <f t="array" ref="W457">IFERROR(INDEX(A$761:A$954,MATCH(H457,A$761:A$954,0),0),"Save")</f>
        <v>387</v>
      </c>
    </row>
    <row r="458" spans="1:23">
      <c r="A458" s="197" t="str">
        <f t="shared" si="97"/>
        <v>Industry</v>
      </c>
      <c r="B458" s="197" t="str">
        <f t="shared" si="97"/>
        <v>Electrification + Hydrogen</v>
      </c>
      <c r="C458" s="197" t="str">
        <f t="shared" si="97"/>
        <v>Fraction of Industrial Fuel Use Shifted to Other Fuels</v>
      </c>
      <c r="D458" s="192" t="s">
        <v>756</v>
      </c>
      <c r="E458" s="192" t="s">
        <v>819</v>
      </c>
      <c r="F458" s="199" t="s">
        <v>758</v>
      </c>
      <c r="G458" s="192" t="s">
        <v>820</v>
      </c>
      <c r="H458" s="43">
        <v>388</v>
      </c>
      <c r="I458" s="192" t="s">
        <v>311</v>
      </c>
      <c r="J458" s="197" t="str">
        <f t="shared" si="98"/>
        <v>Electrification + Hydrogen</v>
      </c>
      <c r="K458" s="197" t="str">
        <f t="shared" si="98"/>
        <v>indst fuel type shifting</v>
      </c>
      <c r="L458" s="198">
        <f t="shared" si="98"/>
        <v>0</v>
      </c>
      <c r="M458" s="198">
        <f t="shared" si="98"/>
        <v>1</v>
      </c>
      <c r="N458" s="198">
        <f t="shared" si="98"/>
        <v>0.01</v>
      </c>
      <c r="O458" s="197" t="str">
        <f t="shared" si="98"/>
        <v>% of fuel shifted</v>
      </c>
      <c r="P458" s="194" t="s">
        <v>841</v>
      </c>
      <c r="Q458" s="197" t="str">
        <f t="shared" si="99"/>
        <v>industry-ag-main.html#fuel-switching</v>
      </c>
      <c r="R458" s="197" t="str">
        <f t="shared" si="99"/>
        <v>industry-elec-and-hydrogen.html</v>
      </c>
      <c r="S458" s="213"/>
      <c r="T458" s="192"/>
      <c r="W458" s="190" cm="1">
        <f t="array" ref="W458">IFERROR(INDEX(A$761:A$954,MATCH(H458,A$761:A$954,0),0),"Save")</f>
        <v>388</v>
      </c>
    </row>
    <row r="459" spans="1:23">
      <c r="A459" s="197" t="str">
        <f t="shared" si="97"/>
        <v>Industry</v>
      </c>
      <c r="B459" s="197" t="str">
        <f t="shared" si="97"/>
        <v>Electrification + Hydrogen</v>
      </c>
      <c r="C459" s="197" t="str">
        <f t="shared" si="97"/>
        <v>Fraction of Industrial Fuel Use Shifted to Other Fuels</v>
      </c>
      <c r="D459" s="192" t="s">
        <v>756</v>
      </c>
      <c r="E459" s="192" t="s">
        <v>821</v>
      </c>
      <c r="F459" s="199" t="s">
        <v>758</v>
      </c>
      <c r="G459" s="192" t="s">
        <v>822</v>
      </c>
      <c r="H459" s="43">
        <v>389</v>
      </c>
      <c r="I459" s="192" t="s">
        <v>311</v>
      </c>
      <c r="J459" s="197" t="str">
        <f t="shared" si="98"/>
        <v>Electrification + Hydrogen</v>
      </c>
      <c r="K459" s="197" t="str">
        <f t="shared" si="98"/>
        <v>indst fuel type shifting</v>
      </c>
      <c r="L459" s="198">
        <f t="shared" si="98"/>
        <v>0</v>
      </c>
      <c r="M459" s="198">
        <f t="shared" si="98"/>
        <v>1</v>
      </c>
      <c r="N459" s="198">
        <f t="shared" si="98"/>
        <v>0.01</v>
      </c>
      <c r="O459" s="197" t="str">
        <f t="shared" si="98"/>
        <v>% of fuel shifted</v>
      </c>
      <c r="P459" s="194" t="s">
        <v>842</v>
      </c>
      <c r="Q459" s="197" t="str">
        <f t="shared" si="99"/>
        <v>industry-ag-main.html#fuel-switching</v>
      </c>
      <c r="R459" s="197" t="str">
        <f t="shared" si="99"/>
        <v>industry-elec-and-hydrogen.html</v>
      </c>
      <c r="S459" s="213"/>
      <c r="T459" s="192"/>
      <c r="W459" s="190" cm="1">
        <f t="array" ref="W459">IFERROR(INDEX(A$761:A$954,MATCH(H459,A$761:A$954,0),0),"Save")</f>
        <v>389</v>
      </c>
    </row>
    <row r="460" spans="1:23">
      <c r="A460" s="197" t="str">
        <f t="shared" si="97"/>
        <v>Industry</v>
      </c>
      <c r="B460" s="197" t="str">
        <f t="shared" si="97"/>
        <v>Electrification + Hydrogen</v>
      </c>
      <c r="C460" s="197" t="str">
        <f t="shared" si="97"/>
        <v>Fraction of Industrial Fuel Use Shifted to Other Fuels</v>
      </c>
      <c r="D460" s="192" t="s">
        <v>756</v>
      </c>
      <c r="E460" s="192" t="s">
        <v>823</v>
      </c>
      <c r="F460" s="199" t="s">
        <v>758</v>
      </c>
      <c r="G460" s="192" t="s">
        <v>824</v>
      </c>
      <c r="H460" s="43">
        <v>390</v>
      </c>
      <c r="I460" s="192" t="s">
        <v>333</v>
      </c>
      <c r="J460" s="197" t="str">
        <f t="shared" si="98"/>
        <v>Electrification + Hydrogen</v>
      </c>
      <c r="K460" s="197" t="str">
        <f t="shared" si="98"/>
        <v>indst fuel type shifting</v>
      </c>
      <c r="L460" s="198">
        <f t="shared" si="98"/>
        <v>0</v>
      </c>
      <c r="M460" s="198">
        <f t="shared" si="98"/>
        <v>1</v>
      </c>
      <c r="N460" s="198">
        <f t="shared" si="98"/>
        <v>0.01</v>
      </c>
      <c r="O460" s="197" t="str">
        <f t="shared" si="98"/>
        <v>% of fuel shifted</v>
      </c>
      <c r="P460" s="194"/>
      <c r="Q460" s="197" t="str">
        <f t="shared" si="99"/>
        <v>industry-ag-main.html#fuel-switching</v>
      </c>
      <c r="R460" s="197" t="str">
        <f t="shared" si="99"/>
        <v>industry-elec-and-hydrogen.html</v>
      </c>
      <c r="S460" s="213"/>
      <c r="T460" s="192"/>
      <c r="W460" s="190" cm="1">
        <f t="array" ref="W460">IFERROR(INDEX(A$761:A$954,MATCH(H460,A$761:A$954,0),0),"Save")</f>
        <v>390</v>
      </c>
    </row>
    <row r="461" spans="1:23">
      <c r="A461" s="197" t="str">
        <f t="shared" si="97"/>
        <v>Industry</v>
      </c>
      <c r="B461" s="197" t="str">
        <f t="shared" si="97"/>
        <v>Electrification + Hydrogen</v>
      </c>
      <c r="C461" s="197" t="str">
        <f t="shared" si="97"/>
        <v>Fraction of Industrial Fuel Use Shifted to Other Fuels</v>
      </c>
      <c r="D461" s="199" t="s">
        <v>765</v>
      </c>
      <c r="E461" s="192" t="s">
        <v>800</v>
      </c>
      <c r="F461" s="199" t="s">
        <v>766</v>
      </c>
      <c r="G461" s="192" t="s">
        <v>801</v>
      </c>
      <c r="H461" s="43">
        <v>391</v>
      </c>
      <c r="I461" s="192" t="s">
        <v>333</v>
      </c>
      <c r="J461" s="197" t="str">
        <f t="shared" si="98"/>
        <v>Electrification + Hydrogen</v>
      </c>
      <c r="K461" s="197" t="str">
        <f t="shared" si="98"/>
        <v>indst fuel type shifting</v>
      </c>
      <c r="L461" s="198">
        <f t="shared" si="98"/>
        <v>0</v>
      </c>
      <c r="M461" s="198">
        <f t="shared" si="98"/>
        <v>1</v>
      </c>
      <c r="N461" s="198">
        <f t="shared" si="98"/>
        <v>0.01</v>
      </c>
      <c r="O461" s="197" t="str">
        <f t="shared" si="98"/>
        <v>% of fuel shifted</v>
      </c>
      <c r="P461" s="194"/>
      <c r="Q461" s="197" t="str">
        <f t="shared" si="99"/>
        <v>industry-ag-main.html#fuel-switching</v>
      </c>
      <c r="R461" s="197" t="str">
        <f t="shared" si="99"/>
        <v>industry-elec-and-hydrogen.html</v>
      </c>
      <c r="S461" s="213"/>
      <c r="T461" s="192"/>
      <c r="W461" s="190" cm="1">
        <f t="array" ref="W461">IFERROR(INDEX(A$761:A$954,MATCH(H461,A$761:A$954,0),0),"Save")</f>
        <v>391</v>
      </c>
    </row>
    <row r="462" spans="1:23">
      <c r="A462" s="197" t="str">
        <f t="shared" si="97"/>
        <v>Industry</v>
      </c>
      <c r="B462" s="197" t="str">
        <f t="shared" si="97"/>
        <v>Electrification + Hydrogen</v>
      </c>
      <c r="C462" s="197" t="str">
        <f t="shared" si="97"/>
        <v>Fraction of Industrial Fuel Use Shifted to Other Fuels</v>
      </c>
      <c r="D462" s="199" t="s">
        <v>765</v>
      </c>
      <c r="E462" s="192" t="s">
        <v>807</v>
      </c>
      <c r="F462" s="199" t="s">
        <v>766</v>
      </c>
      <c r="G462" s="192" t="s">
        <v>808</v>
      </c>
      <c r="H462" s="43">
        <v>392</v>
      </c>
      <c r="I462" s="192" t="s">
        <v>311</v>
      </c>
      <c r="J462" s="197" t="str">
        <f t="shared" ref="J462:O471" si="100">J$451</f>
        <v>Electrification + Hydrogen</v>
      </c>
      <c r="K462" s="197" t="str">
        <f t="shared" si="100"/>
        <v>indst fuel type shifting</v>
      </c>
      <c r="L462" s="198">
        <f t="shared" si="100"/>
        <v>0</v>
      </c>
      <c r="M462" s="198">
        <f t="shared" si="100"/>
        <v>1</v>
      </c>
      <c r="N462" s="198">
        <f t="shared" si="100"/>
        <v>0.01</v>
      </c>
      <c r="O462" s="197" t="str">
        <f t="shared" si="100"/>
        <v>% of fuel shifted</v>
      </c>
      <c r="P462" s="194" t="s">
        <v>843</v>
      </c>
      <c r="Q462" s="197" t="str">
        <f t="shared" si="99"/>
        <v>industry-ag-main.html#fuel-switching</v>
      </c>
      <c r="R462" s="197" t="str">
        <f t="shared" si="99"/>
        <v>industry-elec-and-hydrogen.html</v>
      </c>
      <c r="S462" s="213"/>
      <c r="T462" s="192"/>
      <c r="W462" s="190" cm="1">
        <f t="array" ref="W462">IFERROR(INDEX(A$761:A$954,MATCH(H462,A$761:A$954,0),0),"Save")</f>
        <v>392</v>
      </c>
    </row>
    <row r="463" spans="1:23">
      <c r="A463" s="197" t="str">
        <f t="shared" si="97"/>
        <v>Industry</v>
      </c>
      <c r="B463" s="197" t="str">
        <f t="shared" si="97"/>
        <v>Electrification + Hydrogen</v>
      </c>
      <c r="C463" s="197" t="str">
        <f t="shared" si="97"/>
        <v>Fraction of Industrial Fuel Use Shifted to Other Fuels</v>
      </c>
      <c r="D463" s="199" t="s">
        <v>765</v>
      </c>
      <c r="E463" s="192" t="s">
        <v>809</v>
      </c>
      <c r="F463" s="199" t="s">
        <v>766</v>
      </c>
      <c r="G463" s="192" t="s">
        <v>810</v>
      </c>
      <c r="H463" s="43">
        <v>393</v>
      </c>
      <c r="I463" s="192" t="s">
        <v>311</v>
      </c>
      <c r="J463" s="197" t="str">
        <f t="shared" si="100"/>
        <v>Electrification + Hydrogen</v>
      </c>
      <c r="K463" s="197" t="str">
        <f t="shared" si="100"/>
        <v>indst fuel type shifting</v>
      </c>
      <c r="L463" s="198">
        <f t="shared" si="100"/>
        <v>0</v>
      </c>
      <c r="M463" s="198">
        <f t="shared" si="100"/>
        <v>1</v>
      </c>
      <c r="N463" s="198">
        <f t="shared" si="100"/>
        <v>0.01</v>
      </c>
      <c r="O463" s="197" t="str">
        <f t="shared" si="100"/>
        <v>% of fuel shifted</v>
      </c>
      <c r="P463" s="194" t="s">
        <v>844</v>
      </c>
      <c r="Q463" s="197" t="str">
        <f t="shared" si="99"/>
        <v>industry-ag-main.html#fuel-switching</v>
      </c>
      <c r="R463" s="197" t="str">
        <f t="shared" si="99"/>
        <v>industry-elec-and-hydrogen.html</v>
      </c>
      <c r="S463" s="213"/>
      <c r="T463" s="192"/>
      <c r="W463" s="190" cm="1">
        <f t="array" ref="W463">IFERROR(INDEX(A$761:A$954,MATCH(H463,A$761:A$954,0),0),"Save")</f>
        <v>393</v>
      </c>
    </row>
    <row r="464" spans="1:23">
      <c r="A464" s="197" t="str">
        <f t="shared" si="97"/>
        <v>Industry</v>
      </c>
      <c r="B464" s="197" t="str">
        <f t="shared" si="97"/>
        <v>Electrification + Hydrogen</v>
      </c>
      <c r="C464" s="197" t="str">
        <f t="shared" si="97"/>
        <v>Fraction of Industrial Fuel Use Shifted to Other Fuels</v>
      </c>
      <c r="D464" s="199" t="s">
        <v>765</v>
      </c>
      <c r="E464" s="192" t="s">
        <v>811</v>
      </c>
      <c r="F464" s="199" t="s">
        <v>766</v>
      </c>
      <c r="G464" s="192" t="s">
        <v>812</v>
      </c>
      <c r="H464" s="43">
        <v>394</v>
      </c>
      <c r="I464" s="192" t="s">
        <v>311</v>
      </c>
      <c r="J464" s="197" t="str">
        <f t="shared" si="100"/>
        <v>Electrification + Hydrogen</v>
      </c>
      <c r="K464" s="197" t="str">
        <f t="shared" si="100"/>
        <v>indst fuel type shifting</v>
      </c>
      <c r="L464" s="198">
        <f t="shared" si="100"/>
        <v>0</v>
      </c>
      <c r="M464" s="198">
        <f t="shared" si="100"/>
        <v>1</v>
      </c>
      <c r="N464" s="198">
        <f t="shared" si="100"/>
        <v>0.01</v>
      </c>
      <c r="O464" s="197" t="str">
        <f t="shared" si="100"/>
        <v>% of fuel shifted</v>
      </c>
      <c r="P464" s="194" t="s">
        <v>845</v>
      </c>
      <c r="Q464" s="197" t="str">
        <f t="shared" si="99"/>
        <v>industry-ag-main.html#fuel-switching</v>
      </c>
      <c r="R464" s="197" t="str">
        <f t="shared" si="99"/>
        <v>industry-elec-and-hydrogen.html</v>
      </c>
      <c r="S464" s="213"/>
      <c r="T464" s="192"/>
      <c r="W464" s="190" cm="1">
        <f t="array" ref="W464">IFERROR(INDEX(A$761:A$954,MATCH(H464,A$761:A$954,0),0),"Save")</f>
        <v>394</v>
      </c>
    </row>
    <row r="465" spans="1:23">
      <c r="A465" s="197" t="str">
        <f t="shared" si="97"/>
        <v>Industry</v>
      </c>
      <c r="B465" s="197" t="str">
        <f t="shared" si="97"/>
        <v>Electrification + Hydrogen</v>
      </c>
      <c r="C465" s="197" t="str">
        <f t="shared" si="97"/>
        <v>Fraction of Industrial Fuel Use Shifted to Other Fuels</v>
      </c>
      <c r="D465" s="199" t="s">
        <v>765</v>
      </c>
      <c r="E465" s="192" t="s">
        <v>813</v>
      </c>
      <c r="F465" s="199" t="s">
        <v>766</v>
      </c>
      <c r="G465" s="192" t="s">
        <v>814</v>
      </c>
      <c r="H465" s="43">
        <v>395</v>
      </c>
      <c r="I465" s="192" t="s">
        <v>333</v>
      </c>
      <c r="J465" s="197" t="str">
        <f t="shared" si="100"/>
        <v>Electrification + Hydrogen</v>
      </c>
      <c r="K465" s="197" t="str">
        <f t="shared" si="100"/>
        <v>indst fuel type shifting</v>
      </c>
      <c r="L465" s="198">
        <f t="shared" si="100"/>
        <v>0</v>
      </c>
      <c r="M465" s="198">
        <f t="shared" si="100"/>
        <v>1</v>
      </c>
      <c r="N465" s="198">
        <f t="shared" si="100"/>
        <v>0.01</v>
      </c>
      <c r="O465" s="197" t="str">
        <f t="shared" si="100"/>
        <v>% of fuel shifted</v>
      </c>
      <c r="P465" s="194"/>
      <c r="Q465" s="197" t="str">
        <f t="shared" si="99"/>
        <v>industry-ag-main.html#fuel-switching</v>
      </c>
      <c r="R465" s="197" t="str">
        <f t="shared" si="99"/>
        <v>industry-elec-and-hydrogen.html</v>
      </c>
      <c r="S465" s="213"/>
      <c r="T465" s="192"/>
      <c r="W465" s="190" cm="1">
        <f t="array" ref="W465">IFERROR(INDEX(A$761:A$954,MATCH(H465,A$761:A$954,0),0),"Save")</f>
        <v>395</v>
      </c>
    </row>
    <row r="466" spans="1:23">
      <c r="A466" s="197" t="str">
        <f t="shared" si="97"/>
        <v>Industry</v>
      </c>
      <c r="B466" s="197" t="str">
        <f t="shared" si="97"/>
        <v>Electrification + Hydrogen</v>
      </c>
      <c r="C466" s="197" t="str">
        <f t="shared" si="97"/>
        <v>Fraction of Industrial Fuel Use Shifted to Other Fuels</v>
      </c>
      <c r="D466" s="199" t="s">
        <v>765</v>
      </c>
      <c r="E466" s="192" t="s">
        <v>815</v>
      </c>
      <c r="F466" s="199" t="s">
        <v>766</v>
      </c>
      <c r="G466" s="192" t="s">
        <v>816</v>
      </c>
      <c r="H466" s="43">
        <v>396</v>
      </c>
      <c r="I466" s="192" t="s">
        <v>333</v>
      </c>
      <c r="J466" s="197" t="str">
        <f t="shared" si="100"/>
        <v>Electrification + Hydrogen</v>
      </c>
      <c r="K466" s="197" t="str">
        <f t="shared" si="100"/>
        <v>indst fuel type shifting</v>
      </c>
      <c r="L466" s="198">
        <f t="shared" si="100"/>
        <v>0</v>
      </c>
      <c r="M466" s="198">
        <f t="shared" si="100"/>
        <v>1</v>
      </c>
      <c r="N466" s="198">
        <f t="shared" si="100"/>
        <v>0.01</v>
      </c>
      <c r="O466" s="197" t="str">
        <f t="shared" si="100"/>
        <v>% of fuel shifted</v>
      </c>
      <c r="P466" s="194"/>
      <c r="Q466" s="197" t="str">
        <f t="shared" si="99"/>
        <v>industry-ag-main.html#fuel-switching</v>
      </c>
      <c r="R466" s="197" t="str">
        <f t="shared" si="99"/>
        <v>industry-elec-and-hydrogen.html</v>
      </c>
      <c r="S466" s="213"/>
      <c r="T466" s="192"/>
      <c r="W466" s="190" cm="1">
        <f t="array" ref="W466">IFERROR(INDEX(A$761:A$954,MATCH(H466,A$761:A$954,0),0),"Save")</f>
        <v>396</v>
      </c>
    </row>
    <row r="467" spans="1:23">
      <c r="A467" s="197" t="str">
        <f t="shared" si="97"/>
        <v>Industry</v>
      </c>
      <c r="B467" s="197" t="str">
        <f t="shared" si="97"/>
        <v>Electrification + Hydrogen</v>
      </c>
      <c r="C467" s="197" t="str">
        <f t="shared" si="97"/>
        <v>Fraction of Industrial Fuel Use Shifted to Other Fuels</v>
      </c>
      <c r="D467" s="199" t="s">
        <v>765</v>
      </c>
      <c r="E467" s="192" t="s">
        <v>817</v>
      </c>
      <c r="F467" s="199" t="s">
        <v>766</v>
      </c>
      <c r="G467" s="192" t="s">
        <v>818</v>
      </c>
      <c r="H467" s="43">
        <v>397</v>
      </c>
      <c r="I467" s="192" t="s">
        <v>311</v>
      </c>
      <c r="J467" s="197" t="str">
        <f t="shared" si="100"/>
        <v>Electrification + Hydrogen</v>
      </c>
      <c r="K467" s="197" t="str">
        <f t="shared" si="100"/>
        <v>indst fuel type shifting</v>
      </c>
      <c r="L467" s="198">
        <f t="shared" si="100"/>
        <v>0</v>
      </c>
      <c r="M467" s="198">
        <f t="shared" si="100"/>
        <v>1</v>
      </c>
      <c r="N467" s="198">
        <f t="shared" si="100"/>
        <v>0.01</v>
      </c>
      <c r="O467" s="197" t="str">
        <f t="shared" si="100"/>
        <v>% of fuel shifted</v>
      </c>
      <c r="P467" s="194" t="s">
        <v>846</v>
      </c>
      <c r="Q467" s="197" t="str">
        <f t="shared" si="99"/>
        <v>industry-ag-main.html#fuel-switching</v>
      </c>
      <c r="R467" s="197" t="str">
        <f t="shared" si="99"/>
        <v>industry-elec-and-hydrogen.html</v>
      </c>
      <c r="S467" s="213"/>
      <c r="T467" s="192"/>
      <c r="W467" s="190" cm="1">
        <f t="array" ref="W467">IFERROR(INDEX(A$761:A$954,MATCH(H467,A$761:A$954,0),0),"Save")</f>
        <v>397</v>
      </c>
    </row>
    <row r="468" spans="1:23">
      <c r="A468" s="197" t="str">
        <f t="shared" si="97"/>
        <v>Industry</v>
      </c>
      <c r="B468" s="197" t="str">
        <f t="shared" si="97"/>
        <v>Electrification + Hydrogen</v>
      </c>
      <c r="C468" s="197" t="str">
        <f t="shared" si="97"/>
        <v>Fraction of Industrial Fuel Use Shifted to Other Fuels</v>
      </c>
      <c r="D468" s="199" t="s">
        <v>765</v>
      </c>
      <c r="E468" s="192" t="s">
        <v>819</v>
      </c>
      <c r="F468" s="199" t="s">
        <v>766</v>
      </c>
      <c r="G468" s="192" t="s">
        <v>820</v>
      </c>
      <c r="H468" s="43">
        <v>398</v>
      </c>
      <c r="I468" s="192" t="s">
        <v>333</v>
      </c>
      <c r="J468" s="197" t="str">
        <f t="shared" si="100"/>
        <v>Electrification + Hydrogen</v>
      </c>
      <c r="K468" s="197" t="str">
        <f t="shared" si="100"/>
        <v>indst fuel type shifting</v>
      </c>
      <c r="L468" s="198">
        <f t="shared" si="100"/>
        <v>0</v>
      </c>
      <c r="M468" s="198">
        <f t="shared" si="100"/>
        <v>1</v>
      </c>
      <c r="N468" s="198">
        <f t="shared" si="100"/>
        <v>0.01</v>
      </c>
      <c r="O468" s="197" t="str">
        <f t="shared" si="100"/>
        <v>% of fuel shifted</v>
      </c>
      <c r="P468" s="194"/>
      <c r="Q468" s="197" t="str">
        <f t="shared" si="99"/>
        <v>industry-ag-main.html#fuel-switching</v>
      </c>
      <c r="R468" s="197" t="str">
        <f t="shared" si="99"/>
        <v>industry-elec-and-hydrogen.html</v>
      </c>
      <c r="S468" s="213"/>
      <c r="T468" s="192"/>
      <c r="W468" s="190" cm="1">
        <f t="array" ref="W468">IFERROR(INDEX(A$761:A$954,MATCH(H468,A$761:A$954,0),0),"Save")</f>
        <v>398</v>
      </c>
    </row>
    <row r="469" spans="1:23">
      <c r="A469" s="197" t="str">
        <f t="shared" si="97"/>
        <v>Industry</v>
      </c>
      <c r="B469" s="197" t="str">
        <f t="shared" si="97"/>
        <v>Electrification + Hydrogen</v>
      </c>
      <c r="C469" s="197" t="str">
        <f t="shared" si="97"/>
        <v>Fraction of Industrial Fuel Use Shifted to Other Fuels</v>
      </c>
      <c r="D469" s="199" t="s">
        <v>765</v>
      </c>
      <c r="E469" s="192" t="s">
        <v>821</v>
      </c>
      <c r="F469" s="199" t="s">
        <v>766</v>
      </c>
      <c r="G469" s="192" t="s">
        <v>822</v>
      </c>
      <c r="H469" s="43">
        <v>399</v>
      </c>
      <c r="I469" s="192" t="s">
        <v>333</v>
      </c>
      <c r="J469" s="197" t="str">
        <f t="shared" si="100"/>
        <v>Electrification + Hydrogen</v>
      </c>
      <c r="K469" s="197" t="str">
        <f t="shared" si="100"/>
        <v>indst fuel type shifting</v>
      </c>
      <c r="L469" s="198">
        <f t="shared" si="100"/>
        <v>0</v>
      </c>
      <c r="M469" s="198">
        <f t="shared" si="100"/>
        <v>1</v>
      </c>
      <c r="N469" s="198">
        <f t="shared" si="100"/>
        <v>0.01</v>
      </c>
      <c r="O469" s="197" t="str">
        <f t="shared" si="100"/>
        <v>% of fuel shifted</v>
      </c>
      <c r="P469" s="194"/>
      <c r="Q469" s="197" t="str">
        <f t="shared" si="99"/>
        <v>industry-ag-main.html#fuel-switching</v>
      </c>
      <c r="R469" s="197" t="str">
        <f t="shared" si="99"/>
        <v>industry-elec-and-hydrogen.html</v>
      </c>
      <c r="S469" s="213"/>
      <c r="T469" s="192"/>
      <c r="W469" s="190" cm="1">
        <f t="array" ref="W469">IFERROR(INDEX(A$761:A$954,MATCH(H469,A$761:A$954,0),0),"Save")</f>
        <v>399</v>
      </c>
    </row>
    <row r="470" spans="1:23">
      <c r="A470" s="197" t="str">
        <f t="shared" si="97"/>
        <v>Industry</v>
      </c>
      <c r="B470" s="197" t="str">
        <f t="shared" si="97"/>
        <v>Electrification + Hydrogen</v>
      </c>
      <c r="C470" s="197" t="str">
        <f t="shared" si="97"/>
        <v>Fraction of Industrial Fuel Use Shifted to Other Fuels</v>
      </c>
      <c r="D470" s="199" t="s">
        <v>765</v>
      </c>
      <c r="E470" s="192" t="s">
        <v>823</v>
      </c>
      <c r="F470" s="199" t="s">
        <v>766</v>
      </c>
      <c r="G470" s="192" t="s">
        <v>824</v>
      </c>
      <c r="H470" s="43">
        <v>400</v>
      </c>
      <c r="I470" s="192" t="s">
        <v>333</v>
      </c>
      <c r="J470" s="197" t="str">
        <f t="shared" si="100"/>
        <v>Electrification + Hydrogen</v>
      </c>
      <c r="K470" s="197" t="str">
        <f t="shared" si="100"/>
        <v>indst fuel type shifting</v>
      </c>
      <c r="L470" s="198">
        <f t="shared" si="100"/>
        <v>0</v>
      </c>
      <c r="M470" s="198">
        <f t="shared" si="100"/>
        <v>1</v>
      </c>
      <c r="N470" s="198">
        <f t="shared" si="100"/>
        <v>0.01</v>
      </c>
      <c r="O470" s="197" t="str">
        <f t="shared" si="100"/>
        <v>% of fuel shifted</v>
      </c>
      <c r="P470" s="194"/>
      <c r="Q470" s="197" t="str">
        <f t="shared" si="99"/>
        <v>industry-ag-main.html#fuel-switching</v>
      </c>
      <c r="R470" s="197" t="str">
        <f t="shared" si="99"/>
        <v>industry-elec-and-hydrogen.html</v>
      </c>
      <c r="S470" s="213"/>
      <c r="T470" s="192"/>
      <c r="W470" s="190" cm="1">
        <f t="array" ref="W470">IFERROR(INDEX(A$761:A$954,MATCH(H470,A$761:A$954,0),0),"Save")</f>
        <v>400</v>
      </c>
    </row>
    <row r="471" spans="1:23">
      <c r="A471" s="197" t="str">
        <f t="shared" si="97"/>
        <v>Industry</v>
      </c>
      <c r="B471" s="197" t="str">
        <f t="shared" si="97"/>
        <v>Electrification + Hydrogen</v>
      </c>
      <c r="C471" s="197" t="str">
        <f t="shared" si="97"/>
        <v>Fraction of Industrial Fuel Use Shifted to Other Fuels</v>
      </c>
      <c r="D471" s="199" t="s">
        <v>767</v>
      </c>
      <c r="E471" s="192" t="s">
        <v>800</v>
      </c>
      <c r="F471" s="199" t="s">
        <v>768</v>
      </c>
      <c r="G471" s="192" t="s">
        <v>801</v>
      </c>
      <c r="H471" s="43">
        <v>401</v>
      </c>
      <c r="I471" s="192" t="s">
        <v>333</v>
      </c>
      <c r="J471" s="197" t="str">
        <f t="shared" si="100"/>
        <v>Electrification + Hydrogen</v>
      </c>
      <c r="K471" s="197" t="str">
        <f t="shared" si="100"/>
        <v>indst fuel type shifting</v>
      </c>
      <c r="L471" s="198">
        <f t="shared" si="100"/>
        <v>0</v>
      </c>
      <c r="M471" s="198">
        <f t="shared" si="100"/>
        <v>1</v>
      </c>
      <c r="N471" s="198">
        <f t="shared" si="100"/>
        <v>0.01</v>
      </c>
      <c r="O471" s="197" t="str">
        <f t="shared" si="100"/>
        <v>% of fuel shifted</v>
      </c>
      <c r="P471" s="194"/>
      <c r="Q471" s="197" t="str">
        <f t="shared" si="99"/>
        <v>industry-ag-main.html#fuel-switching</v>
      </c>
      <c r="R471" s="197" t="str">
        <f t="shared" si="99"/>
        <v>industry-elec-and-hydrogen.html</v>
      </c>
      <c r="S471" s="213"/>
      <c r="T471" s="192"/>
      <c r="W471" s="190" cm="1">
        <f t="array" ref="W471">IFERROR(INDEX(A$761:A$954,MATCH(H471,A$761:A$954,0),0),"Save")</f>
        <v>401</v>
      </c>
    </row>
    <row r="472" spans="1:23">
      <c r="A472" s="197" t="str">
        <f t="shared" ref="A472:C491" si="101">A$451</f>
        <v>Industry</v>
      </c>
      <c r="B472" s="197" t="str">
        <f t="shared" si="101"/>
        <v>Electrification + Hydrogen</v>
      </c>
      <c r="C472" s="197" t="str">
        <f t="shared" si="101"/>
        <v>Fraction of Industrial Fuel Use Shifted to Other Fuels</v>
      </c>
      <c r="D472" s="199" t="s">
        <v>767</v>
      </c>
      <c r="E472" s="192" t="s">
        <v>807</v>
      </c>
      <c r="F472" s="199" t="s">
        <v>768</v>
      </c>
      <c r="G472" s="192" t="s">
        <v>808</v>
      </c>
      <c r="H472" s="43">
        <v>402</v>
      </c>
      <c r="I472" s="192" t="s">
        <v>311</v>
      </c>
      <c r="J472" s="197" t="str">
        <f t="shared" ref="J472:O481" si="102">J$451</f>
        <v>Electrification + Hydrogen</v>
      </c>
      <c r="K472" s="197" t="str">
        <f t="shared" si="102"/>
        <v>indst fuel type shifting</v>
      </c>
      <c r="L472" s="198">
        <f t="shared" si="102"/>
        <v>0</v>
      </c>
      <c r="M472" s="198">
        <f t="shared" si="102"/>
        <v>1</v>
      </c>
      <c r="N472" s="198">
        <f t="shared" si="102"/>
        <v>0.01</v>
      </c>
      <c r="O472" s="197" t="str">
        <f t="shared" si="102"/>
        <v>% of fuel shifted</v>
      </c>
      <c r="P472" s="194" t="s">
        <v>847</v>
      </c>
      <c r="Q472" s="197" t="str">
        <f t="shared" ref="Q472:R491" si="103">Q$451</f>
        <v>industry-ag-main.html#fuel-switching</v>
      </c>
      <c r="R472" s="197" t="str">
        <f t="shared" si="103"/>
        <v>industry-elec-and-hydrogen.html</v>
      </c>
      <c r="S472" s="213"/>
      <c r="T472" s="192"/>
      <c r="W472" s="190" cm="1">
        <f t="array" ref="W472">IFERROR(INDEX(A$761:A$954,MATCH(H472,A$761:A$954,0),0),"Save")</f>
        <v>402</v>
      </c>
    </row>
    <row r="473" spans="1:23">
      <c r="A473" s="197" t="str">
        <f t="shared" si="101"/>
        <v>Industry</v>
      </c>
      <c r="B473" s="197" t="str">
        <f t="shared" si="101"/>
        <v>Electrification + Hydrogen</v>
      </c>
      <c r="C473" s="197" t="str">
        <f t="shared" si="101"/>
        <v>Fraction of Industrial Fuel Use Shifted to Other Fuels</v>
      </c>
      <c r="D473" s="199" t="s">
        <v>767</v>
      </c>
      <c r="E473" s="192" t="s">
        <v>809</v>
      </c>
      <c r="F473" s="199" t="s">
        <v>768</v>
      </c>
      <c r="G473" s="192" t="s">
        <v>810</v>
      </c>
      <c r="H473" s="43">
        <v>403</v>
      </c>
      <c r="I473" s="192" t="s">
        <v>311</v>
      </c>
      <c r="J473" s="197" t="str">
        <f t="shared" si="102"/>
        <v>Electrification + Hydrogen</v>
      </c>
      <c r="K473" s="197" t="str">
        <f t="shared" si="102"/>
        <v>indst fuel type shifting</v>
      </c>
      <c r="L473" s="198">
        <f t="shared" si="102"/>
        <v>0</v>
      </c>
      <c r="M473" s="198">
        <f t="shared" si="102"/>
        <v>1</v>
      </c>
      <c r="N473" s="198">
        <f t="shared" si="102"/>
        <v>0.01</v>
      </c>
      <c r="O473" s="197" t="str">
        <f t="shared" si="102"/>
        <v>% of fuel shifted</v>
      </c>
      <c r="P473" s="194" t="s">
        <v>848</v>
      </c>
      <c r="Q473" s="197" t="str">
        <f t="shared" si="103"/>
        <v>industry-ag-main.html#fuel-switching</v>
      </c>
      <c r="R473" s="197" t="str">
        <f t="shared" si="103"/>
        <v>industry-elec-and-hydrogen.html</v>
      </c>
      <c r="S473" s="213"/>
      <c r="T473" s="192"/>
      <c r="W473" s="190" cm="1">
        <f t="array" ref="W473">IFERROR(INDEX(A$761:A$954,MATCH(H473,A$761:A$954,0),0),"Save")</f>
        <v>403</v>
      </c>
    </row>
    <row r="474" spans="1:23">
      <c r="A474" s="197" t="str">
        <f t="shared" si="101"/>
        <v>Industry</v>
      </c>
      <c r="B474" s="197" t="str">
        <f t="shared" si="101"/>
        <v>Electrification + Hydrogen</v>
      </c>
      <c r="C474" s="197" t="str">
        <f t="shared" si="101"/>
        <v>Fraction of Industrial Fuel Use Shifted to Other Fuels</v>
      </c>
      <c r="D474" s="199" t="s">
        <v>767</v>
      </c>
      <c r="E474" s="192" t="s">
        <v>811</v>
      </c>
      <c r="F474" s="199" t="s">
        <v>768</v>
      </c>
      <c r="G474" s="192" t="s">
        <v>812</v>
      </c>
      <c r="H474" s="43">
        <v>404</v>
      </c>
      <c r="I474" s="192" t="s">
        <v>333</v>
      </c>
      <c r="J474" s="197" t="str">
        <f t="shared" si="102"/>
        <v>Electrification + Hydrogen</v>
      </c>
      <c r="K474" s="197" t="str">
        <f t="shared" si="102"/>
        <v>indst fuel type shifting</v>
      </c>
      <c r="L474" s="198">
        <f t="shared" si="102"/>
        <v>0</v>
      </c>
      <c r="M474" s="198">
        <f t="shared" si="102"/>
        <v>1</v>
      </c>
      <c r="N474" s="198">
        <f t="shared" si="102"/>
        <v>0.01</v>
      </c>
      <c r="O474" s="197" t="str">
        <f t="shared" si="102"/>
        <v>% of fuel shifted</v>
      </c>
      <c r="P474" s="194"/>
      <c r="Q474" s="197" t="str">
        <f t="shared" si="103"/>
        <v>industry-ag-main.html#fuel-switching</v>
      </c>
      <c r="R474" s="197" t="str">
        <f t="shared" si="103"/>
        <v>industry-elec-and-hydrogen.html</v>
      </c>
      <c r="S474" s="213"/>
      <c r="T474" s="192"/>
      <c r="W474" s="190" cm="1">
        <f t="array" ref="W474">IFERROR(INDEX(A$761:A$954,MATCH(H474,A$761:A$954,0),0),"Save")</f>
        <v>404</v>
      </c>
    </row>
    <row r="475" spans="1:23">
      <c r="A475" s="197" t="str">
        <f t="shared" si="101"/>
        <v>Industry</v>
      </c>
      <c r="B475" s="197" t="str">
        <f t="shared" si="101"/>
        <v>Electrification + Hydrogen</v>
      </c>
      <c r="C475" s="197" t="str">
        <f t="shared" si="101"/>
        <v>Fraction of Industrial Fuel Use Shifted to Other Fuels</v>
      </c>
      <c r="D475" s="199" t="s">
        <v>767</v>
      </c>
      <c r="E475" s="192" t="s">
        <v>813</v>
      </c>
      <c r="F475" s="199" t="s">
        <v>768</v>
      </c>
      <c r="G475" s="192" t="s">
        <v>814</v>
      </c>
      <c r="H475" s="43">
        <v>405</v>
      </c>
      <c r="I475" s="192" t="s">
        <v>311</v>
      </c>
      <c r="J475" s="197" t="str">
        <f t="shared" si="102"/>
        <v>Electrification + Hydrogen</v>
      </c>
      <c r="K475" s="197" t="str">
        <f t="shared" si="102"/>
        <v>indst fuel type shifting</v>
      </c>
      <c r="L475" s="198">
        <f t="shared" si="102"/>
        <v>0</v>
      </c>
      <c r="M475" s="198">
        <f t="shared" si="102"/>
        <v>1</v>
      </c>
      <c r="N475" s="198">
        <f t="shared" si="102"/>
        <v>0.01</v>
      </c>
      <c r="O475" s="197" t="str">
        <f t="shared" si="102"/>
        <v>% of fuel shifted</v>
      </c>
      <c r="P475" s="194" t="s">
        <v>849</v>
      </c>
      <c r="Q475" s="197" t="str">
        <f t="shared" si="103"/>
        <v>industry-ag-main.html#fuel-switching</v>
      </c>
      <c r="R475" s="197" t="str">
        <f t="shared" si="103"/>
        <v>industry-elec-and-hydrogen.html</v>
      </c>
      <c r="S475" s="213"/>
      <c r="T475" s="192"/>
      <c r="W475" s="190" cm="1">
        <f t="array" ref="W475">IFERROR(INDEX(A$761:A$954,MATCH(H475,A$761:A$954,0),0),"Save")</f>
        <v>405</v>
      </c>
    </row>
    <row r="476" spans="1:23">
      <c r="A476" s="197" t="str">
        <f t="shared" si="101"/>
        <v>Industry</v>
      </c>
      <c r="B476" s="197" t="str">
        <f t="shared" si="101"/>
        <v>Electrification + Hydrogen</v>
      </c>
      <c r="C476" s="197" t="str">
        <f t="shared" si="101"/>
        <v>Fraction of Industrial Fuel Use Shifted to Other Fuels</v>
      </c>
      <c r="D476" s="199" t="s">
        <v>767</v>
      </c>
      <c r="E476" s="192" t="s">
        <v>815</v>
      </c>
      <c r="F476" s="199" t="s">
        <v>768</v>
      </c>
      <c r="G476" s="192" t="s">
        <v>816</v>
      </c>
      <c r="H476" s="43">
        <v>406</v>
      </c>
      <c r="I476" s="192" t="s">
        <v>333</v>
      </c>
      <c r="J476" s="197" t="str">
        <f t="shared" si="102"/>
        <v>Electrification + Hydrogen</v>
      </c>
      <c r="K476" s="197" t="str">
        <f t="shared" si="102"/>
        <v>indst fuel type shifting</v>
      </c>
      <c r="L476" s="198">
        <f t="shared" si="102"/>
        <v>0</v>
      </c>
      <c r="M476" s="198">
        <f t="shared" si="102"/>
        <v>1</v>
      </c>
      <c r="N476" s="198">
        <f t="shared" si="102"/>
        <v>0.01</v>
      </c>
      <c r="O476" s="197" t="str">
        <f t="shared" si="102"/>
        <v>% of fuel shifted</v>
      </c>
      <c r="P476" s="194"/>
      <c r="Q476" s="197" t="str">
        <f t="shared" si="103"/>
        <v>industry-ag-main.html#fuel-switching</v>
      </c>
      <c r="R476" s="197" t="str">
        <f t="shared" si="103"/>
        <v>industry-elec-and-hydrogen.html</v>
      </c>
      <c r="S476" s="213"/>
      <c r="T476" s="192"/>
      <c r="W476" s="190" cm="1">
        <f t="array" ref="W476">IFERROR(INDEX(A$761:A$954,MATCH(H476,A$761:A$954,0),0),"Save")</f>
        <v>406</v>
      </c>
    </row>
    <row r="477" spans="1:23">
      <c r="A477" s="197" t="str">
        <f t="shared" si="101"/>
        <v>Industry</v>
      </c>
      <c r="B477" s="197" t="str">
        <f t="shared" si="101"/>
        <v>Electrification + Hydrogen</v>
      </c>
      <c r="C477" s="197" t="str">
        <f t="shared" si="101"/>
        <v>Fraction of Industrial Fuel Use Shifted to Other Fuels</v>
      </c>
      <c r="D477" s="199" t="s">
        <v>767</v>
      </c>
      <c r="E477" s="192" t="s">
        <v>817</v>
      </c>
      <c r="F477" s="199" t="s">
        <v>768</v>
      </c>
      <c r="G477" s="192" t="s">
        <v>818</v>
      </c>
      <c r="H477" s="43">
        <v>407</v>
      </c>
      <c r="I477" s="192" t="s">
        <v>333</v>
      </c>
      <c r="J477" s="197" t="str">
        <f t="shared" si="102"/>
        <v>Electrification + Hydrogen</v>
      </c>
      <c r="K477" s="197" t="str">
        <f t="shared" si="102"/>
        <v>indst fuel type shifting</v>
      </c>
      <c r="L477" s="198">
        <f t="shared" si="102"/>
        <v>0</v>
      </c>
      <c r="M477" s="198">
        <f t="shared" si="102"/>
        <v>1</v>
      </c>
      <c r="N477" s="198">
        <f t="shared" si="102"/>
        <v>0.01</v>
      </c>
      <c r="O477" s="197" t="str">
        <f t="shared" si="102"/>
        <v>% of fuel shifted</v>
      </c>
      <c r="P477" s="194"/>
      <c r="Q477" s="197" t="str">
        <f t="shared" si="103"/>
        <v>industry-ag-main.html#fuel-switching</v>
      </c>
      <c r="R477" s="197" t="str">
        <f t="shared" si="103"/>
        <v>industry-elec-and-hydrogen.html</v>
      </c>
      <c r="S477" s="213"/>
      <c r="T477" s="192"/>
      <c r="W477" s="190" cm="1">
        <f t="array" ref="W477">IFERROR(INDEX(A$761:A$954,MATCH(H477,A$761:A$954,0),0),"Save")</f>
        <v>407</v>
      </c>
    </row>
    <row r="478" spans="1:23">
      <c r="A478" s="197" t="str">
        <f t="shared" si="101"/>
        <v>Industry</v>
      </c>
      <c r="B478" s="197" t="str">
        <f t="shared" si="101"/>
        <v>Electrification + Hydrogen</v>
      </c>
      <c r="C478" s="197" t="str">
        <f t="shared" si="101"/>
        <v>Fraction of Industrial Fuel Use Shifted to Other Fuels</v>
      </c>
      <c r="D478" s="199" t="s">
        <v>767</v>
      </c>
      <c r="E478" s="192" t="s">
        <v>819</v>
      </c>
      <c r="F478" s="199" t="s">
        <v>768</v>
      </c>
      <c r="G478" s="192" t="s">
        <v>820</v>
      </c>
      <c r="H478" s="43">
        <v>408</v>
      </c>
      <c r="I478" s="192" t="s">
        <v>311</v>
      </c>
      <c r="J478" s="197" t="str">
        <f t="shared" si="102"/>
        <v>Electrification + Hydrogen</v>
      </c>
      <c r="K478" s="197" t="str">
        <f t="shared" si="102"/>
        <v>indst fuel type shifting</v>
      </c>
      <c r="L478" s="198">
        <f t="shared" si="102"/>
        <v>0</v>
      </c>
      <c r="M478" s="198">
        <f t="shared" si="102"/>
        <v>1</v>
      </c>
      <c r="N478" s="198">
        <f t="shared" si="102"/>
        <v>0.01</v>
      </c>
      <c r="O478" s="197" t="str">
        <f t="shared" si="102"/>
        <v>% of fuel shifted</v>
      </c>
      <c r="P478" s="194" t="s">
        <v>850</v>
      </c>
      <c r="Q478" s="197" t="str">
        <f t="shared" si="103"/>
        <v>industry-ag-main.html#fuel-switching</v>
      </c>
      <c r="R478" s="197" t="str">
        <f t="shared" si="103"/>
        <v>industry-elec-and-hydrogen.html</v>
      </c>
      <c r="S478" s="213"/>
      <c r="T478" s="192"/>
      <c r="W478" s="190" cm="1">
        <f t="array" ref="W478">IFERROR(INDEX(A$761:A$954,MATCH(H478,A$761:A$954,0),0),"Save")</f>
        <v>408</v>
      </c>
    </row>
    <row r="479" spans="1:23">
      <c r="A479" s="197" t="str">
        <f t="shared" si="101"/>
        <v>Industry</v>
      </c>
      <c r="B479" s="197" t="str">
        <f t="shared" si="101"/>
        <v>Electrification + Hydrogen</v>
      </c>
      <c r="C479" s="197" t="str">
        <f t="shared" si="101"/>
        <v>Fraction of Industrial Fuel Use Shifted to Other Fuels</v>
      </c>
      <c r="D479" s="199" t="s">
        <v>767</v>
      </c>
      <c r="E479" s="192" t="s">
        <v>821</v>
      </c>
      <c r="F479" s="199" t="s">
        <v>768</v>
      </c>
      <c r="G479" s="192" t="s">
        <v>822</v>
      </c>
      <c r="H479" s="43">
        <v>409</v>
      </c>
      <c r="I479" s="192" t="s">
        <v>311</v>
      </c>
      <c r="J479" s="197" t="str">
        <f t="shared" si="102"/>
        <v>Electrification + Hydrogen</v>
      </c>
      <c r="K479" s="197" t="str">
        <f t="shared" si="102"/>
        <v>indst fuel type shifting</v>
      </c>
      <c r="L479" s="198">
        <f t="shared" si="102"/>
        <v>0</v>
      </c>
      <c r="M479" s="198">
        <f t="shared" si="102"/>
        <v>1</v>
      </c>
      <c r="N479" s="198">
        <f t="shared" si="102"/>
        <v>0.01</v>
      </c>
      <c r="O479" s="197" t="str">
        <f t="shared" si="102"/>
        <v>% of fuel shifted</v>
      </c>
      <c r="P479" s="194" t="s">
        <v>851</v>
      </c>
      <c r="Q479" s="197" t="str">
        <f t="shared" si="103"/>
        <v>industry-ag-main.html#fuel-switching</v>
      </c>
      <c r="R479" s="197" t="str">
        <f t="shared" si="103"/>
        <v>industry-elec-and-hydrogen.html</v>
      </c>
      <c r="S479" s="213"/>
      <c r="T479" s="192"/>
      <c r="W479" s="190" cm="1">
        <f t="array" ref="W479">IFERROR(INDEX(A$761:A$954,MATCH(H479,A$761:A$954,0),0),"Save")</f>
        <v>409</v>
      </c>
    </row>
    <row r="480" spans="1:23">
      <c r="A480" s="197" t="str">
        <f t="shared" si="101"/>
        <v>Industry</v>
      </c>
      <c r="B480" s="197" t="str">
        <f t="shared" si="101"/>
        <v>Electrification + Hydrogen</v>
      </c>
      <c r="C480" s="197" t="str">
        <f t="shared" si="101"/>
        <v>Fraction of Industrial Fuel Use Shifted to Other Fuels</v>
      </c>
      <c r="D480" s="199" t="s">
        <v>767</v>
      </c>
      <c r="E480" s="192" t="s">
        <v>823</v>
      </c>
      <c r="F480" s="199" t="s">
        <v>768</v>
      </c>
      <c r="G480" s="192" t="s">
        <v>824</v>
      </c>
      <c r="H480" s="43">
        <v>410</v>
      </c>
      <c r="I480" s="192" t="s">
        <v>333</v>
      </c>
      <c r="J480" s="197" t="str">
        <f t="shared" si="102"/>
        <v>Electrification + Hydrogen</v>
      </c>
      <c r="K480" s="197" t="str">
        <f t="shared" si="102"/>
        <v>indst fuel type shifting</v>
      </c>
      <c r="L480" s="198">
        <f t="shared" si="102"/>
        <v>0</v>
      </c>
      <c r="M480" s="198">
        <f t="shared" si="102"/>
        <v>1</v>
      </c>
      <c r="N480" s="198">
        <f t="shared" si="102"/>
        <v>0.01</v>
      </c>
      <c r="O480" s="197" t="str">
        <f t="shared" si="102"/>
        <v>% of fuel shifted</v>
      </c>
      <c r="P480" s="194"/>
      <c r="Q480" s="197" t="str">
        <f t="shared" si="103"/>
        <v>industry-ag-main.html#fuel-switching</v>
      </c>
      <c r="R480" s="197" t="str">
        <f t="shared" si="103"/>
        <v>industry-elec-and-hydrogen.html</v>
      </c>
      <c r="S480" s="213"/>
      <c r="T480" s="192"/>
      <c r="W480" s="190" cm="1">
        <f t="array" ref="W480">IFERROR(INDEX(A$761:A$954,MATCH(H480,A$761:A$954,0),0),"Save")</f>
        <v>410</v>
      </c>
    </row>
    <row r="481" spans="1:23">
      <c r="A481" s="197" t="str">
        <f t="shared" si="101"/>
        <v>Industry</v>
      </c>
      <c r="B481" s="197" t="str">
        <f t="shared" si="101"/>
        <v>Electrification + Hydrogen</v>
      </c>
      <c r="C481" s="197" t="str">
        <f t="shared" si="101"/>
        <v>Fraction of Industrial Fuel Use Shifted to Other Fuels</v>
      </c>
      <c r="D481" s="199" t="s">
        <v>769</v>
      </c>
      <c r="E481" s="192" t="s">
        <v>800</v>
      </c>
      <c r="F481" s="199" t="s">
        <v>770</v>
      </c>
      <c r="G481" s="192" t="s">
        <v>801</v>
      </c>
      <c r="H481" s="43">
        <v>411</v>
      </c>
      <c r="I481" s="192" t="s">
        <v>333</v>
      </c>
      <c r="J481" s="197" t="str">
        <f t="shared" si="102"/>
        <v>Electrification + Hydrogen</v>
      </c>
      <c r="K481" s="197" t="str">
        <f t="shared" si="102"/>
        <v>indst fuel type shifting</v>
      </c>
      <c r="L481" s="198">
        <f t="shared" si="102"/>
        <v>0</v>
      </c>
      <c r="M481" s="198">
        <f t="shared" si="102"/>
        <v>1</v>
      </c>
      <c r="N481" s="198">
        <f t="shared" si="102"/>
        <v>0.01</v>
      </c>
      <c r="O481" s="197" t="str">
        <f t="shared" si="102"/>
        <v>% of fuel shifted</v>
      </c>
      <c r="P481" s="194"/>
      <c r="Q481" s="197" t="str">
        <f t="shared" si="103"/>
        <v>industry-ag-main.html#fuel-switching</v>
      </c>
      <c r="R481" s="197" t="str">
        <f t="shared" si="103"/>
        <v>industry-elec-and-hydrogen.html</v>
      </c>
      <c r="S481" s="213"/>
      <c r="T481" s="192"/>
      <c r="W481" s="190" cm="1">
        <f t="array" ref="W481">IFERROR(INDEX(A$761:A$954,MATCH(H481,A$761:A$954,0),0),"Save")</f>
        <v>411</v>
      </c>
    </row>
    <row r="482" spans="1:23">
      <c r="A482" s="197" t="str">
        <f t="shared" si="101"/>
        <v>Industry</v>
      </c>
      <c r="B482" s="197" t="str">
        <f t="shared" si="101"/>
        <v>Electrification + Hydrogen</v>
      </c>
      <c r="C482" s="197" t="str">
        <f t="shared" si="101"/>
        <v>Fraction of Industrial Fuel Use Shifted to Other Fuels</v>
      </c>
      <c r="D482" s="199" t="s">
        <v>769</v>
      </c>
      <c r="E482" s="192" t="s">
        <v>807</v>
      </c>
      <c r="F482" s="199" t="s">
        <v>770</v>
      </c>
      <c r="G482" s="192" t="s">
        <v>808</v>
      </c>
      <c r="H482" s="43">
        <v>412</v>
      </c>
      <c r="I482" s="192" t="s">
        <v>311</v>
      </c>
      <c r="J482" s="197" t="str">
        <f t="shared" ref="J482:O491" si="104">J$451</f>
        <v>Electrification + Hydrogen</v>
      </c>
      <c r="K482" s="197" t="str">
        <f t="shared" si="104"/>
        <v>indst fuel type shifting</v>
      </c>
      <c r="L482" s="198">
        <f t="shared" si="104"/>
        <v>0</v>
      </c>
      <c r="M482" s="198">
        <f t="shared" si="104"/>
        <v>1</v>
      </c>
      <c r="N482" s="198">
        <f t="shared" si="104"/>
        <v>0.01</v>
      </c>
      <c r="O482" s="197" t="str">
        <f t="shared" si="104"/>
        <v>% of fuel shifted</v>
      </c>
      <c r="P482" s="194" t="s">
        <v>852</v>
      </c>
      <c r="Q482" s="197" t="str">
        <f t="shared" si="103"/>
        <v>industry-ag-main.html#fuel-switching</v>
      </c>
      <c r="R482" s="197" t="str">
        <f t="shared" si="103"/>
        <v>industry-elec-and-hydrogen.html</v>
      </c>
      <c r="S482" s="213"/>
      <c r="T482" s="192"/>
      <c r="W482" s="190" cm="1">
        <f t="array" ref="W482">IFERROR(INDEX(A$761:A$954,MATCH(H482,A$761:A$954,0),0),"Save")</f>
        <v>412</v>
      </c>
    </row>
    <row r="483" spans="1:23">
      <c r="A483" s="197" t="str">
        <f t="shared" si="101"/>
        <v>Industry</v>
      </c>
      <c r="B483" s="197" t="str">
        <f t="shared" si="101"/>
        <v>Electrification + Hydrogen</v>
      </c>
      <c r="C483" s="197" t="str">
        <f t="shared" si="101"/>
        <v>Fraction of Industrial Fuel Use Shifted to Other Fuels</v>
      </c>
      <c r="D483" s="199" t="s">
        <v>769</v>
      </c>
      <c r="E483" s="192" t="s">
        <v>809</v>
      </c>
      <c r="F483" s="199" t="s">
        <v>770</v>
      </c>
      <c r="G483" s="192" t="s">
        <v>810</v>
      </c>
      <c r="H483" s="43">
        <v>413</v>
      </c>
      <c r="I483" s="192" t="s">
        <v>311</v>
      </c>
      <c r="J483" s="197" t="str">
        <f t="shared" si="104"/>
        <v>Electrification + Hydrogen</v>
      </c>
      <c r="K483" s="197" t="str">
        <f t="shared" si="104"/>
        <v>indst fuel type shifting</v>
      </c>
      <c r="L483" s="198">
        <f t="shared" si="104"/>
        <v>0</v>
      </c>
      <c r="M483" s="198">
        <f t="shared" si="104"/>
        <v>1</v>
      </c>
      <c r="N483" s="198">
        <f t="shared" si="104"/>
        <v>0.01</v>
      </c>
      <c r="O483" s="197" t="str">
        <f t="shared" si="104"/>
        <v>% of fuel shifted</v>
      </c>
      <c r="P483" s="194" t="s">
        <v>853</v>
      </c>
      <c r="Q483" s="197" t="str">
        <f t="shared" si="103"/>
        <v>industry-ag-main.html#fuel-switching</v>
      </c>
      <c r="R483" s="197" t="str">
        <f t="shared" si="103"/>
        <v>industry-elec-and-hydrogen.html</v>
      </c>
      <c r="S483" s="213"/>
      <c r="T483" s="192"/>
      <c r="W483" s="190" cm="1">
        <f t="array" ref="W483">IFERROR(INDEX(A$761:A$954,MATCH(H483,A$761:A$954,0),0),"Save")</f>
        <v>413</v>
      </c>
    </row>
    <row r="484" spans="1:23">
      <c r="A484" s="197" t="str">
        <f t="shared" si="101"/>
        <v>Industry</v>
      </c>
      <c r="B484" s="197" t="str">
        <f t="shared" si="101"/>
        <v>Electrification + Hydrogen</v>
      </c>
      <c r="C484" s="197" t="str">
        <f t="shared" si="101"/>
        <v>Fraction of Industrial Fuel Use Shifted to Other Fuels</v>
      </c>
      <c r="D484" s="199" t="s">
        <v>769</v>
      </c>
      <c r="E484" s="192" t="s">
        <v>811</v>
      </c>
      <c r="F484" s="199" t="s">
        <v>770</v>
      </c>
      <c r="G484" s="192" t="s">
        <v>812</v>
      </c>
      <c r="H484" s="43">
        <v>414</v>
      </c>
      <c r="I484" s="192" t="s">
        <v>333</v>
      </c>
      <c r="J484" s="197" t="str">
        <f t="shared" si="104"/>
        <v>Electrification + Hydrogen</v>
      </c>
      <c r="K484" s="197" t="str">
        <f t="shared" si="104"/>
        <v>indst fuel type shifting</v>
      </c>
      <c r="L484" s="198">
        <f t="shared" si="104"/>
        <v>0</v>
      </c>
      <c r="M484" s="198">
        <f t="shared" si="104"/>
        <v>1</v>
      </c>
      <c r="N484" s="198">
        <f t="shared" si="104"/>
        <v>0.01</v>
      </c>
      <c r="O484" s="197" t="str">
        <f t="shared" si="104"/>
        <v>% of fuel shifted</v>
      </c>
      <c r="P484" s="194"/>
      <c r="Q484" s="197" t="str">
        <f t="shared" si="103"/>
        <v>industry-ag-main.html#fuel-switching</v>
      </c>
      <c r="R484" s="197" t="str">
        <f t="shared" si="103"/>
        <v>industry-elec-and-hydrogen.html</v>
      </c>
      <c r="S484" s="213"/>
      <c r="T484" s="192"/>
      <c r="W484" s="190" cm="1">
        <f t="array" ref="W484">IFERROR(INDEX(A$761:A$954,MATCH(H484,A$761:A$954,0),0),"Save")</f>
        <v>414</v>
      </c>
    </row>
    <row r="485" spans="1:23">
      <c r="A485" s="197" t="str">
        <f t="shared" si="101"/>
        <v>Industry</v>
      </c>
      <c r="B485" s="197" t="str">
        <f t="shared" si="101"/>
        <v>Electrification + Hydrogen</v>
      </c>
      <c r="C485" s="197" t="str">
        <f t="shared" si="101"/>
        <v>Fraction of Industrial Fuel Use Shifted to Other Fuels</v>
      </c>
      <c r="D485" s="199" t="s">
        <v>769</v>
      </c>
      <c r="E485" s="192" t="s">
        <v>813</v>
      </c>
      <c r="F485" s="199" t="s">
        <v>770</v>
      </c>
      <c r="G485" s="192" t="s">
        <v>814</v>
      </c>
      <c r="H485" s="43">
        <v>415</v>
      </c>
      <c r="I485" s="192" t="s">
        <v>311</v>
      </c>
      <c r="J485" s="197" t="str">
        <f t="shared" si="104"/>
        <v>Electrification + Hydrogen</v>
      </c>
      <c r="K485" s="197" t="str">
        <f t="shared" si="104"/>
        <v>indst fuel type shifting</v>
      </c>
      <c r="L485" s="198">
        <f t="shared" si="104"/>
        <v>0</v>
      </c>
      <c r="M485" s="198">
        <f t="shared" si="104"/>
        <v>1</v>
      </c>
      <c r="N485" s="198">
        <f t="shared" si="104"/>
        <v>0.01</v>
      </c>
      <c r="O485" s="197" t="str">
        <f t="shared" si="104"/>
        <v>% of fuel shifted</v>
      </c>
      <c r="P485" s="194" t="s">
        <v>854</v>
      </c>
      <c r="Q485" s="197" t="str">
        <f t="shared" si="103"/>
        <v>industry-ag-main.html#fuel-switching</v>
      </c>
      <c r="R485" s="197" t="str">
        <f t="shared" si="103"/>
        <v>industry-elec-and-hydrogen.html</v>
      </c>
      <c r="S485" s="213"/>
      <c r="T485" s="192"/>
      <c r="W485" s="190" cm="1">
        <f t="array" ref="W485">IFERROR(INDEX(A$761:A$954,MATCH(H485,A$761:A$954,0),0),"Save")</f>
        <v>415</v>
      </c>
    </row>
    <row r="486" spans="1:23">
      <c r="A486" s="197" t="str">
        <f t="shared" si="101"/>
        <v>Industry</v>
      </c>
      <c r="B486" s="197" t="str">
        <f t="shared" si="101"/>
        <v>Electrification + Hydrogen</v>
      </c>
      <c r="C486" s="197" t="str">
        <f t="shared" si="101"/>
        <v>Fraction of Industrial Fuel Use Shifted to Other Fuels</v>
      </c>
      <c r="D486" s="199" t="s">
        <v>769</v>
      </c>
      <c r="E486" s="192" t="s">
        <v>815</v>
      </c>
      <c r="F486" s="199" t="s">
        <v>770</v>
      </c>
      <c r="G486" s="192" t="s">
        <v>816</v>
      </c>
      <c r="H486" s="43">
        <v>416</v>
      </c>
      <c r="I486" s="192" t="s">
        <v>333</v>
      </c>
      <c r="J486" s="197" t="str">
        <f t="shared" si="104"/>
        <v>Electrification + Hydrogen</v>
      </c>
      <c r="K486" s="197" t="str">
        <f t="shared" si="104"/>
        <v>indst fuel type shifting</v>
      </c>
      <c r="L486" s="198">
        <f t="shared" si="104"/>
        <v>0</v>
      </c>
      <c r="M486" s="198">
        <f t="shared" si="104"/>
        <v>1</v>
      </c>
      <c r="N486" s="198">
        <f t="shared" si="104"/>
        <v>0.01</v>
      </c>
      <c r="O486" s="197" t="str">
        <f t="shared" si="104"/>
        <v>% of fuel shifted</v>
      </c>
      <c r="P486" s="194"/>
      <c r="Q486" s="197" t="str">
        <f t="shared" si="103"/>
        <v>industry-ag-main.html#fuel-switching</v>
      </c>
      <c r="R486" s="197" t="str">
        <f t="shared" si="103"/>
        <v>industry-elec-and-hydrogen.html</v>
      </c>
      <c r="S486" s="213"/>
      <c r="T486" s="192"/>
      <c r="W486" s="190" cm="1">
        <f t="array" ref="W486">IFERROR(INDEX(A$761:A$954,MATCH(H486,A$761:A$954,0),0),"Save")</f>
        <v>416</v>
      </c>
    </row>
    <row r="487" spans="1:23">
      <c r="A487" s="197" t="str">
        <f t="shared" si="101"/>
        <v>Industry</v>
      </c>
      <c r="B487" s="197" t="str">
        <f t="shared" si="101"/>
        <v>Electrification + Hydrogen</v>
      </c>
      <c r="C487" s="197" t="str">
        <f t="shared" si="101"/>
        <v>Fraction of Industrial Fuel Use Shifted to Other Fuels</v>
      </c>
      <c r="D487" s="199" t="s">
        <v>769</v>
      </c>
      <c r="E487" s="192" t="s">
        <v>817</v>
      </c>
      <c r="F487" s="199" t="s">
        <v>770</v>
      </c>
      <c r="G487" s="192" t="s">
        <v>818</v>
      </c>
      <c r="H487" s="43">
        <v>417</v>
      </c>
      <c r="I487" s="192" t="s">
        <v>333</v>
      </c>
      <c r="J487" s="197" t="str">
        <f t="shared" si="104"/>
        <v>Electrification + Hydrogen</v>
      </c>
      <c r="K487" s="197" t="str">
        <f t="shared" si="104"/>
        <v>indst fuel type shifting</v>
      </c>
      <c r="L487" s="198">
        <f t="shared" si="104"/>
        <v>0</v>
      </c>
      <c r="M487" s="198">
        <f t="shared" si="104"/>
        <v>1</v>
      </c>
      <c r="N487" s="198">
        <f t="shared" si="104"/>
        <v>0.01</v>
      </c>
      <c r="O487" s="197" t="str">
        <f t="shared" si="104"/>
        <v>% of fuel shifted</v>
      </c>
      <c r="P487" s="194"/>
      <c r="Q487" s="197" t="str">
        <f t="shared" si="103"/>
        <v>industry-ag-main.html#fuel-switching</v>
      </c>
      <c r="R487" s="197" t="str">
        <f t="shared" si="103"/>
        <v>industry-elec-and-hydrogen.html</v>
      </c>
      <c r="S487" s="213"/>
      <c r="T487" s="192"/>
      <c r="W487" s="190" cm="1">
        <f t="array" ref="W487">IFERROR(INDEX(A$761:A$954,MATCH(H487,A$761:A$954,0),0),"Save")</f>
        <v>417</v>
      </c>
    </row>
    <row r="488" spans="1:23">
      <c r="A488" s="197" t="str">
        <f t="shared" si="101"/>
        <v>Industry</v>
      </c>
      <c r="B488" s="197" t="str">
        <f t="shared" si="101"/>
        <v>Electrification + Hydrogen</v>
      </c>
      <c r="C488" s="197" t="str">
        <f t="shared" si="101"/>
        <v>Fraction of Industrial Fuel Use Shifted to Other Fuels</v>
      </c>
      <c r="D488" s="199" t="s">
        <v>769</v>
      </c>
      <c r="E488" s="192" t="s">
        <v>819</v>
      </c>
      <c r="F488" s="199" t="s">
        <v>770</v>
      </c>
      <c r="G488" s="192" t="s">
        <v>820</v>
      </c>
      <c r="H488" s="43">
        <v>418</v>
      </c>
      <c r="I488" s="192" t="s">
        <v>311</v>
      </c>
      <c r="J488" s="197" t="str">
        <f t="shared" si="104"/>
        <v>Electrification + Hydrogen</v>
      </c>
      <c r="K488" s="197" t="str">
        <f t="shared" si="104"/>
        <v>indst fuel type shifting</v>
      </c>
      <c r="L488" s="198">
        <f t="shared" si="104"/>
        <v>0</v>
      </c>
      <c r="M488" s="198">
        <f t="shared" si="104"/>
        <v>1</v>
      </c>
      <c r="N488" s="198">
        <f t="shared" si="104"/>
        <v>0.01</v>
      </c>
      <c r="O488" s="197" t="str">
        <f t="shared" si="104"/>
        <v>% of fuel shifted</v>
      </c>
      <c r="P488" s="194" t="s">
        <v>855</v>
      </c>
      <c r="Q488" s="197" t="str">
        <f t="shared" si="103"/>
        <v>industry-ag-main.html#fuel-switching</v>
      </c>
      <c r="R488" s="197" t="str">
        <f t="shared" si="103"/>
        <v>industry-elec-and-hydrogen.html</v>
      </c>
      <c r="S488" s="213"/>
      <c r="T488" s="192"/>
      <c r="W488" s="190" cm="1">
        <f t="array" ref="W488">IFERROR(INDEX(A$761:A$954,MATCH(H488,A$761:A$954,0),0),"Save")</f>
        <v>418</v>
      </c>
    </row>
    <row r="489" spans="1:23">
      <c r="A489" s="197" t="str">
        <f t="shared" si="101"/>
        <v>Industry</v>
      </c>
      <c r="B489" s="197" t="str">
        <f t="shared" si="101"/>
        <v>Electrification + Hydrogen</v>
      </c>
      <c r="C489" s="197" t="str">
        <f t="shared" si="101"/>
        <v>Fraction of Industrial Fuel Use Shifted to Other Fuels</v>
      </c>
      <c r="D489" s="199" t="s">
        <v>769</v>
      </c>
      <c r="E489" s="192" t="s">
        <v>821</v>
      </c>
      <c r="F489" s="199" t="s">
        <v>770</v>
      </c>
      <c r="G489" s="192" t="s">
        <v>822</v>
      </c>
      <c r="H489" s="43">
        <v>419</v>
      </c>
      <c r="I489" s="192" t="s">
        <v>311</v>
      </c>
      <c r="J489" s="197" t="str">
        <f t="shared" si="104"/>
        <v>Electrification + Hydrogen</v>
      </c>
      <c r="K489" s="197" t="str">
        <f t="shared" si="104"/>
        <v>indst fuel type shifting</v>
      </c>
      <c r="L489" s="198">
        <f t="shared" si="104"/>
        <v>0</v>
      </c>
      <c r="M489" s="198">
        <f t="shared" si="104"/>
        <v>1</v>
      </c>
      <c r="N489" s="198">
        <f t="shared" si="104"/>
        <v>0.01</v>
      </c>
      <c r="O489" s="197" t="str">
        <f t="shared" si="104"/>
        <v>% of fuel shifted</v>
      </c>
      <c r="P489" s="194" t="s">
        <v>856</v>
      </c>
      <c r="Q489" s="197" t="str">
        <f t="shared" si="103"/>
        <v>industry-ag-main.html#fuel-switching</v>
      </c>
      <c r="R489" s="197" t="str">
        <f t="shared" si="103"/>
        <v>industry-elec-and-hydrogen.html</v>
      </c>
      <c r="S489" s="213"/>
      <c r="T489" s="192"/>
      <c r="W489" s="190" cm="1">
        <f t="array" ref="W489">IFERROR(INDEX(A$761:A$954,MATCH(H489,A$761:A$954,0),0),"Save")</f>
        <v>419</v>
      </c>
    </row>
    <row r="490" spans="1:23">
      <c r="A490" s="197" t="str">
        <f t="shared" si="101"/>
        <v>Industry</v>
      </c>
      <c r="B490" s="197" t="str">
        <f t="shared" si="101"/>
        <v>Electrification + Hydrogen</v>
      </c>
      <c r="C490" s="197" t="str">
        <f t="shared" si="101"/>
        <v>Fraction of Industrial Fuel Use Shifted to Other Fuels</v>
      </c>
      <c r="D490" s="199" t="s">
        <v>769</v>
      </c>
      <c r="E490" s="192" t="s">
        <v>823</v>
      </c>
      <c r="F490" s="199" t="s">
        <v>770</v>
      </c>
      <c r="G490" s="192" t="s">
        <v>824</v>
      </c>
      <c r="H490" s="43">
        <v>420</v>
      </c>
      <c r="I490" s="192" t="s">
        <v>333</v>
      </c>
      <c r="J490" s="197" t="str">
        <f t="shared" si="104"/>
        <v>Electrification + Hydrogen</v>
      </c>
      <c r="K490" s="197" t="str">
        <f t="shared" si="104"/>
        <v>indst fuel type shifting</v>
      </c>
      <c r="L490" s="198">
        <f t="shared" si="104"/>
        <v>0</v>
      </c>
      <c r="M490" s="198">
        <f t="shared" si="104"/>
        <v>1</v>
      </c>
      <c r="N490" s="198">
        <f t="shared" si="104"/>
        <v>0.01</v>
      </c>
      <c r="O490" s="197" t="str">
        <f t="shared" si="104"/>
        <v>% of fuel shifted</v>
      </c>
      <c r="P490" s="194"/>
      <c r="Q490" s="197" t="str">
        <f t="shared" si="103"/>
        <v>industry-ag-main.html#fuel-switching</v>
      </c>
      <c r="R490" s="197" t="str">
        <f t="shared" si="103"/>
        <v>industry-elec-and-hydrogen.html</v>
      </c>
      <c r="S490" s="213"/>
      <c r="T490" s="192"/>
      <c r="W490" s="190" cm="1">
        <f t="array" ref="W490">IFERROR(INDEX(A$761:A$954,MATCH(H490,A$761:A$954,0),0),"Save")</f>
        <v>420</v>
      </c>
    </row>
    <row r="491" spans="1:23">
      <c r="A491" s="197" t="str">
        <f t="shared" si="101"/>
        <v>Industry</v>
      </c>
      <c r="B491" s="197" t="str">
        <f t="shared" si="101"/>
        <v>Electrification + Hydrogen</v>
      </c>
      <c r="C491" s="197" t="str">
        <f t="shared" si="101"/>
        <v>Fraction of Industrial Fuel Use Shifted to Other Fuels</v>
      </c>
      <c r="D491" s="199" t="s">
        <v>771</v>
      </c>
      <c r="E491" s="192" t="s">
        <v>800</v>
      </c>
      <c r="F491" s="192" t="s">
        <v>772</v>
      </c>
      <c r="G491" s="192" t="s">
        <v>801</v>
      </c>
      <c r="H491" s="43">
        <v>421</v>
      </c>
      <c r="I491" s="192" t="s">
        <v>333</v>
      </c>
      <c r="J491" s="197" t="str">
        <f t="shared" si="104"/>
        <v>Electrification + Hydrogen</v>
      </c>
      <c r="K491" s="197" t="str">
        <f t="shared" si="104"/>
        <v>indst fuel type shifting</v>
      </c>
      <c r="L491" s="198">
        <f t="shared" si="104"/>
        <v>0</v>
      </c>
      <c r="M491" s="198">
        <f t="shared" si="104"/>
        <v>1</v>
      </c>
      <c r="N491" s="198">
        <f t="shared" si="104"/>
        <v>0.01</v>
      </c>
      <c r="O491" s="197" t="str">
        <f t="shared" si="104"/>
        <v>% of fuel shifted</v>
      </c>
      <c r="P491" s="194"/>
      <c r="Q491" s="197" t="str">
        <f t="shared" si="103"/>
        <v>industry-ag-main.html#fuel-switching</v>
      </c>
      <c r="R491" s="197" t="str">
        <f t="shared" si="103"/>
        <v>industry-elec-and-hydrogen.html</v>
      </c>
      <c r="S491" s="213"/>
      <c r="T491" s="192"/>
      <c r="W491" s="190" cm="1">
        <f t="array" ref="W491">IFERROR(INDEX(A$761:A$954,MATCH(H491,A$761:A$954,0),0),"Save")</f>
        <v>421</v>
      </c>
    </row>
    <row r="492" spans="1:23">
      <c r="A492" s="197" t="str">
        <f t="shared" ref="A492:C511" si="105">A$451</f>
        <v>Industry</v>
      </c>
      <c r="B492" s="197" t="str">
        <f t="shared" si="105"/>
        <v>Electrification + Hydrogen</v>
      </c>
      <c r="C492" s="197" t="str">
        <f t="shared" si="105"/>
        <v>Fraction of Industrial Fuel Use Shifted to Other Fuels</v>
      </c>
      <c r="D492" s="199" t="s">
        <v>771</v>
      </c>
      <c r="E492" s="192" t="s">
        <v>807</v>
      </c>
      <c r="F492" s="192" t="s">
        <v>772</v>
      </c>
      <c r="G492" s="192" t="s">
        <v>808</v>
      </c>
      <c r="H492" s="43">
        <v>422</v>
      </c>
      <c r="I492" s="192" t="s">
        <v>311</v>
      </c>
      <c r="J492" s="197" t="str">
        <f t="shared" ref="J492:O501" si="106">J$451</f>
        <v>Electrification + Hydrogen</v>
      </c>
      <c r="K492" s="197" t="str">
        <f t="shared" si="106"/>
        <v>indst fuel type shifting</v>
      </c>
      <c r="L492" s="198">
        <f t="shared" si="106"/>
        <v>0</v>
      </c>
      <c r="M492" s="198">
        <f t="shared" si="106"/>
        <v>1</v>
      </c>
      <c r="N492" s="198">
        <f t="shared" si="106"/>
        <v>0.01</v>
      </c>
      <c r="O492" s="197" t="str">
        <f t="shared" si="106"/>
        <v>% of fuel shifted</v>
      </c>
      <c r="P492" s="194" t="s">
        <v>857</v>
      </c>
      <c r="Q492" s="197" t="str">
        <f t="shared" ref="Q492:R511" si="107">Q$451</f>
        <v>industry-ag-main.html#fuel-switching</v>
      </c>
      <c r="R492" s="197" t="str">
        <f t="shared" si="107"/>
        <v>industry-elec-and-hydrogen.html</v>
      </c>
      <c r="S492" s="213"/>
      <c r="T492" s="192"/>
      <c r="W492" s="190" cm="1">
        <f t="array" ref="W492">IFERROR(INDEX(A$761:A$954,MATCH(H492,A$761:A$954,0),0),"Save")</f>
        <v>422</v>
      </c>
    </row>
    <row r="493" spans="1:23">
      <c r="A493" s="197" t="str">
        <f t="shared" si="105"/>
        <v>Industry</v>
      </c>
      <c r="B493" s="197" t="str">
        <f t="shared" si="105"/>
        <v>Electrification + Hydrogen</v>
      </c>
      <c r="C493" s="197" t="str">
        <f t="shared" si="105"/>
        <v>Fraction of Industrial Fuel Use Shifted to Other Fuels</v>
      </c>
      <c r="D493" s="199" t="s">
        <v>771</v>
      </c>
      <c r="E493" s="192" t="s">
        <v>809</v>
      </c>
      <c r="F493" s="192" t="s">
        <v>772</v>
      </c>
      <c r="G493" s="192" t="s">
        <v>810</v>
      </c>
      <c r="H493" s="43">
        <v>423</v>
      </c>
      <c r="I493" s="192" t="s">
        <v>311</v>
      </c>
      <c r="J493" s="197" t="str">
        <f t="shared" si="106"/>
        <v>Electrification + Hydrogen</v>
      </c>
      <c r="K493" s="197" t="str">
        <f t="shared" si="106"/>
        <v>indst fuel type shifting</v>
      </c>
      <c r="L493" s="198">
        <f t="shared" si="106"/>
        <v>0</v>
      </c>
      <c r="M493" s="198">
        <f t="shared" si="106"/>
        <v>1</v>
      </c>
      <c r="N493" s="198">
        <f t="shared" si="106"/>
        <v>0.01</v>
      </c>
      <c r="O493" s="197" t="str">
        <f t="shared" si="106"/>
        <v>% of fuel shifted</v>
      </c>
      <c r="P493" s="194" t="s">
        <v>858</v>
      </c>
      <c r="Q493" s="197" t="str">
        <f t="shared" si="107"/>
        <v>industry-ag-main.html#fuel-switching</v>
      </c>
      <c r="R493" s="197" t="str">
        <f t="shared" si="107"/>
        <v>industry-elec-and-hydrogen.html</v>
      </c>
      <c r="S493" s="213"/>
      <c r="T493" s="192"/>
      <c r="W493" s="190" cm="1">
        <f t="array" ref="W493">IFERROR(INDEX(A$761:A$954,MATCH(H493,A$761:A$954,0),0),"Save")</f>
        <v>423</v>
      </c>
    </row>
    <row r="494" spans="1:23">
      <c r="A494" s="197" t="str">
        <f t="shared" si="105"/>
        <v>Industry</v>
      </c>
      <c r="B494" s="197" t="str">
        <f t="shared" si="105"/>
        <v>Electrification + Hydrogen</v>
      </c>
      <c r="C494" s="197" t="str">
        <f t="shared" si="105"/>
        <v>Fraction of Industrial Fuel Use Shifted to Other Fuels</v>
      </c>
      <c r="D494" s="199" t="s">
        <v>771</v>
      </c>
      <c r="E494" s="192" t="s">
        <v>811</v>
      </c>
      <c r="F494" s="192" t="s">
        <v>772</v>
      </c>
      <c r="G494" s="192" t="s">
        <v>812</v>
      </c>
      <c r="H494" s="43">
        <v>424</v>
      </c>
      <c r="I494" s="192" t="s">
        <v>333</v>
      </c>
      <c r="J494" s="197" t="str">
        <f t="shared" si="106"/>
        <v>Electrification + Hydrogen</v>
      </c>
      <c r="K494" s="197" t="str">
        <f t="shared" si="106"/>
        <v>indst fuel type shifting</v>
      </c>
      <c r="L494" s="198">
        <f t="shared" si="106"/>
        <v>0</v>
      </c>
      <c r="M494" s="198">
        <f t="shared" si="106"/>
        <v>1</v>
      </c>
      <c r="N494" s="198">
        <f t="shared" si="106"/>
        <v>0.01</v>
      </c>
      <c r="O494" s="197" t="str">
        <f t="shared" si="106"/>
        <v>% of fuel shifted</v>
      </c>
      <c r="P494" s="194"/>
      <c r="Q494" s="197" t="str">
        <f t="shared" si="107"/>
        <v>industry-ag-main.html#fuel-switching</v>
      </c>
      <c r="R494" s="197" t="str">
        <f t="shared" si="107"/>
        <v>industry-elec-and-hydrogen.html</v>
      </c>
      <c r="S494" s="213"/>
      <c r="T494" s="192"/>
      <c r="W494" s="190" cm="1">
        <f t="array" ref="W494">IFERROR(INDEX(A$761:A$954,MATCH(H494,A$761:A$954,0),0),"Save")</f>
        <v>424</v>
      </c>
    </row>
    <row r="495" spans="1:23">
      <c r="A495" s="197" t="str">
        <f t="shared" si="105"/>
        <v>Industry</v>
      </c>
      <c r="B495" s="197" t="str">
        <f t="shared" si="105"/>
        <v>Electrification + Hydrogen</v>
      </c>
      <c r="C495" s="197" t="str">
        <f t="shared" si="105"/>
        <v>Fraction of Industrial Fuel Use Shifted to Other Fuels</v>
      </c>
      <c r="D495" s="199" t="s">
        <v>771</v>
      </c>
      <c r="E495" s="192" t="s">
        <v>813</v>
      </c>
      <c r="F495" s="192" t="s">
        <v>772</v>
      </c>
      <c r="G495" s="192" t="s">
        <v>814</v>
      </c>
      <c r="H495" s="43">
        <v>425</v>
      </c>
      <c r="I495" s="192" t="s">
        <v>311</v>
      </c>
      <c r="J495" s="197" t="str">
        <f t="shared" si="106"/>
        <v>Electrification + Hydrogen</v>
      </c>
      <c r="K495" s="197" t="str">
        <f t="shared" si="106"/>
        <v>indst fuel type shifting</v>
      </c>
      <c r="L495" s="198">
        <f t="shared" si="106"/>
        <v>0</v>
      </c>
      <c r="M495" s="198">
        <f t="shared" si="106"/>
        <v>1</v>
      </c>
      <c r="N495" s="198">
        <f t="shared" si="106"/>
        <v>0.01</v>
      </c>
      <c r="O495" s="197" t="str">
        <f t="shared" si="106"/>
        <v>% of fuel shifted</v>
      </c>
      <c r="P495" s="194" t="s">
        <v>859</v>
      </c>
      <c r="Q495" s="197" t="str">
        <f t="shared" si="107"/>
        <v>industry-ag-main.html#fuel-switching</v>
      </c>
      <c r="R495" s="197" t="str">
        <f t="shared" si="107"/>
        <v>industry-elec-and-hydrogen.html</v>
      </c>
      <c r="S495" s="213"/>
      <c r="T495" s="192"/>
      <c r="W495" s="190" cm="1">
        <f t="array" ref="W495">IFERROR(INDEX(A$761:A$954,MATCH(H495,A$761:A$954,0),0),"Save")</f>
        <v>425</v>
      </c>
    </row>
    <row r="496" spans="1:23">
      <c r="A496" s="197" t="str">
        <f t="shared" si="105"/>
        <v>Industry</v>
      </c>
      <c r="B496" s="197" t="str">
        <f t="shared" si="105"/>
        <v>Electrification + Hydrogen</v>
      </c>
      <c r="C496" s="197" t="str">
        <f t="shared" si="105"/>
        <v>Fraction of Industrial Fuel Use Shifted to Other Fuels</v>
      </c>
      <c r="D496" s="199" t="s">
        <v>771</v>
      </c>
      <c r="E496" s="192" t="s">
        <v>815</v>
      </c>
      <c r="F496" s="192" t="s">
        <v>772</v>
      </c>
      <c r="G496" s="192" t="s">
        <v>816</v>
      </c>
      <c r="H496" s="43">
        <v>426</v>
      </c>
      <c r="I496" s="192" t="s">
        <v>333</v>
      </c>
      <c r="J496" s="197" t="str">
        <f t="shared" si="106"/>
        <v>Electrification + Hydrogen</v>
      </c>
      <c r="K496" s="197" t="str">
        <f t="shared" si="106"/>
        <v>indst fuel type shifting</v>
      </c>
      <c r="L496" s="198">
        <f t="shared" si="106"/>
        <v>0</v>
      </c>
      <c r="M496" s="198">
        <f t="shared" si="106"/>
        <v>1</v>
      </c>
      <c r="N496" s="198">
        <f t="shared" si="106"/>
        <v>0.01</v>
      </c>
      <c r="O496" s="197" t="str">
        <f t="shared" si="106"/>
        <v>% of fuel shifted</v>
      </c>
      <c r="P496" s="194"/>
      <c r="Q496" s="197" t="str">
        <f t="shared" si="107"/>
        <v>industry-ag-main.html#fuel-switching</v>
      </c>
      <c r="R496" s="197" t="str">
        <f t="shared" si="107"/>
        <v>industry-elec-and-hydrogen.html</v>
      </c>
      <c r="S496" s="213"/>
      <c r="T496" s="192"/>
      <c r="W496" s="190" cm="1">
        <f t="array" ref="W496">IFERROR(INDEX(A$761:A$954,MATCH(H496,A$761:A$954,0),0),"Save")</f>
        <v>426</v>
      </c>
    </row>
    <row r="497" spans="1:23">
      <c r="A497" s="197" t="str">
        <f t="shared" si="105"/>
        <v>Industry</v>
      </c>
      <c r="B497" s="197" t="str">
        <f t="shared" si="105"/>
        <v>Electrification + Hydrogen</v>
      </c>
      <c r="C497" s="197" t="str">
        <f t="shared" si="105"/>
        <v>Fraction of Industrial Fuel Use Shifted to Other Fuels</v>
      </c>
      <c r="D497" s="199" t="s">
        <v>771</v>
      </c>
      <c r="E497" s="192" t="s">
        <v>817</v>
      </c>
      <c r="F497" s="192" t="s">
        <v>772</v>
      </c>
      <c r="G497" s="192" t="s">
        <v>818</v>
      </c>
      <c r="H497" s="43">
        <v>427</v>
      </c>
      <c r="I497" s="192" t="s">
        <v>333</v>
      </c>
      <c r="J497" s="197" t="str">
        <f t="shared" si="106"/>
        <v>Electrification + Hydrogen</v>
      </c>
      <c r="K497" s="197" t="str">
        <f t="shared" si="106"/>
        <v>indst fuel type shifting</v>
      </c>
      <c r="L497" s="198">
        <f t="shared" si="106"/>
        <v>0</v>
      </c>
      <c r="M497" s="198">
        <f t="shared" si="106"/>
        <v>1</v>
      </c>
      <c r="N497" s="198">
        <f t="shared" si="106"/>
        <v>0.01</v>
      </c>
      <c r="O497" s="197" t="str">
        <f t="shared" si="106"/>
        <v>% of fuel shifted</v>
      </c>
      <c r="P497" s="194"/>
      <c r="Q497" s="197" t="str">
        <f t="shared" si="107"/>
        <v>industry-ag-main.html#fuel-switching</v>
      </c>
      <c r="R497" s="197" t="str">
        <f t="shared" si="107"/>
        <v>industry-elec-and-hydrogen.html</v>
      </c>
      <c r="S497" s="213"/>
      <c r="T497" s="192"/>
      <c r="W497" s="190" cm="1">
        <f t="array" ref="W497">IFERROR(INDEX(A$761:A$954,MATCH(H497,A$761:A$954,0),0),"Save")</f>
        <v>427</v>
      </c>
    </row>
    <row r="498" spans="1:23">
      <c r="A498" s="197" t="str">
        <f t="shared" si="105"/>
        <v>Industry</v>
      </c>
      <c r="B498" s="197" t="str">
        <f t="shared" si="105"/>
        <v>Electrification + Hydrogen</v>
      </c>
      <c r="C498" s="197" t="str">
        <f t="shared" si="105"/>
        <v>Fraction of Industrial Fuel Use Shifted to Other Fuels</v>
      </c>
      <c r="D498" s="199" t="s">
        <v>771</v>
      </c>
      <c r="E498" s="192" t="s">
        <v>819</v>
      </c>
      <c r="F498" s="192" t="s">
        <v>772</v>
      </c>
      <c r="G498" s="192" t="s">
        <v>820</v>
      </c>
      <c r="H498" s="43">
        <v>428</v>
      </c>
      <c r="I498" s="192" t="s">
        <v>311</v>
      </c>
      <c r="J498" s="197" t="str">
        <f t="shared" si="106"/>
        <v>Electrification + Hydrogen</v>
      </c>
      <c r="K498" s="197" t="str">
        <f t="shared" si="106"/>
        <v>indst fuel type shifting</v>
      </c>
      <c r="L498" s="198">
        <f t="shared" si="106"/>
        <v>0</v>
      </c>
      <c r="M498" s="198">
        <f t="shared" si="106"/>
        <v>1</v>
      </c>
      <c r="N498" s="198">
        <f t="shared" si="106"/>
        <v>0.01</v>
      </c>
      <c r="O498" s="197" t="str">
        <f t="shared" si="106"/>
        <v>% of fuel shifted</v>
      </c>
      <c r="P498" s="194" t="s">
        <v>860</v>
      </c>
      <c r="Q498" s="197" t="str">
        <f t="shared" si="107"/>
        <v>industry-ag-main.html#fuel-switching</v>
      </c>
      <c r="R498" s="197" t="str">
        <f t="shared" si="107"/>
        <v>industry-elec-and-hydrogen.html</v>
      </c>
      <c r="S498" s="213"/>
      <c r="T498" s="192"/>
      <c r="W498" s="190" cm="1">
        <f t="array" ref="W498">IFERROR(INDEX(A$761:A$954,MATCH(H498,A$761:A$954,0),0),"Save")</f>
        <v>428</v>
      </c>
    </row>
    <row r="499" spans="1:23">
      <c r="A499" s="197" t="str">
        <f t="shared" si="105"/>
        <v>Industry</v>
      </c>
      <c r="B499" s="197" t="str">
        <f t="shared" si="105"/>
        <v>Electrification + Hydrogen</v>
      </c>
      <c r="C499" s="197" t="str">
        <f t="shared" si="105"/>
        <v>Fraction of Industrial Fuel Use Shifted to Other Fuels</v>
      </c>
      <c r="D499" s="199" t="s">
        <v>771</v>
      </c>
      <c r="E499" s="192" t="s">
        <v>821</v>
      </c>
      <c r="F499" s="192" t="s">
        <v>772</v>
      </c>
      <c r="G499" s="192" t="s">
        <v>822</v>
      </c>
      <c r="H499" s="43">
        <v>464</v>
      </c>
      <c r="I499" s="192" t="s">
        <v>333</v>
      </c>
      <c r="J499" s="197" t="str">
        <f t="shared" si="106"/>
        <v>Electrification + Hydrogen</v>
      </c>
      <c r="K499" s="197" t="str">
        <f t="shared" si="106"/>
        <v>indst fuel type shifting</v>
      </c>
      <c r="L499" s="198">
        <f t="shared" si="106"/>
        <v>0</v>
      </c>
      <c r="M499" s="198">
        <f t="shared" si="106"/>
        <v>1</v>
      </c>
      <c r="N499" s="198">
        <f t="shared" si="106"/>
        <v>0.01</v>
      </c>
      <c r="O499" s="197" t="str">
        <f t="shared" si="106"/>
        <v>% of fuel shifted</v>
      </c>
      <c r="P499" s="194"/>
      <c r="Q499" s="197" t="str">
        <f t="shared" si="107"/>
        <v>industry-ag-main.html#fuel-switching</v>
      </c>
      <c r="R499" s="197" t="str">
        <f t="shared" si="107"/>
        <v>industry-elec-and-hydrogen.html</v>
      </c>
      <c r="S499" s="213"/>
      <c r="T499" s="192"/>
      <c r="W499" s="190" cm="1">
        <f t="array" ref="W499">IFERROR(INDEX(A$761:A$954,MATCH(H499,A$761:A$954,0),0),"Save")</f>
        <v>464</v>
      </c>
    </row>
    <row r="500" spans="1:23">
      <c r="A500" s="197" t="str">
        <f t="shared" si="105"/>
        <v>Industry</v>
      </c>
      <c r="B500" s="197" t="str">
        <f t="shared" si="105"/>
        <v>Electrification + Hydrogen</v>
      </c>
      <c r="C500" s="197" t="str">
        <f t="shared" si="105"/>
        <v>Fraction of Industrial Fuel Use Shifted to Other Fuels</v>
      </c>
      <c r="D500" s="199" t="s">
        <v>771</v>
      </c>
      <c r="E500" s="192" t="s">
        <v>823</v>
      </c>
      <c r="F500" s="192" t="s">
        <v>772</v>
      </c>
      <c r="G500" s="192" t="s">
        <v>824</v>
      </c>
      <c r="H500" s="43">
        <v>465</v>
      </c>
      <c r="I500" s="192" t="s">
        <v>333</v>
      </c>
      <c r="J500" s="197" t="str">
        <f t="shared" si="106"/>
        <v>Electrification + Hydrogen</v>
      </c>
      <c r="K500" s="197" t="str">
        <f t="shared" si="106"/>
        <v>indst fuel type shifting</v>
      </c>
      <c r="L500" s="198">
        <f t="shared" si="106"/>
        <v>0</v>
      </c>
      <c r="M500" s="198">
        <f t="shared" si="106"/>
        <v>1</v>
      </c>
      <c r="N500" s="198">
        <f t="shared" si="106"/>
        <v>0.01</v>
      </c>
      <c r="O500" s="197" t="str">
        <f t="shared" si="106"/>
        <v>% of fuel shifted</v>
      </c>
      <c r="P500" s="194"/>
      <c r="Q500" s="197" t="str">
        <f t="shared" si="107"/>
        <v>industry-ag-main.html#fuel-switching</v>
      </c>
      <c r="R500" s="197" t="str">
        <f t="shared" si="107"/>
        <v>industry-elec-and-hydrogen.html</v>
      </c>
      <c r="S500" s="213"/>
      <c r="T500" s="192"/>
      <c r="W500" s="190" cm="1">
        <f t="array" ref="W500">IFERROR(INDEX(A$761:A$954,MATCH(H500,A$761:A$954,0),0),"Save")</f>
        <v>465</v>
      </c>
    </row>
    <row r="501" spans="1:23">
      <c r="A501" s="197" t="str">
        <f t="shared" si="105"/>
        <v>Industry</v>
      </c>
      <c r="B501" s="197" t="str">
        <f t="shared" si="105"/>
        <v>Electrification + Hydrogen</v>
      </c>
      <c r="C501" s="197" t="str">
        <f t="shared" si="105"/>
        <v>Fraction of Industrial Fuel Use Shifted to Other Fuels</v>
      </c>
      <c r="D501" s="199" t="s">
        <v>773</v>
      </c>
      <c r="E501" s="192" t="s">
        <v>800</v>
      </c>
      <c r="F501" s="199" t="s">
        <v>774</v>
      </c>
      <c r="G501" s="192" t="s">
        <v>801</v>
      </c>
      <c r="H501" s="43">
        <v>466</v>
      </c>
      <c r="I501" s="192" t="s">
        <v>333</v>
      </c>
      <c r="J501" s="197" t="str">
        <f t="shared" si="106"/>
        <v>Electrification + Hydrogen</v>
      </c>
      <c r="K501" s="197" t="str">
        <f t="shared" si="106"/>
        <v>indst fuel type shifting</v>
      </c>
      <c r="L501" s="198">
        <f t="shared" si="106"/>
        <v>0</v>
      </c>
      <c r="M501" s="198">
        <f t="shared" si="106"/>
        <v>1</v>
      </c>
      <c r="N501" s="198">
        <f t="shared" si="106"/>
        <v>0.01</v>
      </c>
      <c r="O501" s="197" t="str">
        <f t="shared" si="106"/>
        <v>% of fuel shifted</v>
      </c>
      <c r="P501" s="194"/>
      <c r="Q501" s="197" t="str">
        <f t="shared" si="107"/>
        <v>industry-ag-main.html#fuel-switching</v>
      </c>
      <c r="R501" s="197" t="str">
        <f t="shared" si="107"/>
        <v>industry-elec-and-hydrogen.html</v>
      </c>
      <c r="S501" s="213"/>
      <c r="T501" s="192"/>
      <c r="W501" s="190" cm="1">
        <f t="array" ref="W501">IFERROR(INDEX(A$761:A$954,MATCH(H501,A$761:A$954,0),0),"Save")</f>
        <v>466</v>
      </c>
    </row>
    <row r="502" spans="1:23">
      <c r="A502" s="197" t="str">
        <f t="shared" si="105"/>
        <v>Industry</v>
      </c>
      <c r="B502" s="197" t="str">
        <f t="shared" si="105"/>
        <v>Electrification + Hydrogen</v>
      </c>
      <c r="C502" s="197" t="str">
        <f t="shared" si="105"/>
        <v>Fraction of Industrial Fuel Use Shifted to Other Fuels</v>
      </c>
      <c r="D502" s="199" t="s">
        <v>773</v>
      </c>
      <c r="E502" s="192" t="s">
        <v>807</v>
      </c>
      <c r="F502" s="199" t="s">
        <v>774</v>
      </c>
      <c r="G502" s="192" t="s">
        <v>808</v>
      </c>
      <c r="H502" s="43">
        <v>467</v>
      </c>
      <c r="I502" s="192" t="s">
        <v>333</v>
      </c>
      <c r="J502" s="197" t="str">
        <f t="shared" ref="J502:O511" si="108">J$451</f>
        <v>Electrification + Hydrogen</v>
      </c>
      <c r="K502" s="197" t="str">
        <f t="shared" si="108"/>
        <v>indst fuel type shifting</v>
      </c>
      <c r="L502" s="198">
        <f t="shared" si="108"/>
        <v>0</v>
      </c>
      <c r="M502" s="198">
        <f t="shared" si="108"/>
        <v>1</v>
      </c>
      <c r="N502" s="198">
        <f t="shared" si="108"/>
        <v>0.01</v>
      </c>
      <c r="O502" s="197" t="str">
        <f t="shared" si="108"/>
        <v>% of fuel shifted</v>
      </c>
      <c r="P502" s="194"/>
      <c r="Q502" s="197" t="str">
        <f t="shared" si="107"/>
        <v>industry-ag-main.html#fuel-switching</v>
      </c>
      <c r="R502" s="197" t="str">
        <f t="shared" si="107"/>
        <v>industry-elec-and-hydrogen.html</v>
      </c>
      <c r="S502" s="213"/>
      <c r="T502" s="192"/>
      <c r="W502" s="190" cm="1">
        <f t="array" ref="W502">IFERROR(INDEX(A$761:A$954,MATCH(H502,A$761:A$954,0),0),"Save")</f>
        <v>467</v>
      </c>
    </row>
    <row r="503" spans="1:23">
      <c r="A503" s="197" t="str">
        <f t="shared" si="105"/>
        <v>Industry</v>
      </c>
      <c r="B503" s="197" t="str">
        <f t="shared" si="105"/>
        <v>Electrification + Hydrogen</v>
      </c>
      <c r="C503" s="197" t="str">
        <f t="shared" si="105"/>
        <v>Fraction of Industrial Fuel Use Shifted to Other Fuels</v>
      </c>
      <c r="D503" s="199" t="s">
        <v>773</v>
      </c>
      <c r="E503" s="192" t="s">
        <v>809</v>
      </c>
      <c r="F503" s="199" t="s">
        <v>774</v>
      </c>
      <c r="G503" s="192" t="s">
        <v>810</v>
      </c>
      <c r="H503" s="43">
        <v>468</v>
      </c>
      <c r="I503" s="192" t="s">
        <v>333</v>
      </c>
      <c r="J503" s="197" t="str">
        <f t="shared" si="108"/>
        <v>Electrification + Hydrogen</v>
      </c>
      <c r="K503" s="197" t="str">
        <f t="shared" si="108"/>
        <v>indst fuel type shifting</v>
      </c>
      <c r="L503" s="198">
        <f t="shared" si="108"/>
        <v>0</v>
      </c>
      <c r="M503" s="198">
        <f t="shared" si="108"/>
        <v>1</v>
      </c>
      <c r="N503" s="198">
        <f t="shared" si="108"/>
        <v>0.01</v>
      </c>
      <c r="O503" s="197" t="str">
        <f t="shared" si="108"/>
        <v>% of fuel shifted</v>
      </c>
      <c r="P503" s="194"/>
      <c r="Q503" s="197" t="str">
        <f t="shared" si="107"/>
        <v>industry-ag-main.html#fuel-switching</v>
      </c>
      <c r="R503" s="197" t="str">
        <f t="shared" si="107"/>
        <v>industry-elec-and-hydrogen.html</v>
      </c>
      <c r="S503" s="213"/>
      <c r="T503" s="192"/>
      <c r="W503" s="190" cm="1">
        <f t="array" ref="W503">IFERROR(INDEX(A$761:A$954,MATCH(H503,A$761:A$954,0),0),"Save")</f>
        <v>468</v>
      </c>
    </row>
    <row r="504" spans="1:23">
      <c r="A504" s="197" t="str">
        <f t="shared" si="105"/>
        <v>Industry</v>
      </c>
      <c r="B504" s="197" t="str">
        <f t="shared" si="105"/>
        <v>Electrification + Hydrogen</v>
      </c>
      <c r="C504" s="197" t="str">
        <f t="shared" si="105"/>
        <v>Fraction of Industrial Fuel Use Shifted to Other Fuels</v>
      </c>
      <c r="D504" s="199" t="s">
        <v>773</v>
      </c>
      <c r="E504" s="192" t="s">
        <v>811</v>
      </c>
      <c r="F504" s="199" t="s">
        <v>774</v>
      </c>
      <c r="G504" s="192" t="s">
        <v>812</v>
      </c>
      <c r="H504" s="43">
        <v>469</v>
      </c>
      <c r="I504" s="192" t="s">
        <v>333</v>
      </c>
      <c r="J504" s="197" t="str">
        <f t="shared" si="108"/>
        <v>Electrification + Hydrogen</v>
      </c>
      <c r="K504" s="197" t="str">
        <f t="shared" si="108"/>
        <v>indst fuel type shifting</v>
      </c>
      <c r="L504" s="198">
        <f t="shared" si="108"/>
        <v>0</v>
      </c>
      <c r="M504" s="198">
        <f t="shared" si="108"/>
        <v>1</v>
      </c>
      <c r="N504" s="198">
        <f t="shared" si="108"/>
        <v>0.01</v>
      </c>
      <c r="O504" s="197" t="str">
        <f t="shared" si="108"/>
        <v>% of fuel shifted</v>
      </c>
      <c r="P504" s="194"/>
      <c r="Q504" s="197" t="str">
        <f t="shared" si="107"/>
        <v>industry-ag-main.html#fuel-switching</v>
      </c>
      <c r="R504" s="197" t="str">
        <f t="shared" si="107"/>
        <v>industry-elec-and-hydrogen.html</v>
      </c>
      <c r="S504" s="213"/>
      <c r="T504" s="192"/>
      <c r="W504" s="190" cm="1">
        <f t="array" ref="W504">IFERROR(INDEX(A$761:A$954,MATCH(H504,A$761:A$954,0),0),"Save")</f>
        <v>469</v>
      </c>
    </row>
    <row r="505" spans="1:23">
      <c r="A505" s="197" t="str">
        <f t="shared" si="105"/>
        <v>Industry</v>
      </c>
      <c r="B505" s="197" t="str">
        <f t="shared" si="105"/>
        <v>Electrification + Hydrogen</v>
      </c>
      <c r="C505" s="197" t="str">
        <f t="shared" si="105"/>
        <v>Fraction of Industrial Fuel Use Shifted to Other Fuels</v>
      </c>
      <c r="D505" s="199" t="s">
        <v>773</v>
      </c>
      <c r="E505" s="192" t="s">
        <v>813</v>
      </c>
      <c r="F505" s="199" t="s">
        <v>774</v>
      </c>
      <c r="G505" s="192" t="s">
        <v>814</v>
      </c>
      <c r="H505" s="43">
        <v>470</v>
      </c>
      <c r="I505" s="192" t="s">
        <v>333</v>
      </c>
      <c r="J505" s="197" t="str">
        <f t="shared" si="108"/>
        <v>Electrification + Hydrogen</v>
      </c>
      <c r="K505" s="197" t="str">
        <f t="shared" si="108"/>
        <v>indst fuel type shifting</v>
      </c>
      <c r="L505" s="198">
        <f t="shared" si="108"/>
        <v>0</v>
      </c>
      <c r="M505" s="198">
        <f t="shared" si="108"/>
        <v>1</v>
      </c>
      <c r="N505" s="198">
        <f t="shared" si="108"/>
        <v>0.01</v>
      </c>
      <c r="O505" s="197" t="str">
        <f t="shared" si="108"/>
        <v>% of fuel shifted</v>
      </c>
      <c r="P505" s="194"/>
      <c r="Q505" s="197" t="str">
        <f t="shared" si="107"/>
        <v>industry-ag-main.html#fuel-switching</v>
      </c>
      <c r="R505" s="197" t="str">
        <f t="shared" si="107"/>
        <v>industry-elec-and-hydrogen.html</v>
      </c>
      <c r="S505" s="213"/>
      <c r="T505" s="192"/>
      <c r="W505" s="190" cm="1">
        <f t="array" ref="W505">IFERROR(INDEX(A$761:A$954,MATCH(H505,A$761:A$954,0),0),"Save")</f>
        <v>470</v>
      </c>
    </row>
    <row r="506" spans="1:23">
      <c r="A506" s="197" t="str">
        <f t="shared" si="105"/>
        <v>Industry</v>
      </c>
      <c r="B506" s="197" t="str">
        <f t="shared" si="105"/>
        <v>Electrification + Hydrogen</v>
      </c>
      <c r="C506" s="197" t="str">
        <f t="shared" si="105"/>
        <v>Fraction of Industrial Fuel Use Shifted to Other Fuels</v>
      </c>
      <c r="D506" s="199" t="s">
        <v>773</v>
      </c>
      <c r="E506" s="192" t="s">
        <v>815</v>
      </c>
      <c r="F506" s="199" t="s">
        <v>774</v>
      </c>
      <c r="G506" s="192" t="s">
        <v>816</v>
      </c>
      <c r="H506" s="43">
        <v>471</v>
      </c>
      <c r="I506" s="192" t="s">
        <v>333</v>
      </c>
      <c r="J506" s="197" t="str">
        <f t="shared" si="108"/>
        <v>Electrification + Hydrogen</v>
      </c>
      <c r="K506" s="197" t="str">
        <f t="shared" si="108"/>
        <v>indst fuel type shifting</v>
      </c>
      <c r="L506" s="198">
        <f t="shared" si="108"/>
        <v>0</v>
      </c>
      <c r="M506" s="198">
        <f t="shared" si="108"/>
        <v>1</v>
      </c>
      <c r="N506" s="198">
        <f t="shared" si="108"/>
        <v>0.01</v>
      </c>
      <c r="O506" s="197" t="str">
        <f t="shared" si="108"/>
        <v>% of fuel shifted</v>
      </c>
      <c r="P506" s="194"/>
      <c r="Q506" s="197" t="str">
        <f t="shared" si="107"/>
        <v>industry-ag-main.html#fuel-switching</v>
      </c>
      <c r="R506" s="197" t="str">
        <f t="shared" si="107"/>
        <v>industry-elec-and-hydrogen.html</v>
      </c>
      <c r="S506" s="213"/>
      <c r="T506" s="192"/>
      <c r="W506" s="190" cm="1">
        <f t="array" ref="W506">IFERROR(INDEX(A$761:A$954,MATCH(H506,A$761:A$954,0),0),"Save")</f>
        <v>471</v>
      </c>
    </row>
    <row r="507" spans="1:23">
      <c r="A507" s="197" t="str">
        <f t="shared" si="105"/>
        <v>Industry</v>
      </c>
      <c r="B507" s="197" t="str">
        <f t="shared" si="105"/>
        <v>Electrification + Hydrogen</v>
      </c>
      <c r="C507" s="197" t="str">
        <f t="shared" si="105"/>
        <v>Fraction of Industrial Fuel Use Shifted to Other Fuels</v>
      </c>
      <c r="D507" s="199" t="s">
        <v>773</v>
      </c>
      <c r="E507" s="192" t="s">
        <v>817</v>
      </c>
      <c r="F507" s="199" t="s">
        <v>774</v>
      </c>
      <c r="G507" s="192" t="s">
        <v>818</v>
      </c>
      <c r="H507" s="43">
        <v>472</v>
      </c>
      <c r="I507" s="192" t="s">
        <v>333</v>
      </c>
      <c r="J507" s="197" t="str">
        <f t="shared" si="108"/>
        <v>Electrification + Hydrogen</v>
      </c>
      <c r="K507" s="197" t="str">
        <f t="shared" si="108"/>
        <v>indst fuel type shifting</v>
      </c>
      <c r="L507" s="198">
        <f t="shared" si="108"/>
        <v>0</v>
      </c>
      <c r="M507" s="198">
        <f t="shared" si="108"/>
        <v>1</v>
      </c>
      <c r="N507" s="198">
        <f t="shared" si="108"/>
        <v>0.01</v>
      </c>
      <c r="O507" s="197" t="str">
        <f t="shared" si="108"/>
        <v>% of fuel shifted</v>
      </c>
      <c r="P507" s="194"/>
      <c r="Q507" s="197" t="str">
        <f t="shared" si="107"/>
        <v>industry-ag-main.html#fuel-switching</v>
      </c>
      <c r="R507" s="197" t="str">
        <f t="shared" si="107"/>
        <v>industry-elec-and-hydrogen.html</v>
      </c>
      <c r="S507" s="213"/>
      <c r="T507" s="192"/>
      <c r="W507" s="190" cm="1">
        <f t="array" ref="W507">IFERROR(INDEX(A$761:A$954,MATCH(H507,A$761:A$954,0),0),"Save")</f>
        <v>472</v>
      </c>
    </row>
    <row r="508" spans="1:23">
      <c r="A508" s="197" t="str">
        <f t="shared" si="105"/>
        <v>Industry</v>
      </c>
      <c r="B508" s="197" t="str">
        <f t="shared" si="105"/>
        <v>Electrification + Hydrogen</v>
      </c>
      <c r="C508" s="197" t="str">
        <f t="shared" si="105"/>
        <v>Fraction of Industrial Fuel Use Shifted to Other Fuels</v>
      </c>
      <c r="D508" s="199" t="s">
        <v>773</v>
      </c>
      <c r="E508" s="192" t="s">
        <v>819</v>
      </c>
      <c r="F508" s="199" t="s">
        <v>774</v>
      </c>
      <c r="G508" s="192" t="s">
        <v>820</v>
      </c>
      <c r="H508" s="43">
        <v>473</v>
      </c>
      <c r="I508" s="192" t="s">
        <v>333</v>
      </c>
      <c r="J508" s="197" t="str">
        <f t="shared" si="108"/>
        <v>Electrification + Hydrogen</v>
      </c>
      <c r="K508" s="197" t="str">
        <f t="shared" si="108"/>
        <v>indst fuel type shifting</v>
      </c>
      <c r="L508" s="198">
        <f t="shared" si="108"/>
        <v>0</v>
      </c>
      <c r="M508" s="198">
        <f t="shared" si="108"/>
        <v>1</v>
      </c>
      <c r="N508" s="198">
        <f t="shared" si="108"/>
        <v>0.01</v>
      </c>
      <c r="O508" s="197" t="str">
        <f t="shared" si="108"/>
        <v>% of fuel shifted</v>
      </c>
      <c r="P508" s="194"/>
      <c r="Q508" s="197" t="str">
        <f t="shared" si="107"/>
        <v>industry-ag-main.html#fuel-switching</v>
      </c>
      <c r="R508" s="197" t="str">
        <f t="shared" si="107"/>
        <v>industry-elec-and-hydrogen.html</v>
      </c>
      <c r="S508" s="213"/>
      <c r="T508" s="192"/>
      <c r="W508" s="190" cm="1">
        <f t="array" ref="W508">IFERROR(INDEX(A$761:A$954,MATCH(H508,A$761:A$954,0),0),"Save")</f>
        <v>473</v>
      </c>
    </row>
    <row r="509" spans="1:23">
      <c r="A509" s="197" t="str">
        <f t="shared" si="105"/>
        <v>Industry</v>
      </c>
      <c r="B509" s="197" t="str">
        <f t="shared" si="105"/>
        <v>Electrification + Hydrogen</v>
      </c>
      <c r="C509" s="197" t="str">
        <f t="shared" si="105"/>
        <v>Fraction of Industrial Fuel Use Shifted to Other Fuels</v>
      </c>
      <c r="D509" s="199" t="s">
        <v>773</v>
      </c>
      <c r="E509" s="192" t="s">
        <v>821</v>
      </c>
      <c r="F509" s="199" t="s">
        <v>774</v>
      </c>
      <c r="G509" s="192" t="s">
        <v>822</v>
      </c>
      <c r="H509" s="43">
        <v>474</v>
      </c>
      <c r="I509" s="192" t="s">
        <v>333</v>
      </c>
      <c r="J509" s="197" t="str">
        <f t="shared" si="108"/>
        <v>Electrification + Hydrogen</v>
      </c>
      <c r="K509" s="197" t="str">
        <f t="shared" si="108"/>
        <v>indst fuel type shifting</v>
      </c>
      <c r="L509" s="198">
        <f t="shared" si="108"/>
        <v>0</v>
      </c>
      <c r="M509" s="198">
        <f t="shared" si="108"/>
        <v>1</v>
      </c>
      <c r="N509" s="198">
        <f t="shared" si="108"/>
        <v>0.01</v>
      </c>
      <c r="O509" s="197" t="str">
        <f t="shared" si="108"/>
        <v>% of fuel shifted</v>
      </c>
      <c r="P509" s="194"/>
      <c r="Q509" s="197" t="str">
        <f t="shared" si="107"/>
        <v>industry-ag-main.html#fuel-switching</v>
      </c>
      <c r="R509" s="197" t="str">
        <f t="shared" si="107"/>
        <v>industry-elec-and-hydrogen.html</v>
      </c>
      <c r="S509" s="213"/>
      <c r="T509" s="192"/>
      <c r="W509" s="190" cm="1">
        <f t="array" ref="W509">IFERROR(INDEX(A$761:A$954,MATCH(H509,A$761:A$954,0),0),"Save")</f>
        <v>474</v>
      </c>
    </row>
    <row r="510" spans="1:23">
      <c r="A510" s="197" t="str">
        <f t="shared" si="105"/>
        <v>Industry</v>
      </c>
      <c r="B510" s="197" t="str">
        <f t="shared" si="105"/>
        <v>Electrification + Hydrogen</v>
      </c>
      <c r="C510" s="197" t="str">
        <f t="shared" si="105"/>
        <v>Fraction of Industrial Fuel Use Shifted to Other Fuels</v>
      </c>
      <c r="D510" s="199" t="s">
        <v>773</v>
      </c>
      <c r="E510" s="192" t="s">
        <v>823</v>
      </c>
      <c r="F510" s="199" t="s">
        <v>774</v>
      </c>
      <c r="G510" s="192" t="s">
        <v>824</v>
      </c>
      <c r="H510" s="43">
        <v>475</v>
      </c>
      <c r="I510" s="192" t="s">
        <v>333</v>
      </c>
      <c r="J510" s="197" t="str">
        <f t="shared" si="108"/>
        <v>Electrification + Hydrogen</v>
      </c>
      <c r="K510" s="197" t="str">
        <f t="shared" si="108"/>
        <v>indst fuel type shifting</v>
      </c>
      <c r="L510" s="198">
        <f t="shared" si="108"/>
        <v>0</v>
      </c>
      <c r="M510" s="198">
        <f t="shared" si="108"/>
        <v>1</v>
      </c>
      <c r="N510" s="198">
        <f t="shared" si="108"/>
        <v>0.01</v>
      </c>
      <c r="O510" s="197" t="str">
        <f t="shared" si="108"/>
        <v>% of fuel shifted</v>
      </c>
      <c r="P510" s="194"/>
      <c r="Q510" s="197" t="str">
        <f t="shared" si="107"/>
        <v>industry-ag-main.html#fuel-switching</v>
      </c>
      <c r="R510" s="197" t="str">
        <f t="shared" si="107"/>
        <v>industry-elec-and-hydrogen.html</v>
      </c>
      <c r="S510" s="213"/>
      <c r="T510" s="192"/>
      <c r="W510" s="190" cm="1">
        <f t="array" ref="W510">IFERROR(INDEX(A$761:A$954,MATCH(H510,A$761:A$954,0),0),"Save")</f>
        <v>475</v>
      </c>
    </row>
    <row r="511" spans="1:23">
      <c r="A511" s="197" t="str">
        <f t="shared" si="105"/>
        <v>Industry</v>
      </c>
      <c r="B511" s="197" t="str">
        <f t="shared" si="105"/>
        <v>Electrification + Hydrogen</v>
      </c>
      <c r="C511" s="197" t="str">
        <f t="shared" si="105"/>
        <v>Fraction of Industrial Fuel Use Shifted to Other Fuels</v>
      </c>
      <c r="D511" s="199" t="s">
        <v>775</v>
      </c>
      <c r="E511" s="192" t="s">
        <v>800</v>
      </c>
      <c r="F511" s="199" t="s">
        <v>776</v>
      </c>
      <c r="G511" s="192" t="s">
        <v>801</v>
      </c>
      <c r="H511" s="43">
        <v>476</v>
      </c>
      <c r="I511" s="192" t="s">
        <v>333</v>
      </c>
      <c r="J511" s="197" t="str">
        <f t="shared" si="108"/>
        <v>Electrification + Hydrogen</v>
      </c>
      <c r="K511" s="197" t="str">
        <f t="shared" si="108"/>
        <v>indst fuel type shifting</v>
      </c>
      <c r="L511" s="198">
        <f t="shared" si="108"/>
        <v>0</v>
      </c>
      <c r="M511" s="198">
        <f t="shared" si="108"/>
        <v>1</v>
      </c>
      <c r="N511" s="198">
        <f t="shared" si="108"/>
        <v>0.01</v>
      </c>
      <c r="O511" s="197" t="str">
        <f t="shared" si="108"/>
        <v>% of fuel shifted</v>
      </c>
      <c r="P511" s="194"/>
      <c r="Q511" s="197" t="str">
        <f t="shared" si="107"/>
        <v>industry-ag-main.html#fuel-switching</v>
      </c>
      <c r="R511" s="197" t="str">
        <f t="shared" si="107"/>
        <v>industry-elec-and-hydrogen.html</v>
      </c>
      <c r="S511" s="213"/>
      <c r="T511" s="192"/>
      <c r="W511" s="190" cm="1">
        <f t="array" ref="W511">IFERROR(INDEX(A$761:A$954,MATCH(H511,A$761:A$954,0),0),"Save")</f>
        <v>476</v>
      </c>
    </row>
    <row r="512" spans="1:23">
      <c r="A512" s="197" t="str">
        <f t="shared" ref="A512:C530" si="109">A$451</f>
        <v>Industry</v>
      </c>
      <c r="B512" s="197" t="str">
        <f t="shared" si="109"/>
        <v>Electrification + Hydrogen</v>
      </c>
      <c r="C512" s="197" t="str">
        <f t="shared" si="109"/>
        <v>Fraction of Industrial Fuel Use Shifted to Other Fuels</v>
      </c>
      <c r="D512" s="199" t="s">
        <v>775</v>
      </c>
      <c r="E512" s="192" t="s">
        <v>807</v>
      </c>
      <c r="F512" s="199" t="s">
        <v>776</v>
      </c>
      <c r="G512" s="192" t="s">
        <v>808</v>
      </c>
      <c r="H512" s="43">
        <v>477</v>
      </c>
      <c r="I512" s="192" t="s">
        <v>333</v>
      </c>
      <c r="J512" s="197" t="str">
        <f t="shared" ref="J512:O521" si="110">J$451</f>
        <v>Electrification + Hydrogen</v>
      </c>
      <c r="K512" s="197" t="str">
        <f t="shared" si="110"/>
        <v>indst fuel type shifting</v>
      </c>
      <c r="L512" s="198">
        <f t="shared" si="110"/>
        <v>0</v>
      </c>
      <c r="M512" s="198">
        <f t="shared" si="110"/>
        <v>1</v>
      </c>
      <c r="N512" s="198">
        <f t="shared" si="110"/>
        <v>0.01</v>
      </c>
      <c r="O512" s="197" t="str">
        <f t="shared" si="110"/>
        <v>% of fuel shifted</v>
      </c>
      <c r="P512" s="194"/>
      <c r="Q512" s="197" t="str">
        <f t="shared" ref="Q512:R530" si="111">Q$451</f>
        <v>industry-ag-main.html#fuel-switching</v>
      </c>
      <c r="R512" s="197" t="str">
        <f t="shared" si="111"/>
        <v>industry-elec-and-hydrogen.html</v>
      </c>
      <c r="S512" s="213"/>
      <c r="T512" s="192"/>
      <c r="W512" s="190" cm="1">
        <f t="array" ref="W512">IFERROR(INDEX(A$761:A$954,MATCH(H512,A$761:A$954,0),0),"Save")</f>
        <v>477</v>
      </c>
    </row>
    <row r="513" spans="1:23">
      <c r="A513" s="197" t="str">
        <f t="shared" si="109"/>
        <v>Industry</v>
      </c>
      <c r="B513" s="197" t="str">
        <f t="shared" si="109"/>
        <v>Electrification + Hydrogen</v>
      </c>
      <c r="C513" s="197" t="str">
        <f t="shared" si="109"/>
        <v>Fraction of Industrial Fuel Use Shifted to Other Fuels</v>
      </c>
      <c r="D513" s="199" t="s">
        <v>775</v>
      </c>
      <c r="E513" s="192" t="s">
        <v>809</v>
      </c>
      <c r="F513" s="199" t="s">
        <v>776</v>
      </c>
      <c r="G513" s="192" t="s">
        <v>810</v>
      </c>
      <c r="H513" s="43">
        <v>478</v>
      </c>
      <c r="I513" s="192" t="s">
        <v>311</v>
      </c>
      <c r="J513" s="197" t="str">
        <f t="shared" si="110"/>
        <v>Electrification + Hydrogen</v>
      </c>
      <c r="K513" s="197" t="str">
        <f t="shared" si="110"/>
        <v>indst fuel type shifting</v>
      </c>
      <c r="L513" s="198">
        <f t="shared" si="110"/>
        <v>0</v>
      </c>
      <c r="M513" s="198">
        <f t="shared" si="110"/>
        <v>1</v>
      </c>
      <c r="N513" s="198">
        <f t="shared" si="110"/>
        <v>0.01</v>
      </c>
      <c r="O513" s="197" t="str">
        <f t="shared" si="110"/>
        <v>% of fuel shifted</v>
      </c>
      <c r="P513" s="194" t="s">
        <v>861</v>
      </c>
      <c r="Q513" s="197" t="str">
        <f t="shared" si="111"/>
        <v>industry-ag-main.html#fuel-switching</v>
      </c>
      <c r="R513" s="197" t="str">
        <f t="shared" si="111"/>
        <v>industry-elec-and-hydrogen.html</v>
      </c>
      <c r="S513" s="213"/>
      <c r="T513" s="192"/>
      <c r="W513" s="190" cm="1">
        <f t="array" ref="W513">IFERROR(INDEX(A$761:A$954,MATCH(H513,A$761:A$954,0),0),"Save")</f>
        <v>478</v>
      </c>
    </row>
    <row r="514" spans="1:23">
      <c r="A514" s="197" t="str">
        <f t="shared" si="109"/>
        <v>Industry</v>
      </c>
      <c r="B514" s="197" t="str">
        <f t="shared" si="109"/>
        <v>Electrification + Hydrogen</v>
      </c>
      <c r="C514" s="197" t="str">
        <f t="shared" si="109"/>
        <v>Fraction of Industrial Fuel Use Shifted to Other Fuels</v>
      </c>
      <c r="D514" s="199" t="s">
        <v>775</v>
      </c>
      <c r="E514" s="192" t="s">
        <v>811</v>
      </c>
      <c r="F514" s="199" t="s">
        <v>776</v>
      </c>
      <c r="G514" s="192" t="s">
        <v>812</v>
      </c>
      <c r="H514" s="43">
        <v>479</v>
      </c>
      <c r="I514" s="192" t="s">
        <v>333</v>
      </c>
      <c r="J514" s="197" t="str">
        <f t="shared" si="110"/>
        <v>Electrification + Hydrogen</v>
      </c>
      <c r="K514" s="197" t="str">
        <f t="shared" si="110"/>
        <v>indst fuel type shifting</v>
      </c>
      <c r="L514" s="198">
        <f t="shared" si="110"/>
        <v>0</v>
      </c>
      <c r="M514" s="198">
        <f t="shared" si="110"/>
        <v>1</v>
      </c>
      <c r="N514" s="198">
        <f t="shared" si="110"/>
        <v>0.01</v>
      </c>
      <c r="O514" s="197" t="str">
        <f t="shared" si="110"/>
        <v>% of fuel shifted</v>
      </c>
      <c r="P514" s="194"/>
      <c r="Q514" s="197" t="str">
        <f t="shared" si="111"/>
        <v>industry-ag-main.html#fuel-switching</v>
      </c>
      <c r="R514" s="197" t="str">
        <f t="shared" si="111"/>
        <v>industry-elec-and-hydrogen.html</v>
      </c>
      <c r="S514" s="213"/>
      <c r="T514" s="192"/>
      <c r="W514" s="190" cm="1">
        <f t="array" ref="W514">IFERROR(INDEX(A$761:A$954,MATCH(H514,A$761:A$954,0),0),"Save")</f>
        <v>479</v>
      </c>
    </row>
    <row r="515" spans="1:23">
      <c r="A515" s="197" t="str">
        <f t="shared" si="109"/>
        <v>Industry</v>
      </c>
      <c r="B515" s="197" t="str">
        <f t="shared" si="109"/>
        <v>Electrification + Hydrogen</v>
      </c>
      <c r="C515" s="197" t="str">
        <f t="shared" si="109"/>
        <v>Fraction of Industrial Fuel Use Shifted to Other Fuels</v>
      </c>
      <c r="D515" s="199" t="s">
        <v>775</v>
      </c>
      <c r="E515" s="192" t="s">
        <v>813</v>
      </c>
      <c r="F515" s="199" t="s">
        <v>776</v>
      </c>
      <c r="G515" s="192" t="s">
        <v>814</v>
      </c>
      <c r="H515" s="43">
        <v>480</v>
      </c>
      <c r="I515" s="192" t="s">
        <v>311</v>
      </c>
      <c r="J515" s="197" t="str">
        <f t="shared" si="110"/>
        <v>Electrification + Hydrogen</v>
      </c>
      <c r="K515" s="197" t="str">
        <f t="shared" si="110"/>
        <v>indst fuel type shifting</v>
      </c>
      <c r="L515" s="198">
        <f t="shared" si="110"/>
        <v>0</v>
      </c>
      <c r="M515" s="198">
        <f t="shared" si="110"/>
        <v>1</v>
      </c>
      <c r="N515" s="198">
        <f t="shared" si="110"/>
        <v>0.01</v>
      </c>
      <c r="O515" s="197" t="str">
        <f t="shared" si="110"/>
        <v>% of fuel shifted</v>
      </c>
      <c r="P515" s="194" t="s">
        <v>862</v>
      </c>
      <c r="Q515" s="197" t="str">
        <f t="shared" si="111"/>
        <v>industry-ag-main.html#fuel-switching</v>
      </c>
      <c r="R515" s="197" t="str">
        <f t="shared" si="111"/>
        <v>industry-elec-and-hydrogen.html</v>
      </c>
      <c r="S515" s="213"/>
      <c r="T515" s="192"/>
      <c r="W515" s="190" cm="1">
        <f t="array" ref="W515">IFERROR(INDEX(A$761:A$954,MATCH(H515,A$761:A$954,0),0),"Save")</f>
        <v>480</v>
      </c>
    </row>
    <row r="516" spans="1:23">
      <c r="A516" s="197" t="str">
        <f t="shared" si="109"/>
        <v>Industry</v>
      </c>
      <c r="B516" s="197" t="s">
        <v>2186</v>
      </c>
      <c r="C516" s="197" t="str">
        <f t="shared" si="109"/>
        <v>Fraction of Industrial Fuel Use Shifted to Other Fuels</v>
      </c>
      <c r="D516" s="199" t="s">
        <v>775</v>
      </c>
      <c r="E516" s="192" t="s">
        <v>815</v>
      </c>
      <c r="F516" s="199" t="s">
        <v>776</v>
      </c>
      <c r="G516" s="192" t="s">
        <v>816</v>
      </c>
      <c r="H516" s="43">
        <v>481</v>
      </c>
      <c r="I516" s="192" t="s">
        <v>333</v>
      </c>
      <c r="J516" s="197" t="str">
        <f t="shared" si="110"/>
        <v>Electrification + Hydrogen</v>
      </c>
      <c r="K516" s="197" t="str">
        <f t="shared" si="110"/>
        <v>indst fuel type shifting</v>
      </c>
      <c r="L516" s="198">
        <f t="shared" si="110"/>
        <v>0</v>
      </c>
      <c r="M516" s="198">
        <f t="shared" si="110"/>
        <v>1</v>
      </c>
      <c r="N516" s="198">
        <f t="shared" si="110"/>
        <v>0.01</v>
      </c>
      <c r="O516" s="197" t="str">
        <f t="shared" si="110"/>
        <v>% of fuel shifted</v>
      </c>
      <c r="P516" s="194"/>
      <c r="Q516" s="197" t="str">
        <f t="shared" si="111"/>
        <v>industry-ag-main.html#fuel-switching</v>
      </c>
      <c r="R516" s="197" t="str">
        <f t="shared" si="111"/>
        <v>industry-elec-and-hydrogen.html</v>
      </c>
      <c r="S516" s="213"/>
      <c r="T516" s="192"/>
      <c r="W516" s="190" cm="1">
        <f t="array" ref="W516">IFERROR(INDEX(A$761:A$954,MATCH(H516,A$761:A$954,0),0),"Save")</f>
        <v>481</v>
      </c>
    </row>
    <row r="517" spans="1:23">
      <c r="A517" s="197" t="str">
        <f t="shared" si="109"/>
        <v>Industry</v>
      </c>
      <c r="B517" s="197" t="str">
        <f t="shared" si="109"/>
        <v>Electrification + Hydrogen</v>
      </c>
      <c r="C517" s="197" t="str">
        <f t="shared" si="109"/>
        <v>Fraction of Industrial Fuel Use Shifted to Other Fuels</v>
      </c>
      <c r="D517" s="199" t="s">
        <v>775</v>
      </c>
      <c r="E517" s="192" t="s">
        <v>817</v>
      </c>
      <c r="F517" s="199" t="s">
        <v>776</v>
      </c>
      <c r="G517" s="192" t="s">
        <v>818</v>
      </c>
      <c r="H517" s="43">
        <v>482</v>
      </c>
      <c r="I517" s="192" t="s">
        <v>333</v>
      </c>
      <c r="J517" s="197" t="str">
        <f t="shared" si="110"/>
        <v>Electrification + Hydrogen</v>
      </c>
      <c r="K517" s="197" t="str">
        <f t="shared" si="110"/>
        <v>indst fuel type shifting</v>
      </c>
      <c r="L517" s="198">
        <f t="shared" si="110"/>
        <v>0</v>
      </c>
      <c r="M517" s="198">
        <f t="shared" si="110"/>
        <v>1</v>
      </c>
      <c r="N517" s="198">
        <f t="shared" si="110"/>
        <v>0.01</v>
      </c>
      <c r="O517" s="197" t="str">
        <f t="shared" si="110"/>
        <v>% of fuel shifted</v>
      </c>
      <c r="P517" s="194"/>
      <c r="Q517" s="197" t="str">
        <f t="shared" si="111"/>
        <v>industry-ag-main.html#fuel-switching</v>
      </c>
      <c r="R517" s="197" t="str">
        <f t="shared" si="111"/>
        <v>industry-elec-and-hydrogen.html</v>
      </c>
      <c r="S517" s="213"/>
      <c r="T517" s="192"/>
      <c r="W517" s="190" cm="1">
        <f t="array" ref="W517">IFERROR(INDEX(A$761:A$954,MATCH(H517,A$761:A$954,0),0),"Save")</f>
        <v>482</v>
      </c>
    </row>
    <row r="518" spans="1:23">
      <c r="A518" s="197" t="str">
        <f t="shared" si="109"/>
        <v>Industry</v>
      </c>
      <c r="B518" s="197" t="str">
        <f t="shared" si="109"/>
        <v>Electrification + Hydrogen</v>
      </c>
      <c r="C518" s="197" t="str">
        <f t="shared" si="109"/>
        <v>Fraction of Industrial Fuel Use Shifted to Other Fuels</v>
      </c>
      <c r="D518" s="199" t="s">
        <v>775</v>
      </c>
      <c r="E518" s="192" t="s">
        <v>819</v>
      </c>
      <c r="F518" s="199" t="s">
        <v>776</v>
      </c>
      <c r="G518" s="192" t="s">
        <v>820</v>
      </c>
      <c r="H518" s="43">
        <v>483</v>
      </c>
      <c r="I518" s="192" t="s">
        <v>311</v>
      </c>
      <c r="J518" s="197" t="str">
        <f t="shared" si="110"/>
        <v>Electrification + Hydrogen</v>
      </c>
      <c r="K518" s="197" t="str">
        <f t="shared" si="110"/>
        <v>indst fuel type shifting</v>
      </c>
      <c r="L518" s="198">
        <f t="shared" si="110"/>
        <v>0</v>
      </c>
      <c r="M518" s="198">
        <f t="shared" si="110"/>
        <v>1</v>
      </c>
      <c r="N518" s="198">
        <f t="shared" si="110"/>
        <v>0.01</v>
      </c>
      <c r="O518" s="197" t="str">
        <f t="shared" si="110"/>
        <v>% of fuel shifted</v>
      </c>
      <c r="P518" s="194" t="s">
        <v>863</v>
      </c>
      <c r="Q518" s="197" t="str">
        <f t="shared" si="111"/>
        <v>industry-ag-main.html#fuel-switching</v>
      </c>
      <c r="R518" s="197" t="str">
        <f t="shared" si="111"/>
        <v>industry-elec-and-hydrogen.html</v>
      </c>
      <c r="S518" s="213"/>
      <c r="T518" s="192"/>
      <c r="W518" s="190" cm="1">
        <f t="array" ref="W518">IFERROR(INDEX(A$761:A$954,MATCH(H518,A$761:A$954,0),0),"Save")</f>
        <v>483</v>
      </c>
    </row>
    <row r="519" spans="1:23">
      <c r="A519" s="197" t="str">
        <f t="shared" si="109"/>
        <v>Industry</v>
      </c>
      <c r="B519" s="197" t="str">
        <f t="shared" si="109"/>
        <v>Electrification + Hydrogen</v>
      </c>
      <c r="C519" s="197" t="str">
        <f t="shared" si="109"/>
        <v>Fraction of Industrial Fuel Use Shifted to Other Fuels</v>
      </c>
      <c r="D519" s="199" t="s">
        <v>775</v>
      </c>
      <c r="E519" s="192" t="s">
        <v>821</v>
      </c>
      <c r="F519" s="199" t="s">
        <v>776</v>
      </c>
      <c r="G519" s="192" t="s">
        <v>822</v>
      </c>
      <c r="H519" s="43">
        <v>484</v>
      </c>
      <c r="I519" s="192" t="s">
        <v>311</v>
      </c>
      <c r="J519" s="197" t="str">
        <f t="shared" si="110"/>
        <v>Electrification + Hydrogen</v>
      </c>
      <c r="K519" s="197" t="str">
        <f t="shared" si="110"/>
        <v>indst fuel type shifting</v>
      </c>
      <c r="L519" s="198">
        <f t="shared" si="110"/>
        <v>0</v>
      </c>
      <c r="M519" s="198">
        <f t="shared" si="110"/>
        <v>1</v>
      </c>
      <c r="N519" s="198">
        <f t="shared" si="110"/>
        <v>0.01</v>
      </c>
      <c r="O519" s="197" t="str">
        <f t="shared" si="110"/>
        <v>% of fuel shifted</v>
      </c>
      <c r="P519" s="194" t="s">
        <v>864</v>
      </c>
      <c r="Q519" s="197" t="str">
        <f t="shared" si="111"/>
        <v>industry-ag-main.html#fuel-switching</v>
      </c>
      <c r="R519" s="197" t="str">
        <f t="shared" si="111"/>
        <v>industry-elec-and-hydrogen.html</v>
      </c>
      <c r="S519" s="213"/>
      <c r="T519" s="192"/>
      <c r="W519" s="190" cm="1">
        <f t="array" ref="W519">IFERROR(INDEX(A$761:A$954,MATCH(H519,A$761:A$954,0),0),"Save")</f>
        <v>484</v>
      </c>
    </row>
    <row r="520" spans="1:23">
      <c r="A520" s="197" t="str">
        <f t="shared" si="109"/>
        <v>Industry</v>
      </c>
      <c r="B520" s="197" t="str">
        <f t="shared" si="109"/>
        <v>Electrification + Hydrogen</v>
      </c>
      <c r="C520" s="197" t="str">
        <f t="shared" si="109"/>
        <v>Fraction of Industrial Fuel Use Shifted to Other Fuels</v>
      </c>
      <c r="D520" s="199" t="s">
        <v>775</v>
      </c>
      <c r="E520" s="192" t="s">
        <v>823</v>
      </c>
      <c r="F520" s="199" t="s">
        <v>776</v>
      </c>
      <c r="G520" s="192" t="s">
        <v>824</v>
      </c>
      <c r="H520" s="43">
        <v>485</v>
      </c>
      <c r="I520" s="192" t="s">
        <v>333</v>
      </c>
      <c r="J520" s="197" t="str">
        <f t="shared" si="110"/>
        <v>Electrification + Hydrogen</v>
      </c>
      <c r="K520" s="197" t="str">
        <f t="shared" si="110"/>
        <v>indst fuel type shifting</v>
      </c>
      <c r="L520" s="198">
        <f t="shared" si="110"/>
        <v>0</v>
      </c>
      <c r="M520" s="198">
        <f t="shared" si="110"/>
        <v>1</v>
      </c>
      <c r="N520" s="198">
        <f t="shared" si="110"/>
        <v>0.01</v>
      </c>
      <c r="O520" s="197" t="str">
        <f t="shared" si="110"/>
        <v>% of fuel shifted</v>
      </c>
      <c r="P520" s="194"/>
      <c r="Q520" s="197" t="str">
        <f t="shared" si="111"/>
        <v>industry-ag-main.html#fuel-switching</v>
      </c>
      <c r="R520" s="197" t="str">
        <f t="shared" si="111"/>
        <v>industry-elec-and-hydrogen.html</v>
      </c>
      <c r="S520" s="213"/>
      <c r="T520" s="192"/>
      <c r="W520" s="190" cm="1">
        <f t="array" ref="W520">IFERROR(INDEX(A$761:A$954,MATCH(H520,A$761:A$954,0),0),"Save")</f>
        <v>485</v>
      </c>
    </row>
    <row r="521" spans="1:23">
      <c r="A521" s="197" t="str">
        <f t="shared" si="109"/>
        <v>Industry</v>
      </c>
      <c r="B521" s="197" t="str">
        <f t="shared" si="109"/>
        <v>Electrification + Hydrogen</v>
      </c>
      <c r="C521" s="197" t="str">
        <f t="shared" si="109"/>
        <v>Fraction of Industrial Fuel Use Shifted to Other Fuels</v>
      </c>
      <c r="D521" s="199" t="s">
        <v>777</v>
      </c>
      <c r="E521" s="192" t="s">
        <v>800</v>
      </c>
      <c r="F521" s="199" t="s">
        <v>778</v>
      </c>
      <c r="G521" s="192" t="s">
        <v>801</v>
      </c>
      <c r="H521" s="43">
        <v>486</v>
      </c>
      <c r="I521" s="192" t="s">
        <v>333</v>
      </c>
      <c r="J521" s="197" t="str">
        <f t="shared" si="110"/>
        <v>Electrification + Hydrogen</v>
      </c>
      <c r="K521" s="197" t="str">
        <f t="shared" si="110"/>
        <v>indst fuel type shifting</v>
      </c>
      <c r="L521" s="198">
        <f t="shared" si="110"/>
        <v>0</v>
      </c>
      <c r="M521" s="198">
        <f t="shared" si="110"/>
        <v>1</v>
      </c>
      <c r="N521" s="198">
        <f t="shared" si="110"/>
        <v>0.01</v>
      </c>
      <c r="O521" s="197" t="str">
        <f t="shared" si="110"/>
        <v>% of fuel shifted</v>
      </c>
      <c r="P521" s="194"/>
      <c r="Q521" s="197" t="str">
        <f t="shared" si="111"/>
        <v>industry-ag-main.html#fuel-switching</v>
      </c>
      <c r="R521" s="197" t="str">
        <f t="shared" si="111"/>
        <v>industry-elec-and-hydrogen.html</v>
      </c>
      <c r="S521" s="213"/>
      <c r="T521" s="192"/>
      <c r="W521" s="190" cm="1">
        <f t="array" ref="W521">IFERROR(INDEX(A$761:A$954,MATCH(H521,A$761:A$954,0),0),"Save")</f>
        <v>486</v>
      </c>
    </row>
    <row r="522" spans="1:23">
      <c r="A522" s="197" t="str">
        <f t="shared" si="109"/>
        <v>Industry</v>
      </c>
      <c r="B522" s="197" t="str">
        <f t="shared" si="109"/>
        <v>Electrification + Hydrogen</v>
      </c>
      <c r="C522" s="197" t="str">
        <f t="shared" si="109"/>
        <v>Fraction of Industrial Fuel Use Shifted to Other Fuels</v>
      </c>
      <c r="D522" s="199" t="s">
        <v>777</v>
      </c>
      <c r="E522" s="192" t="s">
        <v>807</v>
      </c>
      <c r="F522" s="199" t="s">
        <v>778</v>
      </c>
      <c r="G522" s="192" t="s">
        <v>808</v>
      </c>
      <c r="H522" s="43">
        <v>487</v>
      </c>
      <c r="I522" s="192" t="s">
        <v>311</v>
      </c>
      <c r="J522" s="197" t="str">
        <f t="shared" ref="J522:O530" si="112">J$451</f>
        <v>Electrification + Hydrogen</v>
      </c>
      <c r="K522" s="197" t="str">
        <f t="shared" si="112"/>
        <v>indst fuel type shifting</v>
      </c>
      <c r="L522" s="198">
        <f t="shared" si="112"/>
        <v>0</v>
      </c>
      <c r="M522" s="198">
        <f t="shared" si="112"/>
        <v>1</v>
      </c>
      <c r="N522" s="198">
        <f t="shared" si="112"/>
        <v>0.01</v>
      </c>
      <c r="O522" s="197" t="str">
        <f t="shared" si="112"/>
        <v>% of fuel shifted</v>
      </c>
      <c r="P522" s="194" t="s">
        <v>865</v>
      </c>
      <c r="Q522" s="197" t="str">
        <f t="shared" si="111"/>
        <v>industry-ag-main.html#fuel-switching</v>
      </c>
      <c r="R522" s="197" t="str">
        <f t="shared" si="111"/>
        <v>industry-elec-and-hydrogen.html</v>
      </c>
      <c r="S522" s="213"/>
      <c r="T522" s="192"/>
      <c r="W522" s="190" cm="1">
        <f t="array" ref="W522">IFERROR(INDEX(A$761:A$954,MATCH(H522,A$761:A$954,0),0),"Save")</f>
        <v>487</v>
      </c>
    </row>
    <row r="523" spans="1:23">
      <c r="A523" s="197" t="str">
        <f t="shared" si="109"/>
        <v>Industry</v>
      </c>
      <c r="B523" s="197" t="str">
        <f t="shared" si="109"/>
        <v>Electrification + Hydrogen</v>
      </c>
      <c r="C523" s="197" t="str">
        <f t="shared" si="109"/>
        <v>Fraction of Industrial Fuel Use Shifted to Other Fuels</v>
      </c>
      <c r="D523" s="199" t="s">
        <v>777</v>
      </c>
      <c r="E523" s="192" t="s">
        <v>809</v>
      </c>
      <c r="F523" s="199" t="s">
        <v>778</v>
      </c>
      <c r="G523" s="192" t="s">
        <v>810</v>
      </c>
      <c r="H523" s="43">
        <v>488</v>
      </c>
      <c r="I523" s="192" t="s">
        <v>311</v>
      </c>
      <c r="J523" s="197" t="str">
        <f t="shared" si="112"/>
        <v>Electrification + Hydrogen</v>
      </c>
      <c r="K523" s="197" t="str">
        <f t="shared" si="112"/>
        <v>indst fuel type shifting</v>
      </c>
      <c r="L523" s="198">
        <f t="shared" si="112"/>
        <v>0</v>
      </c>
      <c r="M523" s="198">
        <f t="shared" si="112"/>
        <v>1</v>
      </c>
      <c r="N523" s="198">
        <f t="shared" si="112"/>
        <v>0.01</v>
      </c>
      <c r="O523" s="197" t="str">
        <f t="shared" si="112"/>
        <v>% of fuel shifted</v>
      </c>
      <c r="P523" s="194" t="s">
        <v>866</v>
      </c>
      <c r="Q523" s="197" t="str">
        <f t="shared" si="111"/>
        <v>industry-ag-main.html#fuel-switching</v>
      </c>
      <c r="R523" s="197" t="str">
        <f t="shared" si="111"/>
        <v>industry-elec-and-hydrogen.html</v>
      </c>
      <c r="S523" s="213"/>
      <c r="T523" s="192"/>
      <c r="W523" s="190" cm="1">
        <f t="array" ref="W523">IFERROR(INDEX(A$761:A$954,MATCH(H523,A$761:A$954,0),0),"Save")</f>
        <v>488</v>
      </c>
    </row>
    <row r="524" spans="1:23">
      <c r="A524" s="197" t="str">
        <f t="shared" si="109"/>
        <v>Industry</v>
      </c>
      <c r="B524" s="197" t="str">
        <f t="shared" si="109"/>
        <v>Electrification + Hydrogen</v>
      </c>
      <c r="C524" s="197" t="str">
        <f t="shared" si="109"/>
        <v>Fraction of Industrial Fuel Use Shifted to Other Fuels</v>
      </c>
      <c r="D524" s="199" t="s">
        <v>777</v>
      </c>
      <c r="E524" s="192" t="s">
        <v>811</v>
      </c>
      <c r="F524" s="199" t="s">
        <v>778</v>
      </c>
      <c r="G524" s="192" t="s">
        <v>812</v>
      </c>
      <c r="H524" s="43">
        <v>489</v>
      </c>
      <c r="I524" s="192" t="s">
        <v>333</v>
      </c>
      <c r="J524" s="197" t="str">
        <f t="shared" si="112"/>
        <v>Electrification + Hydrogen</v>
      </c>
      <c r="K524" s="197" t="str">
        <f t="shared" si="112"/>
        <v>indst fuel type shifting</v>
      </c>
      <c r="L524" s="198">
        <f t="shared" si="112"/>
        <v>0</v>
      </c>
      <c r="M524" s="198">
        <f t="shared" si="112"/>
        <v>1</v>
      </c>
      <c r="N524" s="198">
        <f t="shared" si="112"/>
        <v>0.01</v>
      </c>
      <c r="O524" s="197" t="str">
        <f t="shared" si="112"/>
        <v>% of fuel shifted</v>
      </c>
      <c r="P524" s="194"/>
      <c r="Q524" s="197" t="str">
        <f t="shared" si="111"/>
        <v>industry-ag-main.html#fuel-switching</v>
      </c>
      <c r="R524" s="197" t="str">
        <f t="shared" si="111"/>
        <v>industry-elec-and-hydrogen.html</v>
      </c>
      <c r="S524" s="213"/>
      <c r="T524" s="192"/>
      <c r="W524" s="190" cm="1">
        <f t="array" ref="W524">IFERROR(INDEX(A$761:A$954,MATCH(H524,A$761:A$954,0),0),"Save")</f>
        <v>489</v>
      </c>
    </row>
    <row r="525" spans="1:23">
      <c r="A525" s="197" t="str">
        <f t="shared" si="109"/>
        <v>Industry</v>
      </c>
      <c r="B525" s="197" t="str">
        <f t="shared" si="109"/>
        <v>Electrification + Hydrogen</v>
      </c>
      <c r="C525" s="197" t="str">
        <f t="shared" si="109"/>
        <v>Fraction of Industrial Fuel Use Shifted to Other Fuels</v>
      </c>
      <c r="D525" s="199" t="s">
        <v>777</v>
      </c>
      <c r="E525" s="192" t="s">
        <v>813</v>
      </c>
      <c r="F525" s="199" t="s">
        <v>778</v>
      </c>
      <c r="G525" s="192" t="s">
        <v>814</v>
      </c>
      <c r="H525" s="43">
        <v>490</v>
      </c>
      <c r="I525" s="192" t="s">
        <v>311</v>
      </c>
      <c r="J525" s="197" t="str">
        <f t="shared" si="112"/>
        <v>Electrification + Hydrogen</v>
      </c>
      <c r="K525" s="197" t="str">
        <f t="shared" si="112"/>
        <v>indst fuel type shifting</v>
      </c>
      <c r="L525" s="198">
        <f t="shared" si="112"/>
        <v>0</v>
      </c>
      <c r="M525" s="198">
        <f t="shared" si="112"/>
        <v>1</v>
      </c>
      <c r="N525" s="198">
        <f t="shared" si="112"/>
        <v>0.01</v>
      </c>
      <c r="O525" s="197" t="str">
        <f t="shared" si="112"/>
        <v>% of fuel shifted</v>
      </c>
      <c r="P525" s="194" t="s">
        <v>867</v>
      </c>
      <c r="Q525" s="197" t="str">
        <f t="shared" si="111"/>
        <v>industry-ag-main.html#fuel-switching</v>
      </c>
      <c r="R525" s="197" t="str">
        <f t="shared" si="111"/>
        <v>industry-elec-and-hydrogen.html</v>
      </c>
      <c r="S525" s="213"/>
      <c r="T525" s="192"/>
      <c r="W525" s="190" cm="1">
        <f t="array" ref="W525">IFERROR(INDEX(A$761:A$954,MATCH(H525,A$761:A$954,0),0),"Save")</f>
        <v>490</v>
      </c>
    </row>
    <row r="526" spans="1:23">
      <c r="A526" s="197" t="str">
        <f t="shared" si="109"/>
        <v>Industry</v>
      </c>
      <c r="B526" s="197" t="str">
        <f t="shared" si="109"/>
        <v>Electrification + Hydrogen</v>
      </c>
      <c r="C526" s="197" t="str">
        <f t="shared" si="109"/>
        <v>Fraction of Industrial Fuel Use Shifted to Other Fuels</v>
      </c>
      <c r="D526" s="199" t="s">
        <v>777</v>
      </c>
      <c r="E526" s="192" t="s">
        <v>815</v>
      </c>
      <c r="F526" s="199" t="s">
        <v>778</v>
      </c>
      <c r="G526" s="192" t="s">
        <v>816</v>
      </c>
      <c r="H526" s="43">
        <v>491</v>
      </c>
      <c r="I526" s="192" t="s">
        <v>333</v>
      </c>
      <c r="J526" s="197" t="str">
        <f t="shared" si="112"/>
        <v>Electrification + Hydrogen</v>
      </c>
      <c r="K526" s="197" t="str">
        <f t="shared" si="112"/>
        <v>indst fuel type shifting</v>
      </c>
      <c r="L526" s="198">
        <f t="shared" si="112"/>
        <v>0</v>
      </c>
      <c r="M526" s="198">
        <f t="shared" si="112"/>
        <v>1</v>
      </c>
      <c r="N526" s="198">
        <f t="shared" si="112"/>
        <v>0.01</v>
      </c>
      <c r="O526" s="197" t="str">
        <f t="shared" si="112"/>
        <v>% of fuel shifted</v>
      </c>
      <c r="P526" s="194"/>
      <c r="Q526" s="197" t="str">
        <f t="shared" si="111"/>
        <v>industry-ag-main.html#fuel-switching</v>
      </c>
      <c r="R526" s="197" t="str">
        <f t="shared" si="111"/>
        <v>industry-elec-and-hydrogen.html</v>
      </c>
      <c r="S526" s="213"/>
      <c r="T526" s="192"/>
      <c r="W526" s="190" cm="1">
        <f t="array" ref="W526">IFERROR(INDEX(A$761:A$954,MATCH(H526,A$761:A$954,0),0),"Save")</f>
        <v>491</v>
      </c>
    </row>
    <row r="527" spans="1:23">
      <c r="A527" s="197" t="str">
        <f t="shared" si="109"/>
        <v>Industry</v>
      </c>
      <c r="B527" s="197" t="str">
        <f t="shared" si="109"/>
        <v>Electrification + Hydrogen</v>
      </c>
      <c r="C527" s="197" t="str">
        <f t="shared" si="109"/>
        <v>Fraction of Industrial Fuel Use Shifted to Other Fuels</v>
      </c>
      <c r="D527" s="199" t="s">
        <v>777</v>
      </c>
      <c r="E527" s="192" t="s">
        <v>817</v>
      </c>
      <c r="F527" s="199" t="s">
        <v>778</v>
      </c>
      <c r="G527" s="192" t="s">
        <v>818</v>
      </c>
      <c r="H527" s="43">
        <v>492</v>
      </c>
      <c r="I527" s="192" t="s">
        <v>333</v>
      </c>
      <c r="J527" s="197" t="str">
        <f t="shared" si="112"/>
        <v>Electrification + Hydrogen</v>
      </c>
      <c r="K527" s="197" t="str">
        <f t="shared" si="112"/>
        <v>indst fuel type shifting</v>
      </c>
      <c r="L527" s="198">
        <f t="shared" si="112"/>
        <v>0</v>
      </c>
      <c r="M527" s="198">
        <f t="shared" si="112"/>
        <v>1</v>
      </c>
      <c r="N527" s="198">
        <f t="shared" si="112"/>
        <v>0.01</v>
      </c>
      <c r="O527" s="197" t="str">
        <f t="shared" si="112"/>
        <v>% of fuel shifted</v>
      </c>
      <c r="P527" s="194"/>
      <c r="Q527" s="197" t="str">
        <f t="shared" si="111"/>
        <v>industry-ag-main.html#fuel-switching</v>
      </c>
      <c r="R527" s="197" t="str">
        <f t="shared" si="111"/>
        <v>industry-elec-and-hydrogen.html</v>
      </c>
      <c r="S527" s="213"/>
      <c r="T527" s="192"/>
      <c r="W527" s="190" cm="1">
        <f t="array" ref="W527">IFERROR(INDEX(A$761:A$954,MATCH(H527,A$761:A$954,0),0),"Save")</f>
        <v>492</v>
      </c>
    </row>
    <row r="528" spans="1:23">
      <c r="A528" s="197" t="str">
        <f t="shared" si="109"/>
        <v>Industry</v>
      </c>
      <c r="B528" s="197" t="str">
        <f t="shared" si="109"/>
        <v>Electrification + Hydrogen</v>
      </c>
      <c r="C528" s="197" t="str">
        <f t="shared" si="109"/>
        <v>Fraction of Industrial Fuel Use Shifted to Other Fuels</v>
      </c>
      <c r="D528" s="199" t="s">
        <v>777</v>
      </c>
      <c r="E528" s="192" t="s">
        <v>819</v>
      </c>
      <c r="F528" s="199" t="s">
        <v>778</v>
      </c>
      <c r="G528" s="192" t="s">
        <v>820</v>
      </c>
      <c r="H528" s="43">
        <v>493</v>
      </c>
      <c r="I528" s="192" t="s">
        <v>311</v>
      </c>
      <c r="J528" s="197" t="str">
        <f t="shared" si="112"/>
        <v>Electrification + Hydrogen</v>
      </c>
      <c r="K528" s="197" t="str">
        <f t="shared" si="112"/>
        <v>indst fuel type shifting</v>
      </c>
      <c r="L528" s="198">
        <f t="shared" si="112"/>
        <v>0</v>
      </c>
      <c r="M528" s="198">
        <f t="shared" si="112"/>
        <v>1</v>
      </c>
      <c r="N528" s="198">
        <f t="shared" si="112"/>
        <v>0.01</v>
      </c>
      <c r="O528" s="197" t="str">
        <f t="shared" si="112"/>
        <v>% of fuel shifted</v>
      </c>
      <c r="P528" s="194" t="s">
        <v>868</v>
      </c>
      <c r="Q528" s="197" t="str">
        <f t="shared" si="111"/>
        <v>industry-ag-main.html#fuel-switching</v>
      </c>
      <c r="R528" s="197" t="str">
        <f t="shared" si="111"/>
        <v>industry-elec-and-hydrogen.html</v>
      </c>
      <c r="S528" s="213"/>
      <c r="T528" s="192"/>
      <c r="W528" s="190" cm="1">
        <f t="array" ref="W528">IFERROR(INDEX(A$761:A$954,MATCH(H528,A$761:A$954,0),0),"Save")</f>
        <v>493</v>
      </c>
    </row>
    <row r="529" spans="1:26">
      <c r="A529" s="197" t="str">
        <f t="shared" si="109"/>
        <v>Industry</v>
      </c>
      <c r="B529" s="197" t="str">
        <f t="shared" si="109"/>
        <v>Electrification + Hydrogen</v>
      </c>
      <c r="C529" s="197" t="str">
        <f t="shared" si="109"/>
        <v>Fraction of Industrial Fuel Use Shifted to Other Fuels</v>
      </c>
      <c r="D529" s="199" t="s">
        <v>777</v>
      </c>
      <c r="E529" s="192" t="s">
        <v>821</v>
      </c>
      <c r="F529" s="199" t="s">
        <v>778</v>
      </c>
      <c r="G529" s="192" t="s">
        <v>822</v>
      </c>
      <c r="H529" s="43">
        <v>494</v>
      </c>
      <c r="I529" s="192" t="s">
        <v>311</v>
      </c>
      <c r="J529" s="197" t="str">
        <f t="shared" si="112"/>
        <v>Electrification + Hydrogen</v>
      </c>
      <c r="K529" s="197" t="str">
        <f t="shared" si="112"/>
        <v>indst fuel type shifting</v>
      </c>
      <c r="L529" s="198">
        <f t="shared" si="112"/>
        <v>0</v>
      </c>
      <c r="M529" s="198">
        <f t="shared" si="112"/>
        <v>1</v>
      </c>
      <c r="N529" s="198">
        <f t="shared" si="112"/>
        <v>0.01</v>
      </c>
      <c r="O529" s="197" t="str">
        <f t="shared" si="112"/>
        <v>% of fuel shifted</v>
      </c>
      <c r="P529" s="194" t="s">
        <v>869</v>
      </c>
      <c r="Q529" s="197" t="str">
        <f t="shared" si="111"/>
        <v>industry-ag-main.html#fuel-switching</v>
      </c>
      <c r="R529" s="197" t="str">
        <f t="shared" si="111"/>
        <v>industry-elec-and-hydrogen.html</v>
      </c>
      <c r="S529" s="213"/>
      <c r="T529" s="192"/>
      <c r="W529" s="190" cm="1">
        <f t="array" ref="W529">IFERROR(INDEX(A$761:A$954,MATCH(H529,A$761:A$954,0),0),"Save")</f>
        <v>494</v>
      </c>
    </row>
    <row r="530" spans="1:26">
      <c r="A530" s="197" t="str">
        <f t="shared" si="109"/>
        <v>Industry</v>
      </c>
      <c r="B530" s="197" t="str">
        <f t="shared" si="109"/>
        <v>Electrification + Hydrogen</v>
      </c>
      <c r="C530" s="197" t="str">
        <f t="shared" si="109"/>
        <v>Fraction of Industrial Fuel Use Shifted to Other Fuels</v>
      </c>
      <c r="D530" s="199" t="s">
        <v>777</v>
      </c>
      <c r="E530" s="192" t="s">
        <v>823</v>
      </c>
      <c r="F530" s="199" t="s">
        <v>778</v>
      </c>
      <c r="G530" s="192" t="s">
        <v>824</v>
      </c>
      <c r="H530" s="43">
        <v>495</v>
      </c>
      <c r="I530" s="192" t="s">
        <v>333</v>
      </c>
      <c r="J530" s="197" t="str">
        <f t="shared" si="112"/>
        <v>Electrification + Hydrogen</v>
      </c>
      <c r="K530" s="197" t="str">
        <f t="shared" si="112"/>
        <v>indst fuel type shifting</v>
      </c>
      <c r="L530" s="198">
        <f t="shared" si="112"/>
        <v>0</v>
      </c>
      <c r="M530" s="198">
        <f t="shared" si="112"/>
        <v>1</v>
      </c>
      <c r="N530" s="198">
        <f t="shared" si="112"/>
        <v>0.01</v>
      </c>
      <c r="O530" s="197" t="str">
        <f t="shared" si="112"/>
        <v>% of fuel shifted</v>
      </c>
      <c r="P530" s="194"/>
      <c r="Q530" s="197" t="str">
        <f t="shared" si="111"/>
        <v>industry-ag-main.html#fuel-switching</v>
      </c>
      <c r="R530" s="197" t="str">
        <f t="shared" si="111"/>
        <v>industry-elec-and-hydrogen.html</v>
      </c>
      <c r="S530" s="213"/>
      <c r="T530" s="192"/>
      <c r="W530" s="190" cm="1">
        <f t="array" ref="W530">IFERROR(INDEX(A$761:A$954,MATCH(H530,A$761:A$954,0),0),"Save")</f>
        <v>495</v>
      </c>
    </row>
    <row r="531" spans="1:26" s="190" customFormat="1" hidden="1">
      <c r="A531" s="190" t="s">
        <v>754</v>
      </c>
      <c r="B531" s="190" t="s">
        <v>870</v>
      </c>
      <c r="C531" s="190" t="s">
        <v>871</v>
      </c>
      <c r="D531" s="199"/>
      <c r="E531" s="199"/>
      <c r="F531" s="199"/>
      <c r="G531" s="199"/>
      <c r="H531" s="191">
        <v>58</v>
      </c>
      <c r="I531" s="199" t="s">
        <v>311</v>
      </c>
      <c r="J531" s="190" t="s">
        <v>872</v>
      </c>
      <c r="K531" s="190" t="s">
        <v>873</v>
      </c>
      <c r="L531" s="202">
        <v>0</v>
      </c>
      <c r="M531" s="193">
        <v>1</v>
      </c>
      <c r="N531" s="193">
        <v>0.01</v>
      </c>
      <c r="O531" s="199" t="s">
        <v>654</v>
      </c>
      <c r="P531" s="194" t="s">
        <v>874</v>
      </c>
      <c r="Q531" s="199" t="s">
        <v>875</v>
      </c>
      <c r="R531" s="199" t="s">
        <v>876</v>
      </c>
      <c r="S531" s="220" t="s">
        <v>446</v>
      </c>
      <c r="T531" s="199"/>
      <c r="W531" s="190" t="str" cm="1">
        <f t="array" ref="W531">IFERROR(INDEX(A$761:A$954,MATCH(H531,A$761:A$954,0),0),"Save")</f>
        <v>Save</v>
      </c>
    </row>
    <row r="532" spans="1:26" s="190" customFormat="1" hidden="1">
      <c r="A532" s="190" t="s">
        <v>754</v>
      </c>
      <c r="B532" s="190" t="s">
        <v>877</v>
      </c>
      <c r="C532" s="190" t="s">
        <v>878</v>
      </c>
      <c r="D532" s="199"/>
      <c r="E532" s="199"/>
      <c r="F532" s="199"/>
      <c r="G532" s="199"/>
      <c r="H532" s="191">
        <v>510</v>
      </c>
      <c r="I532" s="199" t="s">
        <v>311</v>
      </c>
      <c r="J532" s="190" t="s">
        <v>872</v>
      </c>
      <c r="K532" s="190" t="s">
        <v>879</v>
      </c>
      <c r="L532" s="202">
        <v>0</v>
      </c>
      <c r="M532" s="193">
        <v>1</v>
      </c>
      <c r="N532" s="193">
        <v>0.01</v>
      </c>
      <c r="O532" s="199" t="s">
        <v>654</v>
      </c>
      <c r="P532" s="194" t="s">
        <v>880</v>
      </c>
      <c r="Q532" s="199" t="s">
        <v>875</v>
      </c>
      <c r="R532" s="199" t="s">
        <v>876</v>
      </c>
      <c r="S532" s="220"/>
      <c r="T532" s="199"/>
      <c r="W532" s="190" t="str" cm="1">
        <f t="array" ref="W532">IFERROR(INDEX(A$761:A$954,MATCH(H532,A$761:A$954,0),0),"Save")</f>
        <v>Save</v>
      </c>
    </row>
    <row r="533" spans="1:26" s="190" customFormat="1" hidden="1">
      <c r="A533" s="190" t="s">
        <v>754</v>
      </c>
      <c r="B533" s="190" t="s">
        <v>881</v>
      </c>
      <c r="C533" s="190" t="s">
        <v>882</v>
      </c>
      <c r="D533" s="199"/>
      <c r="E533" s="199"/>
      <c r="F533" s="199"/>
      <c r="G533" s="199"/>
      <c r="H533" s="191">
        <v>511</v>
      </c>
      <c r="I533" s="199" t="s">
        <v>311</v>
      </c>
      <c r="J533" s="190" t="s">
        <v>872</v>
      </c>
      <c r="K533" s="190" t="s">
        <v>883</v>
      </c>
      <c r="L533" s="202">
        <v>0</v>
      </c>
      <c r="M533" s="193">
        <v>1</v>
      </c>
      <c r="N533" s="193">
        <v>0.01</v>
      </c>
      <c r="O533" s="199" t="s">
        <v>654</v>
      </c>
      <c r="P533" s="194" t="s">
        <v>884</v>
      </c>
      <c r="Q533" s="199" t="s">
        <v>875</v>
      </c>
      <c r="R533" s="199" t="s">
        <v>876</v>
      </c>
      <c r="S533" s="220"/>
      <c r="T533" s="199"/>
      <c r="W533" s="190" t="str" cm="1">
        <f t="array" ref="W533">IFERROR(INDEX(A$761:A$954,MATCH(H533,A$761:A$954,0),0),"Save")</f>
        <v>Save</v>
      </c>
    </row>
    <row r="534" spans="1:26" s="190" customFormat="1" hidden="1">
      <c r="A534" s="190" t="s">
        <v>754</v>
      </c>
      <c r="B534" s="190" t="s">
        <v>885</v>
      </c>
      <c r="C534" s="190" t="s">
        <v>886</v>
      </c>
      <c r="D534" s="199"/>
      <c r="E534" s="199"/>
      <c r="F534" s="199"/>
      <c r="G534" s="199"/>
      <c r="H534" s="191">
        <v>512</v>
      </c>
      <c r="I534" s="199" t="s">
        <v>311</v>
      </c>
      <c r="J534" s="190" t="s">
        <v>872</v>
      </c>
      <c r="K534" s="190" t="s">
        <v>887</v>
      </c>
      <c r="L534" s="202">
        <v>0</v>
      </c>
      <c r="M534" s="193">
        <v>1</v>
      </c>
      <c r="N534" s="193">
        <v>0.01</v>
      </c>
      <c r="O534" s="199" t="s">
        <v>654</v>
      </c>
      <c r="P534" s="194" t="s">
        <v>888</v>
      </c>
      <c r="Q534" s="199" t="s">
        <v>875</v>
      </c>
      <c r="R534" s="199" t="s">
        <v>876</v>
      </c>
      <c r="S534" s="220"/>
      <c r="T534" s="199"/>
      <c r="W534" s="190" t="str" cm="1">
        <f t="array" ref="W534">IFERROR(INDEX(A$761:A$954,MATCH(H534,A$761:A$954,0),0),"Save")</f>
        <v>Save</v>
      </c>
    </row>
    <row r="535" spans="1:26" s="197" customFormat="1" hidden="1">
      <c r="A535" s="189" t="s">
        <v>754</v>
      </c>
      <c r="B535" s="189" t="s">
        <v>889</v>
      </c>
      <c r="C535" s="189" t="s">
        <v>890</v>
      </c>
      <c r="D535" s="192" t="s">
        <v>756</v>
      </c>
      <c r="E535" s="192"/>
      <c r="F535" s="199" t="s">
        <v>758</v>
      </c>
      <c r="G535" s="192"/>
      <c r="H535" s="43">
        <v>429</v>
      </c>
      <c r="I535" s="192" t="s">
        <v>311</v>
      </c>
      <c r="J535" s="189" t="s">
        <v>889</v>
      </c>
      <c r="K535" s="189" t="s">
        <v>891</v>
      </c>
      <c r="L535" s="211">
        <v>0</v>
      </c>
      <c r="M535" s="212">
        <v>1</v>
      </c>
      <c r="N535" s="212">
        <v>0.01</v>
      </c>
      <c r="O535" s="192" t="s">
        <v>892</v>
      </c>
      <c r="P535" s="194" t="s">
        <v>893</v>
      </c>
      <c r="Q535" s="192"/>
      <c r="R535" s="199" t="s">
        <v>894</v>
      </c>
      <c r="S535" s="213" t="s">
        <v>895</v>
      </c>
      <c r="T535" s="207"/>
      <c r="W535" s="190" t="str" cm="1">
        <f t="array" ref="W535">IFERROR(INDEX(A$761:A$954,MATCH(H535,A$761:A$954,0),0),"Save")</f>
        <v>Save</v>
      </c>
    </row>
    <row r="536" spans="1:26" s="197" customFormat="1" hidden="1">
      <c r="A536" s="197" t="str">
        <f t="shared" ref="A536:C537" si="113">A$535</f>
        <v>Industry</v>
      </c>
      <c r="B536" s="197" t="str">
        <f t="shared" si="113"/>
        <v>Material Efficiency, Longevity, &amp; Re-Use</v>
      </c>
      <c r="C536" s="197" t="str">
        <f t="shared" si="113"/>
        <v>Percent Reduction in Nonenergy Nonagriculture Industry Product Demand</v>
      </c>
      <c r="D536" s="199" t="s">
        <v>767</v>
      </c>
      <c r="E536" s="192"/>
      <c r="F536" s="199" t="s">
        <v>768</v>
      </c>
      <c r="G536" s="192"/>
      <c r="H536" s="43">
        <v>430</v>
      </c>
      <c r="I536" s="192" t="s">
        <v>311</v>
      </c>
      <c r="J536" s="197" t="str">
        <f t="shared" ref="J536:O537" si="114">J$535</f>
        <v>Material Efficiency, Longevity, &amp; Re-Use</v>
      </c>
      <c r="K536" s="197" t="str">
        <f t="shared" si="114"/>
        <v>indst reduce nonenergy product demand</v>
      </c>
      <c r="L536" s="198">
        <f t="shared" si="114"/>
        <v>0</v>
      </c>
      <c r="M536" s="198">
        <f t="shared" si="114"/>
        <v>1</v>
      </c>
      <c r="N536" s="198">
        <f t="shared" si="114"/>
        <v>0.01</v>
      </c>
      <c r="O536" s="198" t="str">
        <f t="shared" si="114"/>
        <v>% demand reduction</v>
      </c>
      <c r="P536" s="194" t="s">
        <v>896</v>
      </c>
      <c r="Q536" s="192"/>
      <c r="R536" s="197" t="str">
        <f>R$535</f>
        <v>material-efficiency-longevity-reuse.html</v>
      </c>
      <c r="S536" s="213" t="s">
        <v>897</v>
      </c>
      <c r="T536" s="207"/>
      <c r="W536" s="190" t="str" cm="1">
        <f t="array" ref="W536">IFERROR(INDEX(A$761:A$954,MATCH(H536,A$761:A$954,0),0),"Save")</f>
        <v>Save</v>
      </c>
    </row>
    <row r="537" spans="1:26" s="197" customFormat="1" hidden="1">
      <c r="A537" s="197" t="str">
        <f t="shared" si="113"/>
        <v>Industry</v>
      </c>
      <c r="B537" s="197" t="str">
        <f t="shared" si="113"/>
        <v>Material Efficiency, Longevity, &amp; Re-Use</v>
      </c>
      <c r="C537" s="197" t="str">
        <f t="shared" si="113"/>
        <v>Percent Reduction in Nonenergy Nonagriculture Industry Product Demand</v>
      </c>
      <c r="D537" s="199" t="s">
        <v>773</v>
      </c>
      <c r="E537" s="192"/>
      <c r="F537" s="199" t="s">
        <v>774</v>
      </c>
      <c r="G537" s="192"/>
      <c r="H537" s="43">
        <v>432</v>
      </c>
      <c r="I537" s="192" t="s">
        <v>311</v>
      </c>
      <c r="J537" s="197" t="str">
        <f t="shared" si="114"/>
        <v>Material Efficiency, Longevity, &amp; Re-Use</v>
      </c>
      <c r="K537" s="197" t="str">
        <f t="shared" si="114"/>
        <v>indst reduce nonenergy product demand</v>
      </c>
      <c r="L537" s="198">
        <f t="shared" si="114"/>
        <v>0</v>
      </c>
      <c r="M537" s="198">
        <f t="shared" si="114"/>
        <v>1</v>
      </c>
      <c r="N537" s="198">
        <f t="shared" si="114"/>
        <v>0.01</v>
      </c>
      <c r="O537" s="198" t="str">
        <f t="shared" si="114"/>
        <v>% demand reduction</v>
      </c>
      <c r="P537" s="194" t="s">
        <v>898</v>
      </c>
      <c r="Q537" s="192"/>
      <c r="R537" s="199" t="s">
        <v>899</v>
      </c>
      <c r="S537" s="213" t="s">
        <v>900</v>
      </c>
      <c r="T537" s="207"/>
      <c r="W537" s="190" t="str" cm="1">
        <f t="array" ref="W537">IFERROR(INDEX(A$761:A$954,MATCH(H537,A$761:A$954,0),0),"Save")</f>
        <v>Save</v>
      </c>
    </row>
    <row r="538" spans="1:26">
      <c r="A538" s="189" t="s">
        <v>754</v>
      </c>
      <c r="B538" s="189" t="s">
        <v>901</v>
      </c>
      <c r="C538" s="189" t="s">
        <v>902</v>
      </c>
      <c r="D538" s="192" t="s">
        <v>765</v>
      </c>
      <c r="E538" s="192"/>
      <c r="F538" s="199" t="s">
        <v>766</v>
      </c>
      <c r="G538" s="192"/>
      <c r="H538" s="43">
        <v>56</v>
      </c>
      <c r="I538" s="192" t="s">
        <v>311</v>
      </c>
      <c r="J538" s="43" t="s">
        <v>903</v>
      </c>
      <c r="K538" s="189" t="s">
        <v>904</v>
      </c>
      <c r="L538" s="211">
        <v>0</v>
      </c>
      <c r="M538" s="212">
        <v>1</v>
      </c>
      <c r="N538" s="212">
        <v>0.01</v>
      </c>
      <c r="O538" s="192" t="s">
        <v>654</v>
      </c>
      <c r="P538" s="194" t="s">
        <v>905</v>
      </c>
      <c r="Q538" s="192" t="s">
        <v>906</v>
      </c>
      <c r="R538" s="199" t="s">
        <v>907</v>
      </c>
      <c r="S538" s="213" t="s">
        <v>446</v>
      </c>
      <c r="T538" s="192"/>
      <c r="W538" s="190" cm="1">
        <f t="array" ref="W538">IFERROR(INDEX(A$761:A$954,MATCH(H538,A$761:A$954,0),0),"Save")</f>
        <v>56</v>
      </c>
    </row>
    <row r="539" spans="1:26" hidden="1">
      <c r="A539" s="197" t="str">
        <f t="shared" ref="A539:C540" si="115">A$538</f>
        <v>Industry</v>
      </c>
      <c r="B539" s="197" t="str">
        <f t="shared" si="115"/>
        <v>Methane Capture</v>
      </c>
      <c r="C539" s="197" t="str">
        <f t="shared" si="115"/>
        <v>Fraction of Methane Capture Opportunities Achieved</v>
      </c>
      <c r="D539" s="192" t="s">
        <v>771</v>
      </c>
      <c r="E539" s="192"/>
      <c r="F539" s="192" t="s">
        <v>772</v>
      </c>
      <c r="G539" s="192"/>
      <c r="H539" s="43">
        <v>513</v>
      </c>
      <c r="I539" s="192" t="s">
        <v>311</v>
      </c>
      <c r="J539" s="197" t="str">
        <f t="shared" ref="J539:O540" si="116">J$538</f>
        <v>Methane Capture and Destruction</v>
      </c>
      <c r="K539" s="197" t="str">
        <f t="shared" si="116"/>
        <v>indst methane capture</v>
      </c>
      <c r="L539" s="198">
        <f t="shared" si="116"/>
        <v>0</v>
      </c>
      <c r="M539" s="198">
        <f t="shared" si="116"/>
        <v>1</v>
      </c>
      <c r="N539" s="198">
        <f t="shared" si="116"/>
        <v>0.01</v>
      </c>
      <c r="O539" s="197" t="str">
        <f t="shared" si="116"/>
        <v>% of potential achieved</v>
      </c>
      <c r="P539" s="194" t="s">
        <v>908</v>
      </c>
      <c r="Q539" s="197" t="str">
        <f t="shared" ref="Q539:S540" si="117">Q$538</f>
        <v>industry-ag-main.html#methane-capture</v>
      </c>
      <c r="R539" s="197" t="str">
        <f t="shared" si="117"/>
        <v>methane-capture.html</v>
      </c>
      <c r="S539" s="232" t="str">
        <f t="shared" si="117"/>
        <v>Calculated from model data; see the relevant variable(s) in the InputData folder for source information.</v>
      </c>
      <c r="T539" s="192"/>
      <c r="W539" s="190" t="str" cm="1">
        <f t="array" ref="W539">IFERROR(INDEX(A$761:A$954,MATCH(H539,A$761:A$954,0),0),"Save")</f>
        <v>Save</v>
      </c>
    </row>
    <row r="540" spans="1:26" hidden="1">
      <c r="A540" s="197" t="str">
        <f t="shared" si="115"/>
        <v>Industry</v>
      </c>
      <c r="B540" s="197" t="str">
        <f t="shared" si="115"/>
        <v>Methane Capture</v>
      </c>
      <c r="C540" s="197" t="str">
        <f t="shared" si="115"/>
        <v>Fraction of Methane Capture Opportunities Achieved</v>
      </c>
      <c r="D540" s="192" t="s">
        <v>773</v>
      </c>
      <c r="E540" s="192"/>
      <c r="F540" s="199" t="s">
        <v>774</v>
      </c>
      <c r="G540" s="192"/>
      <c r="H540" s="43">
        <v>514</v>
      </c>
      <c r="I540" s="192" t="s">
        <v>311</v>
      </c>
      <c r="J540" s="197" t="str">
        <f t="shared" si="116"/>
        <v>Methane Capture and Destruction</v>
      </c>
      <c r="K540" s="197" t="str">
        <f t="shared" si="116"/>
        <v>indst methane capture</v>
      </c>
      <c r="L540" s="198">
        <f t="shared" si="116"/>
        <v>0</v>
      </c>
      <c r="M540" s="198">
        <f t="shared" si="116"/>
        <v>1</v>
      </c>
      <c r="N540" s="198">
        <f t="shared" si="116"/>
        <v>0.01</v>
      </c>
      <c r="O540" s="197" t="str">
        <f t="shared" si="116"/>
        <v>% of potential achieved</v>
      </c>
      <c r="P540" s="194" t="s">
        <v>909</v>
      </c>
      <c r="Q540" s="197" t="str">
        <f t="shared" si="117"/>
        <v>industry-ag-main.html#methane-capture</v>
      </c>
      <c r="R540" s="197" t="str">
        <f t="shared" si="117"/>
        <v>methane-capture.html</v>
      </c>
      <c r="S540" s="232" t="str">
        <f t="shared" si="117"/>
        <v>Calculated from model data; see the relevant variable(s) in the InputData folder for source information.</v>
      </c>
      <c r="T540" s="192"/>
      <c r="W540" s="190" t="str" cm="1">
        <f t="array" ref="W540">IFERROR(INDEX(A$761:A$954,MATCH(H540,A$761:A$954,0),0),"Save")</f>
        <v>Save</v>
      </c>
    </row>
    <row r="541" spans="1:26">
      <c r="A541" s="189" t="s">
        <v>754</v>
      </c>
      <c r="B541" s="189" t="s">
        <v>910</v>
      </c>
      <c r="C541" s="189" t="s">
        <v>911</v>
      </c>
      <c r="D541" s="192" t="s">
        <v>765</v>
      </c>
      <c r="E541" s="192"/>
      <c r="F541" s="199" t="s">
        <v>766</v>
      </c>
      <c r="G541" s="192"/>
      <c r="H541" s="43">
        <v>57</v>
      </c>
      <c r="I541" s="192" t="s">
        <v>311</v>
      </c>
      <c r="J541" s="43" t="s">
        <v>903</v>
      </c>
      <c r="K541" s="189" t="s">
        <v>912</v>
      </c>
      <c r="L541" s="211">
        <v>0</v>
      </c>
      <c r="M541" s="212">
        <v>1</v>
      </c>
      <c r="N541" s="212">
        <v>0.01</v>
      </c>
      <c r="O541" s="192" t="s">
        <v>654</v>
      </c>
      <c r="P541" s="194" t="s">
        <v>913</v>
      </c>
      <c r="Q541" s="192" t="s">
        <v>914</v>
      </c>
      <c r="R541" s="199" t="s">
        <v>915</v>
      </c>
      <c r="S541" s="213" t="s">
        <v>446</v>
      </c>
      <c r="T541" s="192"/>
      <c r="W541" s="190" cm="1">
        <f t="array" ref="W541">IFERROR(INDEX(A$761:A$954,MATCH(H541,A$761:A$954,0),0),"Save")</f>
        <v>57</v>
      </c>
    </row>
    <row r="542" spans="1:26" hidden="1">
      <c r="A542" s="197" t="str">
        <f t="shared" ref="A542:C543" si="118">A$541</f>
        <v>Industry</v>
      </c>
      <c r="B542" s="197" t="str">
        <f t="shared" si="118"/>
        <v>Methane Destruction</v>
      </c>
      <c r="C542" s="197" t="str">
        <f t="shared" si="118"/>
        <v>Fraction of Methane Destruction Opportunities Achieved</v>
      </c>
      <c r="D542" s="192" t="s">
        <v>771</v>
      </c>
      <c r="E542" s="192"/>
      <c r="F542" s="192" t="s">
        <v>772</v>
      </c>
      <c r="G542" s="192"/>
      <c r="H542" s="43">
        <v>515</v>
      </c>
      <c r="I542" s="192" t="s">
        <v>311</v>
      </c>
      <c r="J542" s="197" t="str">
        <f t="shared" ref="J542:O543" si="119">J$541</f>
        <v>Methane Capture and Destruction</v>
      </c>
      <c r="K542" s="197" t="str">
        <f t="shared" si="119"/>
        <v>indst methane destruction</v>
      </c>
      <c r="L542" s="198">
        <f t="shared" si="119"/>
        <v>0</v>
      </c>
      <c r="M542" s="198">
        <f t="shared" si="119"/>
        <v>1</v>
      </c>
      <c r="N542" s="198">
        <f t="shared" si="119"/>
        <v>0.01</v>
      </c>
      <c r="O542" s="197" t="str">
        <f t="shared" si="119"/>
        <v>% of potential achieved</v>
      </c>
      <c r="P542" s="194" t="s">
        <v>916</v>
      </c>
      <c r="Q542" s="197" t="str">
        <f t="shared" ref="Q542:S543" si="120">Q$541</f>
        <v>industry-ag-main.html#methane-destr</v>
      </c>
      <c r="R542" s="197" t="str">
        <f t="shared" si="120"/>
        <v>methane-destruction.html</v>
      </c>
      <c r="S542" s="232" t="str">
        <f t="shared" si="120"/>
        <v>Calculated from model data; see the relevant variable(s) in the InputData folder for source information.</v>
      </c>
      <c r="T542" s="192"/>
      <c r="W542" s="190" t="str" cm="1">
        <f t="array" ref="W542">IFERROR(INDEX(A$761:A$954,MATCH(H542,A$761:A$954,0),0),"Save")</f>
        <v>Save</v>
      </c>
    </row>
    <row r="543" spans="1:26" hidden="1">
      <c r="A543" s="197" t="str">
        <f t="shared" si="118"/>
        <v>Industry</v>
      </c>
      <c r="B543" s="197" t="str">
        <f t="shared" si="118"/>
        <v>Methane Destruction</v>
      </c>
      <c r="C543" s="197" t="str">
        <f t="shared" si="118"/>
        <v>Fraction of Methane Destruction Opportunities Achieved</v>
      </c>
      <c r="D543" s="192" t="s">
        <v>773</v>
      </c>
      <c r="E543" s="192"/>
      <c r="F543" s="199" t="s">
        <v>774</v>
      </c>
      <c r="G543" s="192"/>
      <c r="H543" s="43">
        <v>516</v>
      </c>
      <c r="I543" s="192" t="s">
        <v>311</v>
      </c>
      <c r="J543" s="197" t="str">
        <f t="shared" si="119"/>
        <v>Methane Capture and Destruction</v>
      </c>
      <c r="K543" s="197" t="str">
        <f t="shared" si="119"/>
        <v>indst methane destruction</v>
      </c>
      <c r="L543" s="198">
        <f t="shared" si="119"/>
        <v>0</v>
      </c>
      <c r="M543" s="198">
        <f t="shared" si="119"/>
        <v>1</v>
      </c>
      <c r="N543" s="198">
        <f t="shared" si="119"/>
        <v>0.01</v>
      </c>
      <c r="O543" s="197" t="str">
        <f t="shared" si="119"/>
        <v>% of potential achieved</v>
      </c>
      <c r="P543" s="194" t="s">
        <v>917</v>
      </c>
      <c r="Q543" s="197" t="str">
        <f t="shared" si="120"/>
        <v>industry-ag-main.html#methane-destr</v>
      </c>
      <c r="R543" s="197" t="str">
        <f t="shared" si="120"/>
        <v>methane-destruction.html</v>
      </c>
      <c r="S543" s="232" t="str">
        <f t="shared" si="120"/>
        <v>Calculated from model data; see the relevant variable(s) in the InputData folder for source information.</v>
      </c>
      <c r="T543" s="192"/>
      <c r="W543" s="190" t="str" cm="1">
        <f t="array" ref="W543">IFERROR(INDEX(A$761:A$954,MATCH(H543,A$761:A$954,0),0),"Save")</f>
        <v>Save</v>
      </c>
    </row>
    <row r="544" spans="1:26" hidden="1">
      <c r="A544" s="189" t="s">
        <v>754</v>
      </c>
      <c r="B544" s="189" t="s">
        <v>918</v>
      </c>
      <c r="C544" s="189" t="s">
        <v>919</v>
      </c>
      <c r="D544" s="199" t="s">
        <v>252</v>
      </c>
      <c r="E544" s="192"/>
      <c r="F544" s="199" t="s">
        <v>580</v>
      </c>
      <c r="G544" s="192"/>
      <c r="H544" s="43">
        <v>451</v>
      </c>
      <c r="I544" s="192" t="s">
        <v>311</v>
      </c>
      <c r="J544" s="189" t="s">
        <v>919</v>
      </c>
      <c r="K544" s="189" t="s">
        <v>920</v>
      </c>
      <c r="L544" s="211">
        <v>0</v>
      </c>
      <c r="M544" s="212">
        <v>1</v>
      </c>
      <c r="N544" s="212">
        <v>0.01</v>
      </c>
      <c r="O544" s="192" t="s">
        <v>921</v>
      </c>
      <c r="P544" s="226" t="str">
        <f ca="1">_xlfn.CONCAT("**Description:** This policy reduces production of ",'PolicyLevers Old'!D544,"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",IF(LOOKUP(D544,'Supporting Data'!$R$62:$Y$63,'Supporting Data'!$R$63:$Y$63)=0,"The model assumes zero production. ",_xlfn.CONCAT("The model assumes that exports represent ",'Supporting Data'!L88,"% of ",'Supporting Data'!$A$6,"'s ",'PolicyLevers Old'!D544," production.")))</f>
        <v>**Description:**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that exports represent 0% of New Mexico's hard coal production.</v>
      </c>
      <c r="Q544" s="192"/>
      <c r="R544" s="199" t="s">
        <v>922</v>
      </c>
      <c r="S544" s="213" t="s">
        <v>446</v>
      </c>
      <c r="T544" s="192"/>
      <c r="U544" s="189" t="s">
        <v>149</v>
      </c>
      <c r="W544" s="190" t="str" cm="1">
        <f t="array" ref="W544">IFERROR(INDEX(A$761:A$954,MATCH(H544,A$761:A$954,0),0),"Save")</f>
        <v>Save</v>
      </c>
      <c r="Z544" s="189" t="s">
        <v>923</v>
      </c>
    </row>
    <row r="545" spans="1:23" hidden="1">
      <c r="A545" s="197" t="str">
        <f t="shared" ref="A545:C552" si="121">A$544</f>
        <v>Industry</v>
      </c>
      <c r="B545" s="197" t="str">
        <f t="shared" si="121"/>
        <v>Reduce Fossil Fuel Exports</v>
      </c>
      <c r="C545" s="197" t="str">
        <f t="shared" si="121"/>
        <v>Percent Reduction in Fossil Fuel Exports</v>
      </c>
      <c r="D545" s="199" t="s">
        <v>256</v>
      </c>
      <c r="E545" s="192"/>
      <c r="F545" s="199" t="s">
        <v>742</v>
      </c>
      <c r="G545" s="192"/>
      <c r="H545" s="43">
        <v>452</v>
      </c>
      <c r="I545" s="192" t="s">
        <v>311</v>
      </c>
      <c r="J545" s="197" t="str">
        <f t="shared" ref="J545:O548" si="122">J$544</f>
        <v>Percent Reduction in Fossil Fuel Exports</v>
      </c>
      <c r="K545" s="197" t="str">
        <f t="shared" si="122"/>
        <v>indst reduce fossil fuel exports</v>
      </c>
      <c r="L545" s="198">
        <f t="shared" si="122"/>
        <v>0</v>
      </c>
      <c r="M545" s="198">
        <f t="shared" si="122"/>
        <v>1</v>
      </c>
      <c r="N545" s="198">
        <f t="shared" si="122"/>
        <v>0.01</v>
      </c>
      <c r="O545" s="197" t="str">
        <f t="shared" si="122"/>
        <v>% reduction in exports</v>
      </c>
      <c r="P545" s="226" t="str">
        <f ca="1">_xlfn.CONCAT("**Description:** This policy reduces production of ",'PolicyLevers Old'!D545,"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",IF(LOOKUP(D545,'Supporting Data'!$R$62:$Y$63,'Supporting Data'!$R$63:$Y$63)=0,"The model assumes zero production. ",_xlfn.CONCAT("The model assumes that exports represent ",'Supporting Data'!P88,"% of ",'Supporting Data'!$A$6,"'s ",'PolicyLevers Old'!D545," production.")))</f>
        <v>**Description:**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that exports represent 0% of New Mexico's natural gas production.</v>
      </c>
      <c r="Q545" s="192"/>
      <c r="R545" s="197" t="str">
        <f t="shared" ref="R545:S548" si="123">R$544</f>
        <v>reduce-fuel-exports.html</v>
      </c>
      <c r="S545" s="232" t="str">
        <f t="shared" si="123"/>
        <v>Calculated from model data; see the relevant variable(s) in the InputData folder for source information.</v>
      </c>
      <c r="T545" s="192"/>
      <c r="U545" s="189" t="s">
        <v>149</v>
      </c>
      <c r="W545" s="190" t="str" cm="1">
        <f t="array" ref="W545">IFERROR(INDEX(A$761:A$954,MATCH(H545,A$761:A$954,0),0),"Save")</f>
        <v>Save</v>
      </c>
    </row>
    <row r="546" spans="1:23" hidden="1">
      <c r="A546" s="197" t="str">
        <f t="shared" si="121"/>
        <v>Industry</v>
      </c>
      <c r="B546" s="197" t="str">
        <f t="shared" si="121"/>
        <v>Reduce Fossil Fuel Exports</v>
      </c>
      <c r="C546" s="197" t="str">
        <f t="shared" si="121"/>
        <v>Percent Reduction in Fossil Fuel Exports</v>
      </c>
      <c r="D546" s="199" t="s">
        <v>258</v>
      </c>
      <c r="E546" s="192"/>
      <c r="F546" s="199" t="s">
        <v>924</v>
      </c>
      <c r="G546" s="192"/>
      <c r="H546" s="43">
        <v>453</v>
      </c>
      <c r="I546" s="192" t="s">
        <v>311</v>
      </c>
      <c r="J546" s="197" t="str">
        <f t="shared" si="122"/>
        <v>Percent Reduction in Fossil Fuel Exports</v>
      </c>
      <c r="K546" s="197" t="str">
        <f t="shared" si="122"/>
        <v>indst reduce fossil fuel exports</v>
      </c>
      <c r="L546" s="198">
        <f t="shared" si="122"/>
        <v>0</v>
      </c>
      <c r="M546" s="198">
        <f t="shared" si="122"/>
        <v>1</v>
      </c>
      <c r="N546" s="198">
        <f t="shared" si="122"/>
        <v>0.01</v>
      </c>
      <c r="O546" s="197" t="str">
        <f t="shared" si="122"/>
        <v>% reduction in exports</v>
      </c>
      <c r="P546" s="226" t="str">
        <f ca="1">_xlfn.CONCAT("**Description:** This policy reduces production of ",'PolicyLevers Old'!D546,"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",IF(LOOKUP(D546,'Supporting Data'!$R$62:$Y$63,'Supporting Data'!$R$63:$Y$63)=0,"The model assumes zero production. ",_xlfn.CONCAT("The model assumes that exports represent ",'Supporting Data'!R88,"% of ",'Supporting Data'!$A$6,"'s ",'PolicyLevers Old'!D546," production.")))</f>
        <v xml:space="preserve">**Description:**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46" s="192"/>
      <c r="R546" s="197" t="str">
        <f t="shared" si="123"/>
        <v>reduce-fuel-exports.html</v>
      </c>
      <c r="S546" s="232" t="str">
        <f t="shared" si="123"/>
        <v>Calculated from model data; see the relevant variable(s) in the InputData folder for source information.</v>
      </c>
      <c r="T546" s="192"/>
      <c r="U546" s="189" t="s">
        <v>149</v>
      </c>
      <c r="W546" s="190" t="str" cm="1">
        <f t="array" ref="W546">IFERROR(INDEX(A$761:A$954,MATCH(H546,A$761:A$954,0),0),"Save")</f>
        <v>Save</v>
      </c>
    </row>
    <row r="547" spans="1:23" hidden="1">
      <c r="A547" s="197" t="str">
        <f t="shared" si="121"/>
        <v>Industry</v>
      </c>
      <c r="B547" s="197" t="str">
        <f t="shared" si="121"/>
        <v>Reduce Fossil Fuel Exports</v>
      </c>
      <c r="C547" s="197" t="str">
        <f t="shared" si="121"/>
        <v>Percent Reduction in Fossil Fuel Exports</v>
      </c>
      <c r="D547" s="199" t="s">
        <v>257</v>
      </c>
      <c r="E547" s="192"/>
      <c r="F547" s="199" t="s">
        <v>925</v>
      </c>
      <c r="G547" s="192"/>
      <c r="H547" s="43">
        <v>454</v>
      </c>
      <c r="I547" s="192" t="s">
        <v>311</v>
      </c>
      <c r="J547" s="197" t="str">
        <f t="shared" si="122"/>
        <v>Percent Reduction in Fossil Fuel Exports</v>
      </c>
      <c r="K547" s="197" t="str">
        <f t="shared" si="122"/>
        <v>indst reduce fossil fuel exports</v>
      </c>
      <c r="L547" s="198">
        <f t="shared" si="122"/>
        <v>0</v>
      </c>
      <c r="M547" s="198">
        <f t="shared" si="122"/>
        <v>1</v>
      </c>
      <c r="N547" s="198">
        <f t="shared" si="122"/>
        <v>0.01</v>
      </c>
      <c r="O547" s="197" t="str">
        <f t="shared" si="122"/>
        <v>% reduction in exports</v>
      </c>
      <c r="P547" s="226" t="str">
        <f ca="1">_xlfn.CONCAT("**Description:** This policy reduces production of ",'PolicyLevers Old'!D547,"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",IF(LOOKUP(D547,'Supporting Data'!$R$62:$Y$63,'Supporting Data'!$R$63:$Y$63)=0,"The model assumes zero production. ",_xlfn.CONCAT("The model assumes that exports represent ",'Supporting Data'!Q88,"% of ",'Supporting Data'!$A$6,"'s ",'PolicyLevers Old'!D547," production.")))</f>
        <v xml:space="preserve">**Description:**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47" s="192"/>
      <c r="R547" s="197" t="str">
        <f t="shared" si="123"/>
        <v>reduce-fuel-exports.html</v>
      </c>
      <c r="S547" s="232" t="str">
        <f t="shared" si="123"/>
        <v>Calculated from model data; see the relevant variable(s) in the InputData folder for source information.</v>
      </c>
      <c r="T547" s="192"/>
      <c r="U547" s="189" t="s">
        <v>149</v>
      </c>
      <c r="W547" s="190" t="str" cm="1">
        <f t="array" ref="W547">IFERROR(INDEX(A$761:A$954,MATCH(H547,A$761:A$954,0),0),"Save")</f>
        <v>Save</v>
      </c>
    </row>
    <row r="548" spans="1:23" hidden="1">
      <c r="A548" s="197" t="str">
        <f t="shared" si="121"/>
        <v>Industry</v>
      </c>
      <c r="B548" s="197" t="str">
        <f t="shared" si="121"/>
        <v>Reduce Fossil Fuel Exports</v>
      </c>
      <c r="C548" s="197" t="str">
        <f t="shared" si="121"/>
        <v>Percent Reduction in Fossil Fuel Exports</v>
      </c>
      <c r="D548" s="199" t="s">
        <v>254</v>
      </c>
      <c r="E548" s="192"/>
      <c r="F548" s="199" t="s">
        <v>926</v>
      </c>
      <c r="G548" s="192"/>
      <c r="H548" s="43">
        <v>455</v>
      </c>
      <c r="I548" s="192" t="s">
        <v>311</v>
      </c>
      <c r="J548" s="197" t="str">
        <f t="shared" si="122"/>
        <v>Percent Reduction in Fossil Fuel Exports</v>
      </c>
      <c r="K548" s="197" t="str">
        <f t="shared" si="122"/>
        <v>indst reduce fossil fuel exports</v>
      </c>
      <c r="L548" s="198">
        <f t="shared" si="122"/>
        <v>0</v>
      </c>
      <c r="M548" s="198">
        <f t="shared" si="122"/>
        <v>1</v>
      </c>
      <c r="N548" s="198">
        <f t="shared" si="122"/>
        <v>0.01</v>
      </c>
      <c r="O548" s="197" t="str">
        <f t="shared" si="122"/>
        <v>% reduction in exports</v>
      </c>
      <c r="P548" s="226" t="str">
        <f ca="1">_xlfn.CONCAT("**Description:** This policy reduces production of ",'PolicyLevers Old'!D548,"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",IF(LOOKUP(D548,'Supporting Data'!$R$62:$Y$63,'Supporting Data'!$R$63:$Y$63)=0,"The model assumes zero production. ",_xlfn.CONCAT("The model assumes that exports represent ",'Supporting Data'!N88,"% of ",'Supporting Data'!$A$6,"'s ",'PolicyLevers Old'!D548," production.")))</f>
        <v>**Description:** This policy reduces production of jet fuel or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that exports represent 83.346938255698% of New Mexico's jet fuel or kerosene production.</v>
      </c>
      <c r="Q548" s="192"/>
      <c r="R548" s="197" t="str">
        <f t="shared" si="123"/>
        <v>reduce-fuel-exports.html</v>
      </c>
      <c r="S548" s="232" t="str">
        <f t="shared" si="123"/>
        <v>Calculated from model data; see the relevant variable(s) in the InputData folder for source information.</v>
      </c>
      <c r="T548" s="192"/>
      <c r="U548" s="189" t="s">
        <v>149</v>
      </c>
      <c r="W548" s="190" t="str" cm="1">
        <f t="array" ref="W548">IFERROR(INDEX(A$761:A$954,MATCH(H548,A$761:A$954,0),0),"Save")</f>
        <v>Save</v>
      </c>
    </row>
    <row r="549" spans="1:23" hidden="1">
      <c r="A549" s="197" t="str">
        <f t="shared" si="121"/>
        <v>Industry</v>
      </c>
      <c r="B549" s="197" t="str">
        <f t="shared" si="121"/>
        <v>Reduce Fossil Fuel Exports</v>
      </c>
      <c r="C549" s="197" t="str">
        <f t="shared" si="121"/>
        <v>Percent Reduction in Fossil Fuel Exports</v>
      </c>
      <c r="D549" s="199" t="s">
        <v>927</v>
      </c>
      <c r="E549" s="192"/>
      <c r="F549" s="199" t="s">
        <v>610</v>
      </c>
      <c r="G549" s="192"/>
      <c r="H549" s="43">
        <v>456</v>
      </c>
      <c r="I549" s="199" t="s">
        <v>333</v>
      </c>
      <c r="J549" s="197"/>
      <c r="K549" s="197"/>
      <c r="L549" s="198"/>
      <c r="M549" s="198"/>
      <c r="N549" s="198"/>
      <c r="O549" s="197"/>
      <c r="P549" s="194"/>
      <c r="Q549" s="192"/>
      <c r="R549" s="199"/>
      <c r="S549" s="232" t="str">
        <f>S$544</f>
        <v>Calculated from model data; see the relevant variable(s) in the InputData folder for source information.</v>
      </c>
      <c r="T549" s="192"/>
      <c r="W549" s="190" t="str" cm="1">
        <f t="array" ref="W549">IFERROR(INDEX(A$761:A$954,MATCH(H549,A$761:A$954,0),0),"Save")</f>
        <v>Save</v>
      </c>
    </row>
    <row r="550" spans="1:23" hidden="1">
      <c r="A550" s="197" t="str">
        <f t="shared" si="121"/>
        <v>Industry</v>
      </c>
      <c r="B550" s="197" t="str">
        <f t="shared" si="121"/>
        <v>Reduce Fossil Fuel Exports</v>
      </c>
      <c r="C550" s="197" t="str">
        <f t="shared" si="121"/>
        <v>Percent Reduction in Fossil Fuel Exports</v>
      </c>
      <c r="D550" s="199" t="s">
        <v>251</v>
      </c>
      <c r="E550" s="192"/>
      <c r="F550" s="199" t="s">
        <v>615</v>
      </c>
      <c r="G550" s="192"/>
      <c r="H550" s="43">
        <v>457</v>
      </c>
      <c r="I550" s="192" t="s">
        <v>311</v>
      </c>
      <c r="J550" s="197" t="str">
        <f t="shared" ref="J550:O552" si="124">J$544</f>
        <v>Percent Reduction in Fossil Fuel Exports</v>
      </c>
      <c r="K550" s="197" t="str">
        <f t="shared" si="124"/>
        <v>indst reduce fossil fuel exports</v>
      </c>
      <c r="L550" s="198">
        <f t="shared" si="124"/>
        <v>0</v>
      </c>
      <c r="M550" s="198">
        <f t="shared" si="124"/>
        <v>1</v>
      </c>
      <c r="N550" s="198">
        <f t="shared" si="124"/>
        <v>0.01</v>
      </c>
      <c r="O550" s="197" t="str">
        <f t="shared" si="124"/>
        <v>% reduction in exports</v>
      </c>
      <c r="P550" s="226" t="str">
        <f ca="1">_xlfn.CONCAT("**Description:** This policy reduces production of ",'PolicyLevers Old'!D550,"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",IF(LOOKUP(D550,'Supporting Data'!$R$62:$Y$63,'Supporting Data'!$R$63:$Y$63)=0,"The model assumes zero production. ",_xlfn.CONCAT("The model assumes that exports represent ",'Supporting Data'!K88,"% of ",'Supporting Data'!$A$6,"'s ",'PolicyLevers Old'!D550," production.")))</f>
        <v>**Description:**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that exports represent 0% of New Mexico's crude oil production.</v>
      </c>
      <c r="Q550" s="192"/>
      <c r="R550" s="197" t="str">
        <f>R$544</f>
        <v>reduce-fuel-exports.html</v>
      </c>
      <c r="S550" s="232" t="str">
        <f>S$544</f>
        <v>Calculated from model data; see the relevant variable(s) in the InputData folder for source information.</v>
      </c>
      <c r="T550" s="192"/>
      <c r="U550" s="189" t="s">
        <v>149</v>
      </c>
      <c r="W550" s="190" t="str" cm="1">
        <f t="array" ref="W550">IFERROR(INDEX(A$761:A$954,MATCH(H550,A$761:A$954,0),0),"Save")</f>
        <v>Save</v>
      </c>
    </row>
    <row r="551" spans="1:23" hidden="1">
      <c r="A551" s="197" t="str">
        <f t="shared" si="121"/>
        <v>Industry</v>
      </c>
      <c r="B551" s="197" t="str">
        <f t="shared" si="121"/>
        <v>Reduce Fossil Fuel Exports</v>
      </c>
      <c r="C551" s="197" t="str">
        <f t="shared" si="121"/>
        <v>Percent Reduction in Fossil Fuel Exports</v>
      </c>
      <c r="D551" s="199" t="s">
        <v>928</v>
      </c>
      <c r="E551" s="192"/>
      <c r="F551" s="199" t="s">
        <v>929</v>
      </c>
      <c r="G551" s="192"/>
      <c r="H551" s="43">
        <v>458</v>
      </c>
      <c r="I551" s="192" t="s">
        <v>311</v>
      </c>
      <c r="J551" s="197" t="str">
        <f t="shared" si="124"/>
        <v>Percent Reduction in Fossil Fuel Exports</v>
      </c>
      <c r="K551" s="197" t="str">
        <f t="shared" si="124"/>
        <v>indst reduce fossil fuel exports</v>
      </c>
      <c r="L551" s="198">
        <f t="shared" si="124"/>
        <v>0</v>
      </c>
      <c r="M551" s="198">
        <f t="shared" si="124"/>
        <v>1</v>
      </c>
      <c r="N551" s="198">
        <f t="shared" si="124"/>
        <v>0.01</v>
      </c>
      <c r="O551" s="197" t="str">
        <f t="shared" si="124"/>
        <v>% reduction in exports</v>
      </c>
      <c r="P551" s="226" t="str">
        <f ca="1">_xlfn.CONCAT("**Description:** This policy reduces production of ",'PolicyLevers Old'!D551,"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",IF(LOOKUP(D551,'Supporting Data'!$R$62:$Y$63,'Supporting Data'!$R$63:$Y$63)=0,"The model assumes zero production. ",_xlfn.CONCAT("The model assumes that exports represent ",'Supporting Data'!M88,"% of ",'Supporting Data'!$A$6,"'s ",'PolicyLevers Old'!D551," production.")))</f>
        <v>**Description:** This policy reduces production of heavy or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that exports represent 100% of New Mexico's heavy or residual fuel oil production.</v>
      </c>
      <c r="Q551" s="192"/>
      <c r="R551" s="197" t="str">
        <f>R$544</f>
        <v>reduce-fuel-exports.html</v>
      </c>
      <c r="S551" s="232" t="str">
        <f>S$544</f>
        <v>Calculated from model data; see the relevant variable(s) in the InputData folder for source information.</v>
      </c>
      <c r="T551" s="192"/>
      <c r="U551" s="189" t="s">
        <v>149</v>
      </c>
      <c r="W551" s="190" t="str" cm="1">
        <f t="array" ref="W551">IFERROR(INDEX(A$761:A$954,MATCH(H551,A$761:A$954,0),0),"Save")</f>
        <v>Save</v>
      </c>
    </row>
    <row r="552" spans="1:23" hidden="1">
      <c r="A552" s="197" t="str">
        <f t="shared" si="121"/>
        <v>Industry</v>
      </c>
      <c r="B552" s="197" t="str">
        <f t="shared" si="121"/>
        <v>Reduce Fossil Fuel Exports</v>
      </c>
      <c r="C552" s="197" t="str">
        <f t="shared" si="121"/>
        <v>Percent Reduction in Fossil Fuel Exports</v>
      </c>
      <c r="D552" s="199" t="s">
        <v>255</v>
      </c>
      <c r="E552" s="192"/>
      <c r="F552" s="199" t="s">
        <v>930</v>
      </c>
      <c r="G552" s="192"/>
      <c r="H552" s="43">
        <v>459</v>
      </c>
      <c r="I552" s="192" t="s">
        <v>311</v>
      </c>
      <c r="J552" s="197" t="str">
        <f t="shared" si="124"/>
        <v>Percent Reduction in Fossil Fuel Exports</v>
      </c>
      <c r="K552" s="197" t="str">
        <f t="shared" si="124"/>
        <v>indst reduce fossil fuel exports</v>
      </c>
      <c r="L552" s="198">
        <f t="shared" si="124"/>
        <v>0</v>
      </c>
      <c r="M552" s="198">
        <f t="shared" si="124"/>
        <v>1</v>
      </c>
      <c r="N552" s="198">
        <f t="shared" si="124"/>
        <v>0.01</v>
      </c>
      <c r="O552" s="197" t="str">
        <f t="shared" si="124"/>
        <v>% reduction in exports</v>
      </c>
      <c r="P552" s="226" t="str">
        <f ca="1">_xlfn.CONCAT("**Description:** This policy reduces production of ",'PolicyLevers Old'!D552,"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",IF(LOOKUP(D552,'Supporting Data'!$R$62:$Y$63,'Supporting Data'!$R$63:$Y$63)=0,"The model assumes zero production. ",_xlfn.CONCAT("The model assumes that exports represent ",'Supporting Data'!O88,"% of ",'Supporting Data'!$A$6,"'s ",'PolicyLevers Old'!D552," production.")))</f>
        <v>**Description:** This policy reduces production of LPG propane or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that exports represent 67.9203956566332% of New Mexico's LPG propane or butane production.</v>
      </c>
      <c r="Q552" s="192"/>
      <c r="R552" s="197" t="str">
        <f>R$544</f>
        <v>reduce-fuel-exports.html</v>
      </c>
      <c r="S552" s="232" t="str">
        <f>S$544</f>
        <v>Calculated from model data; see the relevant variable(s) in the InputData folder for source information.</v>
      </c>
      <c r="T552" s="192"/>
      <c r="U552" s="189" t="s">
        <v>149</v>
      </c>
      <c r="W552" s="190" t="str" cm="1">
        <f t="array" ref="W552">IFERROR(INDEX(A$761:A$954,MATCH(H552,A$761:A$954,0),0),"Save")</f>
        <v>Save</v>
      </c>
    </row>
    <row r="553" spans="1:23" hidden="1">
      <c r="A553" s="189" t="s">
        <v>931</v>
      </c>
      <c r="B553" s="189" t="s">
        <v>932</v>
      </c>
      <c r="C553" s="189" t="s">
        <v>933</v>
      </c>
      <c r="D553" s="192"/>
      <c r="E553" s="192"/>
      <c r="F553" s="192"/>
      <c r="G553" s="192"/>
      <c r="H553" s="43">
        <v>60</v>
      </c>
      <c r="I553" s="192" t="s">
        <v>311</v>
      </c>
      <c r="J553" s="189" t="s">
        <v>932</v>
      </c>
      <c r="K553" s="189" t="s">
        <v>934</v>
      </c>
      <c r="L553" s="211">
        <v>0</v>
      </c>
      <c r="M553" s="212">
        <v>1</v>
      </c>
      <c r="N553" s="212">
        <v>0.01</v>
      </c>
      <c r="O553" s="192" t="s">
        <v>654</v>
      </c>
      <c r="P553" s="226" t="str">
        <f>_xlfn.CONCAT("**Description:**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",'Supporting Data'!AQ6," thousand acres per year in 2050"," (roughly equal to 0.1% of the land area of the state).")</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78 thousand acres per year in 2050 (roughly equal to 0.1% of the land area of the state).</v>
      </c>
      <c r="Q553" s="192" t="s">
        <v>935</v>
      </c>
      <c r="R553" s="199" t="s">
        <v>936</v>
      </c>
      <c r="S553" s="213" t="s">
        <v>446</v>
      </c>
      <c r="T553" s="192" t="s">
        <v>937</v>
      </c>
      <c r="W553" s="190" t="str" cm="1">
        <f t="array" ref="W553">IFERROR(INDEX(A$761:A$954,MATCH(H553,A$761:A$954,0),0),"Save")</f>
        <v>Save</v>
      </c>
    </row>
    <row r="554" spans="1:23" hidden="1">
      <c r="A554" s="189" t="s">
        <v>931</v>
      </c>
      <c r="B554" s="189" t="s">
        <v>938</v>
      </c>
      <c r="C554" s="189" t="s">
        <v>939</v>
      </c>
      <c r="D554" s="192"/>
      <c r="E554" s="192"/>
      <c r="F554" s="192"/>
      <c r="G554" s="192"/>
      <c r="H554" s="43">
        <v>705</v>
      </c>
      <c r="I554" s="199" t="s">
        <v>333</v>
      </c>
      <c r="J554" s="189" t="s">
        <v>938</v>
      </c>
      <c r="K554" s="189" t="s">
        <v>940</v>
      </c>
      <c r="L554" s="211"/>
      <c r="M554" s="212"/>
      <c r="N554" s="212"/>
      <c r="O554" s="192"/>
      <c r="P554" s="194"/>
      <c r="Q554" s="192" t="s">
        <v>941</v>
      </c>
      <c r="R554" s="199" t="s">
        <v>942</v>
      </c>
      <c r="S554" s="213"/>
      <c r="T554" s="192"/>
      <c r="W554" s="190" t="str" cm="1">
        <f t="array" ref="W554">IFERROR(INDEX(A$761:A$954,MATCH(H554,A$761:A$954,0),0),"Save")</f>
        <v>Save</v>
      </c>
    </row>
    <row r="555" spans="1:23" hidden="1">
      <c r="A555" s="189" t="s">
        <v>931</v>
      </c>
      <c r="B555" s="189" t="s">
        <v>943</v>
      </c>
      <c r="C555" s="189" t="s">
        <v>944</v>
      </c>
      <c r="D555" s="192"/>
      <c r="E555" s="192"/>
      <c r="F555" s="192"/>
      <c r="G555" s="192"/>
      <c r="H555" s="43">
        <v>177</v>
      </c>
      <c r="I555" s="199" t="s">
        <v>333</v>
      </c>
      <c r="J555" s="189" t="s">
        <v>943</v>
      </c>
      <c r="K555" s="189" t="s">
        <v>945</v>
      </c>
      <c r="L555" s="211"/>
      <c r="M555" s="212"/>
      <c r="N555" s="212"/>
      <c r="O555" s="192"/>
      <c r="P555" s="194"/>
      <c r="Q555" s="192"/>
      <c r="R555" s="199" t="s">
        <v>946</v>
      </c>
      <c r="S555" s="213"/>
      <c r="T555" s="192"/>
      <c r="W555" s="190" t="str" cm="1">
        <f t="array" ref="W555">IFERROR(INDEX(A$761:A$954,MATCH(H555,A$761:A$954,0),0),"Save")</f>
        <v>Save</v>
      </c>
    </row>
    <row r="556" spans="1:23" hidden="1">
      <c r="A556" s="189" t="s">
        <v>931</v>
      </c>
      <c r="B556" s="189" t="s">
        <v>947</v>
      </c>
      <c r="C556" s="189" t="s">
        <v>948</v>
      </c>
      <c r="D556" s="192"/>
      <c r="E556" s="192"/>
      <c r="F556" s="192"/>
      <c r="G556" s="192"/>
      <c r="H556" s="43">
        <v>61</v>
      </c>
      <c r="I556" s="192" t="s">
        <v>311</v>
      </c>
      <c r="J556" s="189" t="s">
        <v>947</v>
      </c>
      <c r="K556" s="189" t="s">
        <v>949</v>
      </c>
      <c r="L556" s="211">
        <v>0</v>
      </c>
      <c r="M556" s="212">
        <v>1</v>
      </c>
      <c r="N556" s="212">
        <v>0.01</v>
      </c>
      <c r="O556" s="192" t="s">
        <v>654</v>
      </c>
      <c r="P556" s="194" t="s">
        <v>950</v>
      </c>
      <c r="Q556" s="192" t="s">
        <v>951</v>
      </c>
      <c r="R556" s="199" t="s">
        <v>952</v>
      </c>
      <c r="S556" s="213" t="s">
        <v>446</v>
      </c>
      <c r="T556" s="192"/>
      <c r="W556" s="190" t="str" cm="1">
        <f t="array" ref="W556">IFERROR(INDEX(A$761:A$954,MATCH(H556,A$761:A$954,0),0),"Save")</f>
        <v>Save</v>
      </c>
    </row>
    <row r="557" spans="1:23" hidden="1">
      <c r="A557" s="189" t="s">
        <v>931</v>
      </c>
      <c r="B557" s="189" t="s">
        <v>953</v>
      </c>
      <c r="C557" s="189" t="s">
        <v>954</v>
      </c>
      <c r="D557" s="192"/>
      <c r="E557" s="192"/>
      <c r="F557" s="192"/>
      <c r="G557" s="192"/>
      <c r="H557" s="43">
        <v>62</v>
      </c>
      <c r="I557" s="192" t="s">
        <v>311</v>
      </c>
      <c r="J557" s="189" t="s">
        <v>953</v>
      </c>
      <c r="K557" s="189" t="s">
        <v>955</v>
      </c>
      <c r="L557" s="211">
        <v>0</v>
      </c>
      <c r="M557" s="212">
        <v>1</v>
      </c>
      <c r="N557" s="212">
        <v>0.01</v>
      </c>
      <c r="O557" s="192" t="s">
        <v>654</v>
      </c>
      <c r="P557" s="194" t="s">
        <v>956</v>
      </c>
      <c r="Q557" s="192" t="s">
        <v>957</v>
      </c>
      <c r="R557" s="199" t="s">
        <v>958</v>
      </c>
      <c r="S557" s="213" t="s">
        <v>446</v>
      </c>
      <c r="T557" s="192"/>
      <c r="W557" s="190" t="str" cm="1">
        <f t="array" ref="W557">IFERROR(INDEX(A$761:A$954,MATCH(H557,A$761:A$954,0),0),"Save")</f>
        <v>Save</v>
      </c>
    </row>
    <row r="558" spans="1:23" hidden="1">
      <c r="A558" s="189" t="s">
        <v>931</v>
      </c>
      <c r="B558" s="189" t="s">
        <v>959</v>
      </c>
      <c r="C558" s="189" t="s">
        <v>960</v>
      </c>
      <c r="D558" s="192"/>
      <c r="E558" s="192"/>
      <c r="F558" s="192"/>
      <c r="G558" s="192"/>
      <c r="H558" s="43">
        <v>63</v>
      </c>
      <c r="I558" s="192" t="s">
        <v>311</v>
      </c>
      <c r="J558" s="189" t="s">
        <v>959</v>
      </c>
      <c r="K558" s="189" t="s">
        <v>961</v>
      </c>
      <c r="L558" s="211">
        <v>0</v>
      </c>
      <c r="M558" s="212">
        <v>1</v>
      </c>
      <c r="N558" s="212">
        <v>0.01</v>
      </c>
      <c r="O558" s="192" t="s">
        <v>654</v>
      </c>
      <c r="P558" s="194" t="s">
        <v>962</v>
      </c>
      <c r="Q558" s="192" t="s">
        <v>963</v>
      </c>
      <c r="R558" s="199" t="s">
        <v>964</v>
      </c>
      <c r="S558" s="213" t="s">
        <v>446</v>
      </c>
      <c r="T558" s="192"/>
      <c r="W558" s="190" t="str" cm="1">
        <f t="array" ref="W558">IFERROR(INDEX(A$761:A$954,MATCH(H558,A$761:A$954,0),0),"Save")</f>
        <v>Save</v>
      </c>
    </row>
    <row r="559" spans="1:23" hidden="1">
      <c r="A559" s="189" t="s">
        <v>931</v>
      </c>
      <c r="B559" s="189" t="s">
        <v>965</v>
      </c>
      <c r="C559" s="189" t="s">
        <v>966</v>
      </c>
      <c r="D559" s="192"/>
      <c r="E559" s="192"/>
      <c r="F559" s="192"/>
      <c r="G559" s="192"/>
      <c r="H559" s="43">
        <v>64</v>
      </c>
      <c r="I559" s="192" t="s">
        <v>311</v>
      </c>
      <c r="J559" s="189" t="s">
        <v>965</v>
      </c>
      <c r="K559" s="189" t="s">
        <v>967</v>
      </c>
      <c r="L559" s="211">
        <v>0</v>
      </c>
      <c r="M559" s="212">
        <v>1</v>
      </c>
      <c r="N559" s="212">
        <v>0.01</v>
      </c>
      <c r="O559" s="192" t="s">
        <v>654</v>
      </c>
      <c r="P559" s="194" t="s">
        <v>968</v>
      </c>
      <c r="Q559" s="192" t="s">
        <v>969</v>
      </c>
      <c r="R559" s="199" t="s">
        <v>970</v>
      </c>
      <c r="S559" s="213" t="s">
        <v>446</v>
      </c>
      <c r="T559" s="192"/>
      <c r="W559" s="190" t="str" cm="1">
        <f t="array" ref="W559">IFERROR(INDEX(A$761:A$954,MATCH(H559,A$761:A$954,0),0),"Save")</f>
        <v>Save</v>
      </c>
    </row>
    <row r="560" spans="1:23" hidden="1">
      <c r="A560" s="189" t="s">
        <v>931</v>
      </c>
      <c r="B560" s="189" t="s">
        <v>971</v>
      </c>
      <c r="C560" s="189" t="s">
        <v>972</v>
      </c>
      <c r="D560" s="192"/>
      <c r="E560" s="192"/>
      <c r="F560" s="192"/>
      <c r="G560" s="192"/>
      <c r="H560" s="43">
        <v>178</v>
      </c>
      <c r="I560" s="192" t="s">
        <v>333</v>
      </c>
      <c r="J560" s="189" t="s">
        <v>971</v>
      </c>
      <c r="K560" s="189" t="s">
        <v>973</v>
      </c>
      <c r="L560" s="211"/>
      <c r="M560" s="212"/>
      <c r="N560" s="212"/>
      <c r="O560" s="192"/>
      <c r="P560" s="194"/>
      <c r="Q560" s="192"/>
      <c r="R560" s="199" t="s">
        <v>974</v>
      </c>
      <c r="S560" s="213"/>
      <c r="T560" s="192"/>
      <c r="W560" s="190" t="str" cm="1">
        <f t="array" ref="W560">IFERROR(INDEX(A$761:A$954,MATCH(H560,A$761:A$954,0),0),"Save")</f>
        <v>Save</v>
      </c>
    </row>
    <row r="561" spans="1:23" hidden="1">
      <c r="A561" s="189" t="s">
        <v>931</v>
      </c>
      <c r="B561" s="189" t="s">
        <v>975</v>
      </c>
      <c r="C561" s="189" t="s">
        <v>976</v>
      </c>
      <c r="D561" s="192"/>
      <c r="E561" s="192"/>
      <c r="F561" s="192"/>
      <c r="G561" s="192"/>
      <c r="H561" s="43">
        <v>434</v>
      </c>
      <c r="I561" s="192" t="s">
        <v>311</v>
      </c>
      <c r="J561" s="189" t="s">
        <v>975</v>
      </c>
      <c r="K561" s="189" t="s">
        <v>977</v>
      </c>
      <c r="L561" s="211">
        <v>0</v>
      </c>
      <c r="M561" s="212">
        <v>1</v>
      </c>
      <c r="N561" s="212">
        <v>0.01</v>
      </c>
      <c r="O561" s="192" t="s">
        <v>978</v>
      </c>
      <c r="P561" s="194" t="s">
        <v>979</v>
      </c>
      <c r="Q561" s="192"/>
      <c r="R561" s="199" t="s">
        <v>980</v>
      </c>
      <c r="S561" s="206" t="s">
        <v>981</v>
      </c>
      <c r="T561" s="192"/>
      <c r="W561" s="190" t="str" cm="1">
        <f t="array" ref="W561">IFERROR(INDEX(A$761:A$954,MATCH(H561,A$761:A$954,0),0),"Save")</f>
        <v>Save</v>
      </c>
    </row>
    <row r="562" spans="1:23" s="190" customFormat="1" hidden="1">
      <c r="A562" s="190" t="s">
        <v>982</v>
      </c>
      <c r="B562" s="190" t="s">
        <v>983</v>
      </c>
      <c r="C562" s="190" t="s">
        <v>984</v>
      </c>
      <c r="D562" s="199"/>
      <c r="E562" s="199"/>
      <c r="F562" s="199"/>
      <c r="G562" s="199"/>
      <c r="H562" s="43">
        <v>68</v>
      </c>
      <c r="I562" s="199" t="s">
        <v>311</v>
      </c>
      <c r="J562" s="190" t="s">
        <v>985</v>
      </c>
      <c r="K562" s="189" t="s">
        <v>986</v>
      </c>
      <c r="L562" s="193">
        <v>0</v>
      </c>
      <c r="M562" s="193">
        <v>1</v>
      </c>
      <c r="N562" s="193">
        <v>0.01</v>
      </c>
      <c r="O562" s="199" t="s">
        <v>987</v>
      </c>
      <c r="P562" s="194" t="s">
        <v>988</v>
      </c>
      <c r="Q562" s="199" t="s">
        <v>989</v>
      </c>
      <c r="R562" s="199" t="s">
        <v>990</v>
      </c>
      <c r="S562" s="213" t="s">
        <v>446</v>
      </c>
      <c r="T562" s="199"/>
      <c r="W562" s="190" t="str" cm="1">
        <f t="array" ref="W562">IFERROR(INDEX(A$761:A$954,MATCH(H562,A$761:A$954,0),0),"Save")</f>
        <v>Save</v>
      </c>
    </row>
    <row r="563" spans="1:23" s="190" customFormat="1" hidden="1">
      <c r="A563" s="190" t="s">
        <v>982</v>
      </c>
      <c r="B563" s="190" t="s">
        <v>991</v>
      </c>
      <c r="C563" s="190" t="s">
        <v>992</v>
      </c>
      <c r="D563" s="199"/>
      <c r="E563" s="199"/>
      <c r="F563" s="199"/>
      <c r="G563" s="199"/>
      <c r="H563" s="43">
        <v>176</v>
      </c>
      <c r="I563" s="199" t="s">
        <v>311</v>
      </c>
      <c r="J563" s="190" t="s">
        <v>993</v>
      </c>
      <c r="K563" s="189" t="s">
        <v>994</v>
      </c>
      <c r="L563" s="193">
        <v>0</v>
      </c>
      <c r="M563" s="193">
        <v>1</v>
      </c>
      <c r="N563" s="193">
        <v>0.01</v>
      </c>
      <c r="O563" s="192" t="s">
        <v>995</v>
      </c>
      <c r="P563" s="194" t="s">
        <v>996</v>
      </c>
      <c r="Q563" s="199" t="s">
        <v>997</v>
      </c>
      <c r="R563" s="199" t="s">
        <v>998</v>
      </c>
      <c r="S563" s="213" t="s">
        <v>446</v>
      </c>
      <c r="T563" s="199"/>
      <c r="U563" s="189"/>
      <c r="W563" s="190" t="str" cm="1">
        <f t="array" ref="W563">IFERROR(INDEX(A$761:A$954,MATCH(H563,A$761:A$954,0),0),"Save")</f>
        <v>Save</v>
      </c>
    </row>
    <row r="564" spans="1:23" s="190" customFormat="1" hidden="1">
      <c r="A564" s="190" t="s">
        <v>982</v>
      </c>
      <c r="B564" s="190" t="s">
        <v>999</v>
      </c>
      <c r="C564" s="190" t="s">
        <v>1000</v>
      </c>
      <c r="D564" s="199"/>
      <c r="E564" s="199"/>
      <c r="F564" s="199"/>
      <c r="G564" s="199"/>
      <c r="H564" s="43">
        <v>450</v>
      </c>
      <c r="I564" s="199" t="s">
        <v>311</v>
      </c>
      <c r="J564" s="190" t="s">
        <v>1001</v>
      </c>
      <c r="K564" s="189" t="s">
        <v>1002</v>
      </c>
      <c r="L564" s="193">
        <v>0</v>
      </c>
      <c r="M564" s="193">
        <v>1</v>
      </c>
      <c r="N564" s="193">
        <v>0.01</v>
      </c>
      <c r="O564" s="192" t="s">
        <v>1003</v>
      </c>
      <c r="P564" s="194" t="s">
        <v>1004</v>
      </c>
      <c r="Q564" s="199"/>
      <c r="R564" s="199" t="s">
        <v>1005</v>
      </c>
      <c r="S564" s="213"/>
      <c r="T564" s="199"/>
      <c r="W564" s="190" t="str" cm="1">
        <f t="array" ref="W564">IFERROR(INDEX(A$761:A$954,MATCH(H564,A$761:A$954,0),0),"Save")</f>
        <v>Save</v>
      </c>
    </row>
    <row r="565" spans="1:23" s="197" customFormat="1" hidden="1">
      <c r="A565" s="189" t="s">
        <v>1006</v>
      </c>
      <c r="B565" s="189" t="s">
        <v>1007</v>
      </c>
      <c r="C565" s="189" t="s">
        <v>1008</v>
      </c>
      <c r="D565" s="192" t="s">
        <v>1009</v>
      </c>
      <c r="E565" s="192"/>
      <c r="F565" s="192" t="s">
        <v>1010</v>
      </c>
      <c r="G565" s="192"/>
      <c r="H565" s="43">
        <v>171</v>
      </c>
      <c r="I565" s="192" t="s">
        <v>311</v>
      </c>
      <c r="J565" s="189" t="s">
        <v>1007</v>
      </c>
      <c r="K565" s="189" t="s">
        <v>1011</v>
      </c>
      <c r="L565" s="189">
        <v>0</v>
      </c>
      <c r="M565" s="189">
        <v>300</v>
      </c>
      <c r="N565" s="189">
        <v>5</v>
      </c>
      <c r="O565" s="231" t="str">
        <f>UnitControlCenter!B44</f>
        <v>$/metric ton CO2e</v>
      </c>
      <c r="P565" s="241" t="str">
        <f>_xlfn.CONCAT("**Description:** This policy applies a tax on fuels used in the ",F565," based on their greenhouse gas emissions.  It also increases the base cost of vehicles according to their embedded carbon content. // **Guidance for setting values:** ",'Repeating Values'!$D$9)</f>
        <v>**Description:** This policy applies a tax on fuels used in the Transportation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65" s="192" t="s">
        <v>1012</v>
      </c>
      <c r="R565" s="199" t="s">
        <v>1013</v>
      </c>
      <c r="S565" s="220" t="s">
        <v>1014</v>
      </c>
      <c r="T565" s="199" t="s">
        <v>1015</v>
      </c>
      <c r="W565" s="190" t="str" cm="1">
        <f t="array" ref="W565">IFERROR(INDEX(A$761:A$954,MATCH(H565,A$761:A$954,0),0),"Save")</f>
        <v>Save</v>
      </c>
    </row>
    <row r="566" spans="1:23" s="197" customFormat="1" hidden="1">
      <c r="A566" s="197" t="str">
        <f t="shared" ref="A566:C570" si="125">A$565</f>
        <v>Cross-Sector</v>
      </c>
      <c r="B566" s="197" t="str">
        <f t="shared" si="125"/>
        <v>Carbon Tax</v>
      </c>
      <c r="C566" s="197" t="str">
        <f t="shared" si="125"/>
        <v>Additional Carbon Tax Rate</v>
      </c>
      <c r="D566" s="192" t="s">
        <v>1016</v>
      </c>
      <c r="E566" s="192"/>
      <c r="F566" s="192" t="s">
        <v>1017</v>
      </c>
      <c r="G566" s="192"/>
      <c r="H566" s="43">
        <v>172</v>
      </c>
      <c r="I566" s="192" t="s">
        <v>311</v>
      </c>
      <c r="J566" s="197" t="str">
        <f t="shared" ref="J566:O570" si="126">J$565</f>
        <v>Carbon Tax</v>
      </c>
      <c r="K566" s="197" t="str">
        <f t="shared" si="126"/>
        <v>cross carbon tax</v>
      </c>
      <c r="L566" s="197">
        <f t="shared" si="126"/>
        <v>0</v>
      </c>
      <c r="M566" s="197">
        <f t="shared" si="126"/>
        <v>300</v>
      </c>
      <c r="N566" s="197">
        <f t="shared" si="126"/>
        <v>5</v>
      </c>
      <c r="O566" s="207" t="str">
        <f t="shared" si="126"/>
        <v>$/metric ton CO2e</v>
      </c>
      <c r="P566" s="241" t="str">
        <f>_xlfn.CONCAT("**Description:** This policy applies a tax on fuels used in the ",F566," based on their greenhouse gas emissions.  It also increases the base cost of vehicles according to their embedded carbon content. // **Guidance for setting values:** ",'Repeating Values'!$D$9)</f>
        <v>**Description:** This policy applies a tax on fuels used in the Electricity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66" s="207" t="str">
        <f t="shared" ref="Q566:R570" si="127">Q$565</f>
        <v>fuels.html#carbon-tax</v>
      </c>
      <c r="R566" s="207" t="str">
        <f t="shared" si="127"/>
        <v>carbon-tax.html</v>
      </c>
      <c r="S566" s="220"/>
      <c r="T566" s="207"/>
      <c r="W566" s="190" t="str" cm="1">
        <f t="array" ref="W566">IFERROR(INDEX(A$761:A$954,MATCH(H566,A$761:A$954,0),0),"Save")</f>
        <v>Save</v>
      </c>
    </row>
    <row r="567" spans="1:23" s="197" customFormat="1" hidden="1">
      <c r="A567" s="197" t="str">
        <f t="shared" si="125"/>
        <v>Cross-Sector</v>
      </c>
      <c r="B567" s="197" t="str">
        <f t="shared" si="125"/>
        <v>Carbon Tax</v>
      </c>
      <c r="C567" s="197" t="str">
        <f t="shared" si="125"/>
        <v>Additional Carbon Tax Rate</v>
      </c>
      <c r="D567" s="192" t="s">
        <v>1018</v>
      </c>
      <c r="E567" s="192"/>
      <c r="F567" s="192" t="s">
        <v>1019</v>
      </c>
      <c r="G567" s="192"/>
      <c r="H567" s="43">
        <v>173</v>
      </c>
      <c r="I567" s="192" t="s">
        <v>311</v>
      </c>
      <c r="J567" s="197" t="str">
        <f t="shared" si="126"/>
        <v>Carbon Tax</v>
      </c>
      <c r="K567" s="197" t="str">
        <f t="shared" si="126"/>
        <v>cross carbon tax</v>
      </c>
      <c r="L567" s="197">
        <f t="shared" si="126"/>
        <v>0</v>
      </c>
      <c r="M567" s="197">
        <f t="shared" si="126"/>
        <v>300</v>
      </c>
      <c r="N567" s="197">
        <f t="shared" si="126"/>
        <v>5</v>
      </c>
      <c r="O567" s="207" t="str">
        <f t="shared" si="126"/>
        <v>$/metric ton CO2e</v>
      </c>
      <c r="P567" s="241" t="str">
        <f>_xlfn.CONCAT("**Description:** This policy applies a tax on fuels used in the ",F567," based on their greenhouse gas emissions.  It also increases the base cost of vehicles according to their embedded carbon content. // **Guidance for setting values:** ",'Repeating Values'!$D$9)</f>
        <v>**Description:** This policy applies a tax on fuels used in the Residential Bldg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67" s="207" t="str">
        <f t="shared" si="127"/>
        <v>fuels.html#carbon-tax</v>
      </c>
      <c r="R567" s="207" t="str">
        <f t="shared" si="127"/>
        <v>carbon-tax.html</v>
      </c>
      <c r="S567" s="220"/>
      <c r="T567" s="207"/>
      <c r="W567" s="190" t="str" cm="1">
        <f t="array" ref="W567">IFERROR(INDEX(A$761:A$954,MATCH(H567,A$761:A$954,0),0),"Save")</f>
        <v>Save</v>
      </c>
    </row>
    <row r="568" spans="1:23" s="197" customFormat="1" hidden="1">
      <c r="A568" s="197" t="str">
        <f t="shared" si="125"/>
        <v>Cross-Sector</v>
      </c>
      <c r="B568" s="197" t="str">
        <f t="shared" si="125"/>
        <v>Carbon Tax</v>
      </c>
      <c r="C568" s="197" t="str">
        <f t="shared" si="125"/>
        <v>Additional Carbon Tax Rate</v>
      </c>
      <c r="D568" s="192" t="s">
        <v>1020</v>
      </c>
      <c r="E568" s="192"/>
      <c r="F568" s="192" t="s">
        <v>1021</v>
      </c>
      <c r="G568" s="192"/>
      <c r="H568" s="43">
        <v>174</v>
      </c>
      <c r="I568" s="192" t="s">
        <v>311</v>
      </c>
      <c r="J568" s="197" t="str">
        <f t="shared" si="126"/>
        <v>Carbon Tax</v>
      </c>
      <c r="K568" s="197" t="str">
        <f t="shared" si="126"/>
        <v>cross carbon tax</v>
      </c>
      <c r="L568" s="197">
        <f t="shared" si="126"/>
        <v>0</v>
      </c>
      <c r="M568" s="197">
        <f t="shared" si="126"/>
        <v>300</v>
      </c>
      <c r="N568" s="197">
        <f t="shared" si="126"/>
        <v>5</v>
      </c>
      <c r="O568" s="207" t="str">
        <f t="shared" si="126"/>
        <v>$/metric ton CO2e</v>
      </c>
      <c r="P568" s="241" t="str">
        <f>_xlfn.CONCAT("**Description:** This policy applies a tax on fuels used in the ",F568," based on their greenhouse gas emissions.  It also increases the base cost of vehicles according to their embedded carbon content. // **Guidance for setting values:** ",'Repeating Values'!$D$9)</f>
        <v>**Description:** This policy applies a tax on fuels used in the Commercial Bldg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68" s="207" t="str">
        <f t="shared" si="127"/>
        <v>fuels.html#carbon-tax</v>
      </c>
      <c r="R568" s="207" t="str">
        <f t="shared" si="127"/>
        <v>carbon-tax.html</v>
      </c>
      <c r="S568" s="220"/>
      <c r="T568" s="207"/>
      <c r="W568" s="190" t="str" cm="1">
        <f t="array" ref="W568">IFERROR(INDEX(A$761:A$954,MATCH(H568,A$761:A$954,0),0),"Save")</f>
        <v>Save</v>
      </c>
    </row>
    <row r="569" spans="1:23" s="197" customFormat="1" hidden="1">
      <c r="A569" s="197" t="str">
        <f t="shared" si="125"/>
        <v>Cross-Sector</v>
      </c>
      <c r="B569" s="197" t="str">
        <f t="shared" si="125"/>
        <v>Carbon Tax</v>
      </c>
      <c r="C569" s="197" t="str">
        <f t="shared" si="125"/>
        <v>Additional Carbon Tax Rate</v>
      </c>
      <c r="D569" s="192" t="s">
        <v>1022</v>
      </c>
      <c r="E569" s="192"/>
      <c r="F569" s="192" t="s">
        <v>1023</v>
      </c>
      <c r="G569" s="192"/>
      <c r="H569" s="43">
        <v>175</v>
      </c>
      <c r="I569" s="192" t="s">
        <v>311</v>
      </c>
      <c r="J569" s="197" t="str">
        <f t="shared" si="126"/>
        <v>Carbon Tax</v>
      </c>
      <c r="K569" s="197" t="str">
        <f t="shared" si="126"/>
        <v>cross carbon tax</v>
      </c>
      <c r="L569" s="197">
        <f t="shared" si="126"/>
        <v>0</v>
      </c>
      <c r="M569" s="197">
        <f t="shared" si="126"/>
        <v>300</v>
      </c>
      <c r="N569" s="197">
        <f t="shared" si="126"/>
        <v>5</v>
      </c>
      <c r="O569" s="207" t="str">
        <f t="shared" si="126"/>
        <v>$/metric ton CO2e</v>
      </c>
      <c r="P569" s="242" t="str">
        <f>_xlfn.CONCAT("**Description:**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values:**",'Repeating Values'!D9)</f>
        <v>**Description:**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values:**The U.S. government's revised 2015 Social Cost of Carbon estimates for the year 2050 range from $32 to $115 per ton (in inflation-adjusted 2018 dollars), depending on one's choice of discount rate.</v>
      </c>
      <c r="Q569" s="207" t="str">
        <f t="shared" si="127"/>
        <v>fuels.html#carbon-tax</v>
      </c>
      <c r="R569" s="207" t="str">
        <f t="shared" si="127"/>
        <v>carbon-tax.html</v>
      </c>
      <c r="S569" s="220"/>
      <c r="T569" s="207"/>
      <c r="W569" s="190" t="str" cm="1">
        <f t="array" ref="W569">IFERROR(INDEX(A$761:A$954,MATCH(H569,A$761:A$954,0),0),"Save")</f>
        <v>Save</v>
      </c>
    </row>
    <row r="570" spans="1:23" s="197" customFormat="1" hidden="1">
      <c r="A570" s="197" t="str">
        <f t="shared" si="125"/>
        <v>Cross-Sector</v>
      </c>
      <c r="B570" s="197" t="str">
        <f t="shared" si="125"/>
        <v>Carbon Tax</v>
      </c>
      <c r="C570" s="197" t="str">
        <f t="shared" si="125"/>
        <v>Additional Carbon Tax Rate</v>
      </c>
      <c r="D570" s="192" t="s">
        <v>1024</v>
      </c>
      <c r="E570" s="192"/>
      <c r="F570" s="192" t="s">
        <v>1025</v>
      </c>
      <c r="G570" s="192"/>
      <c r="H570" s="43">
        <v>544</v>
      </c>
      <c r="I570" s="192" t="s">
        <v>311</v>
      </c>
      <c r="J570" s="197" t="str">
        <f t="shared" si="126"/>
        <v>Carbon Tax</v>
      </c>
      <c r="K570" s="197" t="str">
        <f t="shared" si="126"/>
        <v>cross carbon tax</v>
      </c>
      <c r="L570" s="197">
        <f t="shared" si="126"/>
        <v>0</v>
      </c>
      <c r="M570" s="197">
        <f t="shared" si="126"/>
        <v>300</v>
      </c>
      <c r="N570" s="197">
        <f t="shared" si="126"/>
        <v>5</v>
      </c>
      <c r="O570" s="207" t="str">
        <f t="shared" si="126"/>
        <v>$/metric ton CO2e</v>
      </c>
      <c r="P570" s="241" t="str">
        <f>_xlfn.CONCAT("**Description:** This policy applies a tax on fuels used in the ",F570," based on their greenhouse gas emissions.  It also increases the base cost of vehicles according to their embedded carbon content. // **Guidance for setting values:** ",'Repeating Values'!$D$9)</f>
        <v>**Description:** This policy applies a tax on fuels used in the District Heat &amp; Hydrogen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70" s="207" t="str">
        <f t="shared" si="127"/>
        <v>fuels.html#carbon-tax</v>
      </c>
      <c r="R570" s="207" t="str">
        <f t="shared" si="127"/>
        <v>carbon-tax.html</v>
      </c>
      <c r="S570" s="220"/>
      <c r="T570" s="207"/>
      <c r="W570" s="190" t="str" cm="1">
        <f t="array" ref="W570">IFERROR(INDEX(A$761:A$954,MATCH(H570,A$761:A$954,0),0),"Save")</f>
        <v>Save</v>
      </c>
    </row>
    <row r="571" spans="1:23" s="197" customFormat="1" hidden="1">
      <c r="A571" s="189" t="s">
        <v>1006</v>
      </c>
      <c r="B571" s="189" t="s">
        <v>1026</v>
      </c>
      <c r="C571" s="189" t="s">
        <v>1027</v>
      </c>
      <c r="D571" s="192" t="s">
        <v>1028</v>
      </c>
      <c r="E571" s="192"/>
      <c r="F571" s="192" t="s">
        <v>1029</v>
      </c>
      <c r="G571" s="192"/>
      <c r="H571" s="43">
        <v>706</v>
      </c>
      <c r="I571" s="199" t="s">
        <v>333</v>
      </c>
      <c r="J571" s="189" t="s">
        <v>1026</v>
      </c>
      <c r="K571" s="189" t="s">
        <v>1030</v>
      </c>
      <c r="L571" s="189"/>
      <c r="M571" s="189"/>
      <c r="N571" s="189"/>
      <c r="O571" s="192"/>
      <c r="P571" s="194"/>
      <c r="Q571" s="207"/>
      <c r="R571" s="199"/>
      <c r="S571" s="227"/>
      <c r="T571" s="207"/>
      <c r="W571" s="190" t="str" cm="1">
        <f t="array" ref="W571">IFERROR(INDEX(A$761:A$954,MATCH(H571,A$761:A$954,0),0),"Save")</f>
        <v>Save</v>
      </c>
    </row>
    <row r="572" spans="1:23" s="197" customFormat="1" hidden="1">
      <c r="A572" s="197" t="str">
        <f t="shared" ref="A572:C591" si="128">A$571</f>
        <v>Cross-Sector</v>
      </c>
      <c r="B572" s="197" t="str">
        <f t="shared" si="128"/>
        <v>End Existing Subsidies</v>
      </c>
      <c r="C572" s="197" t="str">
        <f t="shared" si="128"/>
        <v>Percent Reduction in BAU Subsidies</v>
      </c>
      <c r="D572" s="199" t="s">
        <v>252</v>
      </c>
      <c r="E572" s="192"/>
      <c r="F572" s="199" t="s">
        <v>580</v>
      </c>
      <c r="G572" s="192"/>
      <c r="H572" s="43">
        <v>69</v>
      </c>
      <c r="I572" s="199" t="s">
        <v>311</v>
      </c>
      <c r="J572" s="197" t="str">
        <f t="shared" ref="J572:K591" si="129">J$571</f>
        <v>End Existing Subsidies</v>
      </c>
      <c r="K572" s="197" t="str">
        <f t="shared" si="129"/>
        <v>cross reduce BAU subsidies</v>
      </c>
      <c r="L572" s="193">
        <v>0</v>
      </c>
      <c r="M572" s="193">
        <v>1</v>
      </c>
      <c r="N572" s="193">
        <v>0.01</v>
      </c>
      <c r="O572" s="192" t="s">
        <v>1031</v>
      </c>
      <c r="P572" s="194" t="s">
        <v>1032</v>
      </c>
      <c r="Q572" s="199" t="s">
        <v>1033</v>
      </c>
      <c r="R572" s="199" t="s">
        <v>1034</v>
      </c>
      <c r="S572" s="213" t="s">
        <v>446</v>
      </c>
      <c r="T572" s="207"/>
      <c r="W572" s="190" t="str" cm="1">
        <f t="array" ref="W572">IFERROR(INDEX(A$761:A$954,MATCH(H572,A$761:A$954,0),0),"Save")</f>
        <v>Save</v>
      </c>
    </row>
    <row r="573" spans="1:23" s="197" customFormat="1" hidden="1">
      <c r="A573" s="197" t="str">
        <f t="shared" si="128"/>
        <v>Cross-Sector</v>
      </c>
      <c r="B573" s="197" t="str">
        <f t="shared" si="128"/>
        <v>End Existing Subsidies</v>
      </c>
      <c r="C573" s="197" t="str">
        <f t="shared" si="128"/>
        <v>Percent Reduction in BAU Subsidies</v>
      </c>
      <c r="D573" s="199" t="s">
        <v>256</v>
      </c>
      <c r="E573" s="192"/>
      <c r="F573" s="199" t="s">
        <v>742</v>
      </c>
      <c r="G573" s="192"/>
      <c r="H573" s="43">
        <v>70</v>
      </c>
      <c r="I573" s="199" t="s">
        <v>311</v>
      </c>
      <c r="J573" s="197" t="str">
        <f t="shared" si="129"/>
        <v>End Existing Subsidies</v>
      </c>
      <c r="K573" s="197" t="str">
        <f t="shared" si="129"/>
        <v>cross reduce BAU subsidies</v>
      </c>
      <c r="L573" s="205">
        <f t="shared" ref="L573:O574" si="130">L$572</f>
        <v>0</v>
      </c>
      <c r="M573" s="205">
        <f t="shared" si="130"/>
        <v>1</v>
      </c>
      <c r="N573" s="205">
        <f t="shared" si="130"/>
        <v>0.01</v>
      </c>
      <c r="O573" s="207" t="str">
        <f t="shared" si="130"/>
        <v>% reduction in BAU subsidies</v>
      </c>
      <c r="P573" s="194" t="s">
        <v>1035</v>
      </c>
      <c r="Q573" s="199" t="s">
        <v>1033</v>
      </c>
      <c r="R573" s="199" t="s">
        <v>1034</v>
      </c>
      <c r="S573" s="213" t="s">
        <v>446</v>
      </c>
      <c r="T573" s="207"/>
      <c r="W573" s="190" t="str" cm="1">
        <f t="array" ref="W573">IFERROR(INDEX(A$761:A$954,MATCH(H573,A$761:A$954,0),0),"Save")</f>
        <v>Save</v>
      </c>
    </row>
    <row r="574" spans="1:23" s="197" customFormat="1" hidden="1">
      <c r="A574" s="197" t="str">
        <f t="shared" si="128"/>
        <v>Cross-Sector</v>
      </c>
      <c r="B574" s="197" t="str">
        <f t="shared" si="128"/>
        <v>End Existing Subsidies</v>
      </c>
      <c r="C574" s="197" t="str">
        <f t="shared" si="128"/>
        <v>Percent Reduction in BAU Subsidies</v>
      </c>
      <c r="D574" s="199" t="s">
        <v>1036</v>
      </c>
      <c r="E574" s="192"/>
      <c r="F574" s="199" t="s">
        <v>590</v>
      </c>
      <c r="G574" s="192"/>
      <c r="H574" s="43">
        <v>71</v>
      </c>
      <c r="I574" s="199" t="s">
        <v>311</v>
      </c>
      <c r="J574" s="197" t="str">
        <f t="shared" si="129"/>
        <v>End Existing Subsidies</v>
      </c>
      <c r="K574" s="197" t="str">
        <f t="shared" si="129"/>
        <v>cross reduce BAU subsidies</v>
      </c>
      <c r="L574" s="205">
        <f t="shared" si="130"/>
        <v>0</v>
      </c>
      <c r="M574" s="205">
        <f t="shared" si="130"/>
        <v>1</v>
      </c>
      <c r="N574" s="205">
        <f t="shared" si="130"/>
        <v>0.01</v>
      </c>
      <c r="O574" s="207" t="str">
        <f t="shared" si="130"/>
        <v>% reduction in BAU subsidies</v>
      </c>
      <c r="P574" s="194" t="s">
        <v>1037</v>
      </c>
      <c r="Q574" s="199" t="s">
        <v>1033</v>
      </c>
      <c r="R574" s="199" t="s">
        <v>1034</v>
      </c>
      <c r="S574" s="213" t="s">
        <v>446</v>
      </c>
      <c r="T574" s="207"/>
      <c r="W574" s="190" t="str" cm="1">
        <f t="array" ref="W574">IFERROR(INDEX(A$761:A$954,MATCH(H574,A$761:A$954,0),0),"Save")</f>
        <v>Save</v>
      </c>
    </row>
    <row r="575" spans="1:23" s="197" customFormat="1" hidden="1">
      <c r="A575" s="197" t="str">
        <f t="shared" si="128"/>
        <v>Cross-Sector</v>
      </c>
      <c r="B575" s="197" t="str">
        <f t="shared" si="128"/>
        <v>End Existing Subsidies</v>
      </c>
      <c r="C575" s="197" t="str">
        <f t="shared" si="128"/>
        <v>Percent Reduction in BAU Subsidies</v>
      </c>
      <c r="D575" s="199" t="s">
        <v>1038</v>
      </c>
      <c r="E575" s="192"/>
      <c r="F575" s="199" t="s">
        <v>593</v>
      </c>
      <c r="G575" s="192"/>
      <c r="H575" s="43">
        <v>72</v>
      </c>
      <c r="I575" s="199" t="s">
        <v>333</v>
      </c>
      <c r="J575" s="197" t="str">
        <f t="shared" si="129"/>
        <v>End Existing Subsidies</v>
      </c>
      <c r="K575" s="197" t="str">
        <f t="shared" si="129"/>
        <v>cross reduce BAU subsidies</v>
      </c>
      <c r="L575" s="205"/>
      <c r="M575" s="205"/>
      <c r="N575" s="205"/>
      <c r="O575" s="207"/>
      <c r="P575" s="194"/>
      <c r="Q575" s="199"/>
      <c r="R575" s="199"/>
      <c r="S575" s="213"/>
      <c r="T575" s="207"/>
      <c r="W575" s="190" t="str" cm="1">
        <f t="array" ref="W575">IFERROR(INDEX(A$761:A$954,MATCH(H575,A$761:A$954,0),0),"Save")</f>
        <v>Save</v>
      </c>
    </row>
    <row r="576" spans="1:23" s="197" customFormat="1" hidden="1">
      <c r="A576" s="197" t="str">
        <f t="shared" si="128"/>
        <v>Cross-Sector</v>
      </c>
      <c r="B576" s="197" t="str">
        <f t="shared" si="128"/>
        <v>End Existing Subsidies</v>
      </c>
      <c r="C576" s="197" t="str">
        <f t="shared" si="128"/>
        <v>Percent Reduction in BAU Subsidies</v>
      </c>
      <c r="D576" s="199" t="s">
        <v>1039</v>
      </c>
      <c r="E576" s="192"/>
      <c r="F576" s="199" t="s">
        <v>596</v>
      </c>
      <c r="G576" s="192"/>
      <c r="H576" s="43">
        <v>73</v>
      </c>
      <c r="I576" s="199" t="s">
        <v>333</v>
      </c>
      <c r="J576" s="197" t="str">
        <f t="shared" si="129"/>
        <v>End Existing Subsidies</v>
      </c>
      <c r="K576" s="197" t="str">
        <f t="shared" si="129"/>
        <v>cross reduce BAU subsidies</v>
      </c>
      <c r="L576" s="205"/>
      <c r="M576" s="205"/>
      <c r="N576" s="205"/>
      <c r="O576" s="207"/>
      <c r="P576" s="194"/>
      <c r="Q576" s="199"/>
      <c r="R576" s="199"/>
      <c r="S576" s="213"/>
      <c r="T576" s="207"/>
      <c r="W576" s="190" t="str" cm="1">
        <f t="array" ref="W576">IFERROR(INDEX(A$761:A$954,MATCH(H576,A$761:A$954,0),0),"Save")</f>
        <v>Save</v>
      </c>
    </row>
    <row r="577" spans="1:23" s="197" customFormat="1" hidden="1">
      <c r="A577" s="197" t="str">
        <f t="shared" si="128"/>
        <v>Cross-Sector</v>
      </c>
      <c r="B577" s="197" t="str">
        <f t="shared" si="128"/>
        <v>End Existing Subsidies</v>
      </c>
      <c r="C577" s="197" t="str">
        <f t="shared" si="128"/>
        <v>Percent Reduction in BAU Subsidies</v>
      </c>
      <c r="D577" s="199" t="s">
        <v>1040</v>
      </c>
      <c r="E577" s="192"/>
      <c r="F577" s="199" t="s">
        <v>1041</v>
      </c>
      <c r="G577" s="192"/>
      <c r="H577" s="43">
        <v>74</v>
      </c>
      <c r="I577" s="199" t="s">
        <v>311</v>
      </c>
      <c r="J577" s="197" t="str">
        <f t="shared" si="129"/>
        <v>End Existing Subsidies</v>
      </c>
      <c r="K577" s="197" t="str">
        <f t="shared" si="129"/>
        <v>cross reduce BAU subsidies</v>
      </c>
      <c r="L577" s="205">
        <f>L$572</f>
        <v>0</v>
      </c>
      <c r="M577" s="205">
        <f>M$572</f>
        <v>1</v>
      </c>
      <c r="N577" s="205">
        <f>N$572</f>
        <v>0.01</v>
      </c>
      <c r="O577" s="207" t="str">
        <f>O$572</f>
        <v>% reduction in BAU subsidies</v>
      </c>
      <c r="P577" s="194" t="s">
        <v>1042</v>
      </c>
      <c r="Q577" s="199" t="s">
        <v>1033</v>
      </c>
      <c r="R577" s="199" t="s">
        <v>1034</v>
      </c>
      <c r="S577" s="213" t="s">
        <v>446</v>
      </c>
      <c r="T577" s="207"/>
      <c r="W577" s="190" t="str" cm="1">
        <f t="array" ref="W577">IFERROR(INDEX(A$761:A$954,MATCH(H577,A$761:A$954,0),0),"Save")</f>
        <v>Save</v>
      </c>
    </row>
    <row r="578" spans="1:23" s="197" customFormat="1" hidden="1">
      <c r="A578" s="197" t="str">
        <f t="shared" si="128"/>
        <v>Cross-Sector</v>
      </c>
      <c r="B578" s="197" t="str">
        <f t="shared" si="128"/>
        <v>End Existing Subsidies</v>
      </c>
      <c r="C578" s="197" t="str">
        <f t="shared" si="128"/>
        <v>Percent Reduction in BAU Subsidies</v>
      </c>
      <c r="D578" s="199" t="s">
        <v>1043</v>
      </c>
      <c r="E578" s="192"/>
      <c r="F578" s="199" t="s">
        <v>602</v>
      </c>
      <c r="G578" s="192"/>
      <c r="H578" s="43">
        <v>707</v>
      </c>
      <c r="I578" s="199" t="s">
        <v>333</v>
      </c>
      <c r="J578" s="197" t="str">
        <f t="shared" si="129"/>
        <v>End Existing Subsidies</v>
      </c>
      <c r="K578" s="197" t="str">
        <f t="shared" si="129"/>
        <v>cross reduce BAU subsidies</v>
      </c>
      <c r="L578" s="189"/>
      <c r="M578" s="189"/>
      <c r="N578" s="189"/>
      <c r="O578" s="192"/>
      <c r="P578" s="194"/>
      <c r="Q578" s="207"/>
      <c r="R578" s="199"/>
      <c r="S578" s="227"/>
      <c r="T578" s="207"/>
      <c r="W578" s="190" t="str" cm="1">
        <f t="array" ref="W578">IFERROR(INDEX(A$761:A$954,MATCH(H578,A$761:A$954,0),0),"Save")</f>
        <v>Save</v>
      </c>
    </row>
    <row r="579" spans="1:23" s="197" customFormat="1" hidden="1">
      <c r="A579" s="197" t="str">
        <f t="shared" si="128"/>
        <v>Cross-Sector</v>
      </c>
      <c r="B579" s="197" t="str">
        <f t="shared" si="128"/>
        <v>End Existing Subsidies</v>
      </c>
      <c r="C579" s="197" t="str">
        <f t="shared" si="128"/>
        <v>Percent Reduction in BAU Subsidies</v>
      </c>
      <c r="D579" s="199" t="s">
        <v>258</v>
      </c>
      <c r="E579" s="192"/>
      <c r="F579" s="199" t="s">
        <v>924</v>
      </c>
      <c r="G579" s="192"/>
      <c r="H579" s="43">
        <v>75</v>
      </c>
      <c r="I579" s="199" t="s">
        <v>311</v>
      </c>
      <c r="J579" s="197" t="str">
        <f t="shared" si="129"/>
        <v>End Existing Subsidies</v>
      </c>
      <c r="K579" s="197" t="str">
        <f t="shared" si="129"/>
        <v>cross reduce BAU subsidies</v>
      </c>
      <c r="L579" s="205">
        <f t="shared" ref="L579:O580" si="131">L$572</f>
        <v>0</v>
      </c>
      <c r="M579" s="205">
        <f t="shared" si="131"/>
        <v>1</v>
      </c>
      <c r="N579" s="205">
        <f t="shared" si="131"/>
        <v>0.01</v>
      </c>
      <c r="O579" s="207" t="str">
        <f t="shared" si="131"/>
        <v>% reduction in BAU subsidies</v>
      </c>
      <c r="P579" s="194" t="s">
        <v>1044</v>
      </c>
      <c r="Q579" s="199" t="s">
        <v>1033</v>
      </c>
      <c r="R579" s="199" t="s">
        <v>1034</v>
      </c>
      <c r="S579" s="213" t="s">
        <v>446</v>
      </c>
      <c r="T579" s="207"/>
      <c r="W579" s="190" t="str" cm="1">
        <f t="array" ref="W579">IFERROR(INDEX(A$761:A$954,MATCH(H579,A$761:A$954,0),0),"Save")</f>
        <v>Save</v>
      </c>
    </row>
    <row r="580" spans="1:23" s="197" customFormat="1" hidden="1">
      <c r="A580" s="197" t="str">
        <f t="shared" si="128"/>
        <v>Cross-Sector</v>
      </c>
      <c r="B580" s="197" t="str">
        <f t="shared" si="128"/>
        <v>End Existing Subsidies</v>
      </c>
      <c r="C580" s="197" t="str">
        <f t="shared" si="128"/>
        <v>Percent Reduction in BAU Subsidies</v>
      </c>
      <c r="D580" s="199" t="s">
        <v>257</v>
      </c>
      <c r="E580" s="192"/>
      <c r="F580" s="199" t="s">
        <v>925</v>
      </c>
      <c r="G580" s="192"/>
      <c r="H580" s="43">
        <v>76</v>
      </c>
      <c r="I580" s="199" t="s">
        <v>311</v>
      </c>
      <c r="J580" s="197" t="str">
        <f t="shared" si="129"/>
        <v>End Existing Subsidies</v>
      </c>
      <c r="K580" s="197" t="str">
        <f t="shared" si="129"/>
        <v>cross reduce BAU subsidies</v>
      </c>
      <c r="L580" s="205">
        <f t="shared" si="131"/>
        <v>0</v>
      </c>
      <c r="M580" s="205">
        <f t="shared" si="131"/>
        <v>1</v>
      </c>
      <c r="N580" s="205">
        <f t="shared" si="131"/>
        <v>0.01</v>
      </c>
      <c r="O580" s="207" t="str">
        <f t="shared" si="131"/>
        <v>% reduction in BAU subsidies</v>
      </c>
      <c r="P580" s="194" t="s">
        <v>1045</v>
      </c>
      <c r="Q580" s="199" t="s">
        <v>1033</v>
      </c>
      <c r="R580" s="199" t="s">
        <v>1034</v>
      </c>
      <c r="S580" s="213" t="s">
        <v>446</v>
      </c>
      <c r="T580" s="207"/>
      <c r="W580" s="190" t="str" cm="1">
        <f t="array" ref="W580">IFERROR(INDEX(A$761:A$954,MATCH(H580,A$761:A$954,0),0),"Save")</f>
        <v>Save</v>
      </c>
    </row>
    <row r="581" spans="1:23" s="197" customFormat="1" hidden="1">
      <c r="A581" s="197" t="str">
        <f t="shared" si="128"/>
        <v>Cross-Sector</v>
      </c>
      <c r="B581" s="197" t="str">
        <f t="shared" si="128"/>
        <v>End Existing Subsidies</v>
      </c>
      <c r="C581" s="197" t="str">
        <f t="shared" si="128"/>
        <v>Percent Reduction in BAU Subsidies</v>
      </c>
      <c r="D581" s="199" t="s">
        <v>1046</v>
      </c>
      <c r="E581" s="192"/>
      <c r="F581" s="199" t="s">
        <v>1047</v>
      </c>
      <c r="G581" s="192"/>
      <c r="H581" s="43">
        <v>708</v>
      </c>
      <c r="I581" s="199" t="s">
        <v>333</v>
      </c>
      <c r="J581" s="197" t="str">
        <f t="shared" si="129"/>
        <v>End Existing Subsidies</v>
      </c>
      <c r="K581" s="197" t="str">
        <f t="shared" si="129"/>
        <v>cross reduce BAU subsidies</v>
      </c>
      <c r="L581" s="189"/>
      <c r="M581" s="189"/>
      <c r="N581" s="189"/>
      <c r="O581" s="192"/>
      <c r="P581" s="194"/>
      <c r="Q581" s="207"/>
      <c r="R581" s="199"/>
      <c r="S581" s="227"/>
      <c r="T581" s="207"/>
      <c r="W581" s="190" t="str" cm="1">
        <f t="array" ref="W581">IFERROR(INDEX(A$761:A$954,MATCH(H581,A$761:A$954,0),0),"Save")</f>
        <v>Save</v>
      </c>
    </row>
    <row r="582" spans="1:23" s="197" customFormat="1" hidden="1">
      <c r="A582" s="197" t="str">
        <f t="shared" si="128"/>
        <v>Cross-Sector</v>
      </c>
      <c r="B582" s="197" t="str">
        <f t="shared" si="128"/>
        <v>End Existing Subsidies</v>
      </c>
      <c r="C582" s="197" t="str">
        <f t="shared" si="128"/>
        <v>Percent Reduction in BAU Subsidies</v>
      </c>
      <c r="D582" s="199" t="s">
        <v>1048</v>
      </c>
      <c r="E582" s="192"/>
      <c r="F582" s="199" t="s">
        <v>1049</v>
      </c>
      <c r="G582" s="192"/>
      <c r="H582" s="43">
        <v>709</v>
      </c>
      <c r="I582" s="199" t="s">
        <v>333</v>
      </c>
      <c r="J582" s="197" t="str">
        <f t="shared" si="129"/>
        <v>End Existing Subsidies</v>
      </c>
      <c r="K582" s="197" t="str">
        <f t="shared" si="129"/>
        <v>cross reduce BAU subsidies</v>
      </c>
      <c r="L582" s="189"/>
      <c r="M582" s="189"/>
      <c r="N582" s="189"/>
      <c r="O582" s="192"/>
      <c r="P582" s="194" t="s">
        <v>1050</v>
      </c>
      <c r="Q582" s="207"/>
      <c r="R582" s="199"/>
      <c r="S582" s="227"/>
      <c r="T582" s="207"/>
      <c r="W582" s="190" t="str" cm="1">
        <f t="array" ref="W582">IFERROR(INDEX(A$761:A$954,MATCH(H582,A$761:A$954,0),0),"Save")</f>
        <v>Save</v>
      </c>
    </row>
    <row r="583" spans="1:23" s="197" customFormat="1" hidden="1">
      <c r="A583" s="197" t="str">
        <f t="shared" si="128"/>
        <v>Cross-Sector</v>
      </c>
      <c r="B583" s="197" t="str">
        <f t="shared" si="128"/>
        <v>End Existing Subsidies</v>
      </c>
      <c r="C583" s="197" t="str">
        <f t="shared" si="128"/>
        <v>Percent Reduction in BAU Subsidies</v>
      </c>
      <c r="D583" s="199" t="s">
        <v>254</v>
      </c>
      <c r="E583" s="192"/>
      <c r="F583" s="199" t="s">
        <v>926</v>
      </c>
      <c r="G583" s="192"/>
      <c r="H583" s="43">
        <v>710</v>
      </c>
      <c r="I583" s="199" t="s">
        <v>333</v>
      </c>
      <c r="J583" s="197" t="str">
        <f t="shared" si="129"/>
        <v>End Existing Subsidies</v>
      </c>
      <c r="K583" s="197" t="str">
        <f t="shared" si="129"/>
        <v>cross reduce BAU subsidies</v>
      </c>
      <c r="L583" s="205"/>
      <c r="M583" s="205"/>
      <c r="N583" s="205"/>
      <c r="O583" s="207"/>
      <c r="P583" s="194"/>
      <c r="Q583" s="199"/>
      <c r="R583" s="199"/>
      <c r="S583" s="213"/>
      <c r="T583" s="207"/>
      <c r="W583" s="190" t="str" cm="1">
        <f t="array" ref="W583">IFERROR(INDEX(A$761:A$954,MATCH(H583,A$761:A$954,0),0),"Save")</f>
        <v>Save</v>
      </c>
    </row>
    <row r="584" spans="1:23" s="197" customFormat="1" hidden="1">
      <c r="A584" s="197" t="str">
        <f t="shared" si="128"/>
        <v>Cross-Sector</v>
      </c>
      <c r="B584" s="197" t="str">
        <f t="shared" si="128"/>
        <v>End Existing Subsidies</v>
      </c>
      <c r="C584" s="197" t="str">
        <f t="shared" si="128"/>
        <v>Percent Reduction in BAU Subsidies</v>
      </c>
      <c r="D584" s="199" t="s">
        <v>1051</v>
      </c>
      <c r="E584" s="192"/>
      <c r="F584" s="199" t="s">
        <v>1052</v>
      </c>
      <c r="G584" s="192"/>
      <c r="H584" s="43">
        <v>711</v>
      </c>
      <c r="I584" s="199" t="s">
        <v>333</v>
      </c>
      <c r="J584" s="197" t="str">
        <f t="shared" si="129"/>
        <v>End Existing Subsidies</v>
      </c>
      <c r="K584" s="197" t="str">
        <f t="shared" si="129"/>
        <v>cross reduce BAU subsidies</v>
      </c>
      <c r="L584" s="189"/>
      <c r="M584" s="189"/>
      <c r="N584" s="189"/>
      <c r="O584" s="192"/>
      <c r="P584" s="194"/>
      <c r="Q584" s="207"/>
      <c r="R584" s="199"/>
      <c r="S584" s="227"/>
      <c r="T584" s="207"/>
      <c r="W584" s="190" t="str" cm="1">
        <f t="array" ref="W584">IFERROR(INDEX(A$761:A$954,MATCH(H584,A$761:A$954,0),0),"Save")</f>
        <v>Save</v>
      </c>
    </row>
    <row r="585" spans="1:23" s="197" customFormat="1" hidden="1">
      <c r="A585" s="197" t="str">
        <f t="shared" si="128"/>
        <v>Cross-Sector</v>
      </c>
      <c r="B585" s="197" t="str">
        <f t="shared" si="128"/>
        <v>End Existing Subsidies</v>
      </c>
      <c r="C585" s="197" t="str">
        <f t="shared" si="128"/>
        <v>Percent Reduction in BAU Subsidies</v>
      </c>
      <c r="D585" s="199" t="s">
        <v>1053</v>
      </c>
      <c r="E585" s="192"/>
      <c r="F585" s="199" t="s">
        <v>604</v>
      </c>
      <c r="G585" s="192"/>
      <c r="H585" s="43">
        <v>712</v>
      </c>
      <c r="I585" s="199" t="s">
        <v>333</v>
      </c>
      <c r="J585" s="197" t="str">
        <f t="shared" si="129"/>
        <v>End Existing Subsidies</v>
      </c>
      <c r="K585" s="197" t="str">
        <f t="shared" si="129"/>
        <v>cross reduce BAU subsidies</v>
      </c>
      <c r="L585" s="189"/>
      <c r="M585" s="189"/>
      <c r="N585" s="189"/>
      <c r="O585" s="192"/>
      <c r="P585" s="194"/>
      <c r="Q585" s="207"/>
      <c r="R585" s="199"/>
      <c r="S585" s="227"/>
      <c r="T585" s="207"/>
      <c r="W585" s="190" t="str" cm="1">
        <f t="array" ref="W585">IFERROR(INDEX(A$761:A$954,MATCH(H585,A$761:A$954,0),0),"Save")</f>
        <v>Save</v>
      </c>
    </row>
    <row r="586" spans="1:23" s="197" customFormat="1" hidden="1">
      <c r="A586" s="197" t="str">
        <f t="shared" si="128"/>
        <v>Cross-Sector</v>
      </c>
      <c r="B586" s="197" t="str">
        <f t="shared" si="128"/>
        <v>End Existing Subsidies</v>
      </c>
      <c r="C586" s="197" t="str">
        <f t="shared" si="128"/>
        <v>Percent Reduction in BAU Subsidies</v>
      </c>
      <c r="D586" s="199" t="s">
        <v>927</v>
      </c>
      <c r="E586" s="192"/>
      <c r="F586" s="199" t="s">
        <v>610</v>
      </c>
      <c r="G586" s="192"/>
      <c r="H586" s="43">
        <v>713</v>
      </c>
      <c r="I586" s="199" t="s">
        <v>333</v>
      </c>
      <c r="J586" s="197" t="str">
        <f t="shared" si="129"/>
        <v>End Existing Subsidies</v>
      </c>
      <c r="K586" s="197" t="str">
        <f t="shared" si="129"/>
        <v>cross reduce BAU subsidies</v>
      </c>
      <c r="L586" s="198"/>
      <c r="M586" s="198"/>
      <c r="N586" s="198"/>
      <c r="O586" s="207"/>
      <c r="P586" s="194"/>
      <c r="Q586" s="207"/>
      <c r="R586" s="199"/>
      <c r="S586" s="227"/>
      <c r="T586" s="207"/>
      <c r="W586" s="190" t="str" cm="1">
        <f t="array" ref="W586">IFERROR(INDEX(A$761:A$954,MATCH(H586,A$761:A$954,0),0),"Save")</f>
        <v>Save</v>
      </c>
    </row>
    <row r="587" spans="1:23" s="197" customFormat="1" hidden="1">
      <c r="A587" s="197" t="str">
        <f t="shared" si="128"/>
        <v>Cross-Sector</v>
      </c>
      <c r="B587" s="197" t="str">
        <f t="shared" si="128"/>
        <v>End Existing Subsidies</v>
      </c>
      <c r="C587" s="197" t="str">
        <f t="shared" si="128"/>
        <v>Percent Reduction in BAU Subsidies</v>
      </c>
      <c r="D587" s="199" t="s">
        <v>251</v>
      </c>
      <c r="E587" s="192"/>
      <c r="F587" s="199" t="s">
        <v>615</v>
      </c>
      <c r="G587" s="192"/>
      <c r="H587" s="43">
        <v>714</v>
      </c>
      <c r="I587" s="199" t="s">
        <v>333</v>
      </c>
      <c r="J587" s="197" t="str">
        <f t="shared" si="129"/>
        <v>End Existing Subsidies</v>
      </c>
      <c r="K587" s="197" t="str">
        <f t="shared" si="129"/>
        <v>cross reduce BAU subsidies</v>
      </c>
      <c r="L587" s="198"/>
      <c r="M587" s="198"/>
      <c r="N587" s="198"/>
      <c r="O587" s="207"/>
      <c r="P587" s="194"/>
      <c r="Q587" s="207"/>
      <c r="R587" s="199"/>
      <c r="S587" s="227"/>
      <c r="T587" s="207"/>
      <c r="W587" s="190" t="str" cm="1">
        <f t="array" ref="W587">IFERROR(INDEX(A$761:A$954,MATCH(H587,A$761:A$954,0),0),"Save")</f>
        <v>Save</v>
      </c>
    </row>
    <row r="588" spans="1:23" s="197" customFormat="1" hidden="1">
      <c r="A588" s="197" t="str">
        <f t="shared" si="128"/>
        <v>Cross-Sector</v>
      </c>
      <c r="B588" s="197" t="str">
        <f t="shared" si="128"/>
        <v>End Existing Subsidies</v>
      </c>
      <c r="C588" s="197" t="str">
        <f t="shared" si="128"/>
        <v>Percent Reduction in BAU Subsidies</v>
      </c>
      <c r="D588" s="199" t="s">
        <v>928</v>
      </c>
      <c r="E588" s="192"/>
      <c r="F588" s="199" t="s">
        <v>929</v>
      </c>
      <c r="G588" s="192"/>
      <c r="H588" s="43">
        <v>715</v>
      </c>
      <c r="I588" s="199" t="s">
        <v>333</v>
      </c>
      <c r="J588" s="197" t="str">
        <f t="shared" si="129"/>
        <v>End Existing Subsidies</v>
      </c>
      <c r="K588" s="197" t="str">
        <f t="shared" si="129"/>
        <v>cross reduce BAU subsidies</v>
      </c>
      <c r="L588" s="198"/>
      <c r="M588" s="198"/>
      <c r="N588" s="198"/>
      <c r="O588" s="207"/>
      <c r="P588" s="194"/>
      <c r="Q588" s="207"/>
      <c r="R588" s="199"/>
      <c r="S588" s="227"/>
      <c r="T588" s="207"/>
      <c r="W588" s="190" t="str" cm="1">
        <f t="array" ref="W588">IFERROR(INDEX(A$761:A$954,MATCH(H588,A$761:A$954,0),0),"Save")</f>
        <v>Save</v>
      </c>
    </row>
    <row r="589" spans="1:23" s="197" customFormat="1" hidden="1">
      <c r="A589" s="197" t="str">
        <f t="shared" si="128"/>
        <v>Cross-Sector</v>
      </c>
      <c r="B589" s="197" t="str">
        <f t="shared" si="128"/>
        <v>End Existing Subsidies</v>
      </c>
      <c r="C589" s="197" t="str">
        <f t="shared" si="128"/>
        <v>Percent Reduction in BAU Subsidies</v>
      </c>
      <c r="D589" s="199" t="s">
        <v>255</v>
      </c>
      <c r="E589" s="192"/>
      <c r="F589" s="199" t="s">
        <v>930</v>
      </c>
      <c r="G589" s="192"/>
      <c r="H589" s="43">
        <v>716</v>
      </c>
      <c r="I589" s="199" t="s">
        <v>333</v>
      </c>
      <c r="J589" s="197" t="str">
        <f t="shared" si="129"/>
        <v>End Existing Subsidies</v>
      </c>
      <c r="K589" s="197" t="str">
        <f t="shared" si="129"/>
        <v>cross reduce BAU subsidies</v>
      </c>
      <c r="L589" s="198"/>
      <c r="M589" s="198"/>
      <c r="N589" s="198"/>
      <c r="O589" s="207"/>
      <c r="P589" s="194"/>
      <c r="Q589" s="207"/>
      <c r="R589" s="199"/>
      <c r="S589" s="227"/>
      <c r="T589" s="207"/>
      <c r="W589" s="190" t="str" cm="1">
        <f t="array" ref="W589">IFERROR(INDEX(A$761:A$954,MATCH(H589,A$761:A$954,0),0),"Save")</f>
        <v>Save</v>
      </c>
    </row>
    <row r="590" spans="1:23" s="197" customFormat="1" hidden="1">
      <c r="A590" s="197" t="str">
        <f t="shared" si="128"/>
        <v>Cross-Sector</v>
      </c>
      <c r="B590" s="197" t="str">
        <f t="shared" si="128"/>
        <v>End Existing Subsidies</v>
      </c>
      <c r="C590" s="197" t="str">
        <f t="shared" si="128"/>
        <v>Percent Reduction in BAU Subsidies</v>
      </c>
      <c r="D590" s="199" t="s">
        <v>1054</v>
      </c>
      <c r="E590" s="192"/>
      <c r="F590" s="199" t="s">
        <v>619</v>
      </c>
      <c r="G590" s="192"/>
      <c r="H590" s="43">
        <v>717</v>
      </c>
      <c r="I590" s="199" t="s">
        <v>333</v>
      </c>
      <c r="J590" s="197" t="str">
        <f t="shared" si="129"/>
        <v>End Existing Subsidies</v>
      </c>
      <c r="K590" s="197" t="str">
        <f t="shared" si="129"/>
        <v>cross reduce BAU subsidies</v>
      </c>
      <c r="L590" s="198"/>
      <c r="M590" s="198"/>
      <c r="N590" s="198"/>
      <c r="O590" s="207"/>
      <c r="P590" s="194"/>
      <c r="Q590" s="207"/>
      <c r="R590" s="199"/>
      <c r="S590" s="227"/>
      <c r="T590" s="207"/>
      <c r="W590" s="190" t="str" cm="1">
        <f t="array" ref="W590">IFERROR(INDEX(A$761:A$954,MATCH(H590,A$761:A$954,0),0),"Save")</f>
        <v>Save</v>
      </c>
    </row>
    <row r="591" spans="1:23" s="197" customFormat="1" hidden="1">
      <c r="A591" s="197" t="str">
        <f t="shared" si="128"/>
        <v>Cross-Sector</v>
      </c>
      <c r="B591" s="197" t="str">
        <f t="shared" si="128"/>
        <v>End Existing Subsidies</v>
      </c>
      <c r="C591" s="197" t="str">
        <f t="shared" si="128"/>
        <v>Percent Reduction in BAU Subsidies</v>
      </c>
      <c r="D591" s="199" t="s">
        <v>1055</v>
      </c>
      <c r="E591" s="192"/>
      <c r="F591" s="199" t="s">
        <v>1056</v>
      </c>
      <c r="G591" s="192"/>
      <c r="H591" s="43">
        <v>718</v>
      </c>
      <c r="I591" s="199" t="s">
        <v>333</v>
      </c>
      <c r="J591" s="197" t="str">
        <f t="shared" si="129"/>
        <v>End Existing Subsidies</v>
      </c>
      <c r="K591" s="197" t="str">
        <f t="shared" si="129"/>
        <v>cross reduce BAU subsidies</v>
      </c>
      <c r="L591" s="198"/>
      <c r="M591" s="198"/>
      <c r="N591" s="198"/>
      <c r="O591" s="207"/>
      <c r="P591" s="194"/>
      <c r="Q591" s="207"/>
      <c r="R591" s="199"/>
      <c r="S591" s="227"/>
      <c r="T591" s="207"/>
      <c r="W591" s="190" t="str" cm="1">
        <f t="array" ref="W591">IFERROR(INDEX(A$761:A$954,MATCH(H591,A$761:A$954,0),0),"Save")</f>
        <v>Save</v>
      </c>
    </row>
    <row r="592" spans="1:23" s="190" customFormat="1" hidden="1">
      <c r="A592" s="190" t="s">
        <v>1006</v>
      </c>
      <c r="B592" s="190" t="s">
        <v>1057</v>
      </c>
      <c r="C592" s="190" t="s">
        <v>1058</v>
      </c>
      <c r="D592" s="199"/>
      <c r="E592" s="199"/>
      <c r="F592" s="199"/>
      <c r="G592" s="199"/>
      <c r="H592" s="43">
        <v>719</v>
      </c>
      <c r="I592" s="199" t="s">
        <v>333</v>
      </c>
      <c r="J592" s="190" t="s">
        <v>1059</v>
      </c>
      <c r="K592" s="190" t="s">
        <v>1060</v>
      </c>
      <c r="L592" s="202"/>
      <c r="M592" s="202"/>
      <c r="N592" s="202"/>
      <c r="O592" s="199"/>
      <c r="P592" s="194"/>
      <c r="Q592" s="199"/>
      <c r="R592" s="199"/>
      <c r="S592" s="220"/>
      <c r="T592" s="199"/>
      <c r="W592" s="190" t="str" cm="1">
        <f t="array" ref="W592">IFERROR(INDEX(A$761:A$954,MATCH(H592,A$761:A$954,0),0),"Save")</f>
        <v>Save</v>
      </c>
    </row>
    <row r="593" spans="1:23" s="190" customFormat="1" hidden="1">
      <c r="A593" s="190" t="s">
        <v>1006</v>
      </c>
      <c r="B593" s="190" t="s">
        <v>1061</v>
      </c>
      <c r="C593" s="190" t="s">
        <v>1062</v>
      </c>
      <c r="D593" s="199"/>
      <c r="E593" s="199"/>
      <c r="F593" s="199"/>
      <c r="G593" s="199"/>
      <c r="H593" s="191">
        <v>509</v>
      </c>
      <c r="I593" s="199" t="s">
        <v>311</v>
      </c>
      <c r="J593" s="190" t="s">
        <v>1063</v>
      </c>
      <c r="K593" s="190" t="s">
        <v>1064</v>
      </c>
      <c r="L593" s="189">
        <v>0</v>
      </c>
      <c r="M593" s="189">
        <v>1</v>
      </c>
      <c r="N593" s="189">
        <v>1</v>
      </c>
      <c r="O593" s="192" t="s">
        <v>529</v>
      </c>
      <c r="P593" s="221" t="s">
        <v>1065</v>
      </c>
      <c r="Q593" s="192" t="s">
        <v>1012</v>
      </c>
      <c r="R593" s="199" t="s">
        <v>1013</v>
      </c>
      <c r="S593" s="220"/>
      <c r="T593" s="199"/>
      <c r="W593" s="190" t="str" cm="1">
        <f t="array" ref="W593">IFERROR(INDEX(A$761:A$954,MATCH(H593,A$761:A$954,0),0),"Save")</f>
        <v>Save</v>
      </c>
    </row>
    <row r="594" spans="1:23" s="190" customFormat="1" hidden="1">
      <c r="A594" s="190" t="s">
        <v>1006</v>
      </c>
      <c r="B594" s="190" t="s">
        <v>1066</v>
      </c>
      <c r="C594" s="190" t="s">
        <v>1067</v>
      </c>
      <c r="D594" s="199" t="s">
        <v>1028</v>
      </c>
      <c r="E594" s="199"/>
      <c r="F594" s="199" t="s">
        <v>1029</v>
      </c>
      <c r="G594" s="199"/>
      <c r="H594" s="43">
        <v>720</v>
      </c>
      <c r="I594" s="199" t="s">
        <v>333</v>
      </c>
      <c r="J594" s="190" t="s">
        <v>1066</v>
      </c>
      <c r="K594" s="189" t="s">
        <v>1068</v>
      </c>
      <c r="L594" s="189"/>
      <c r="M594" s="189"/>
      <c r="N594" s="189"/>
      <c r="O594" s="199"/>
      <c r="P594" s="194"/>
      <c r="Q594" s="199"/>
      <c r="R594" s="199"/>
      <c r="S594" s="213"/>
      <c r="T594" s="199"/>
      <c r="W594" s="190" t="str" cm="1">
        <f t="array" ref="W594">IFERROR(INDEX(A$761:A$954,MATCH(H594,A$761:A$954,0),0),"Save")</f>
        <v>Save</v>
      </c>
    </row>
    <row r="595" spans="1:23" s="190" customFormat="1" hidden="1">
      <c r="A595" s="197" t="str">
        <f t="shared" ref="A595:C596" si="132">A$594</f>
        <v>Cross-Sector</v>
      </c>
      <c r="B595" s="197" t="str">
        <f t="shared" si="132"/>
        <v>Fixed Energy Prices</v>
      </c>
      <c r="C595" s="197" t="str">
        <f t="shared" si="132"/>
        <v>Toggle Whether Policies Affect Energy Prices</v>
      </c>
      <c r="D595" s="199" t="s">
        <v>1051</v>
      </c>
      <c r="E595" s="199"/>
      <c r="F595" s="199" t="s">
        <v>1052</v>
      </c>
      <c r="G595" s="199"/>
      <c r="H595" s="43">
        <v>721</v>
      </c>
      <c r="I595" s="199" t="s">
        <v>333</v>
      </c>
      <c r="J595" s="197" t="str">
        <f>J$594</f>
        <v>Fixed Energy Prices</v>
      </c>
      <c r="K595" s="197" t="str">
        <f>K$594</f>
        <v>cross toggle whether policies affect energy prices</v>
      </c>
      <c r="L595" s="189"/>
      <c r="M595" s="189"/>
      <c r="N595" s="189"/>
      <c r="O595" s="199"/>
      <c r="P595" s="194"/>
      <c r="Q595" s="199"/>
      <c r="R595" s="199"/>
      <c r="S595" s="213"/>
      <c r="T595" s="199"/>
      <c r="W595" s="190" t="str" cm="1">
        <f t="array" ref="W595">IFERROR(INDEX(A$761:A$954,MATCH(H595,A$761:A$954,0),0),"Save")</f>
        <v>Save</v>
      </c>
    </row>
    <row r="596" spans="1:23" s="190" customFormat="1" hidden="1">
      <c r="A596" s="197" t="str">
        <f t="shared" si="132"/>
        <v>Cross-Sector</v>
      </c>
      <c r="B596" s="197" t="str">
        <f t="shared" si="132"/>
        <v>Fixed Energy Prices</v>
      </c>
      <c r="C596" s="197" t="str">
        <f t="shared" si="132"/>
        <v>Toggle Whether Policies Affect Energy Prices</v>
      </c>
      <c r="D596" s="199" t="s">
        <v>1055</v>
      </c>
      <c r="E596" s="199"/>
      <c r="F596" s="199" t="s">
        <v>1056</v>
      </c>
      <c r="G596" s="199"/>
      <c r="H596" s="43">
        <v>722</v>
      </c>
      <c r="I596" s="199" t="s">
        <v>333</v>
      </c>
      <c r="J596" s="197" t="str">
        <f>J$594</f>
        <v>Fixed Energy Prices</v>
      </c>
      <c r="K596" s="197" t="str">
        <f>K$594</f>
        <v>cross toggle whether policies affect energy prices</v>
      </c>
      <c r="L596" s="189"/>
      <c r="M596" s="189"/>
      <c r="N596" s="189"/>
      <c r="O596" s="199"/>
      <c r="P596" s="194"/>
      <c r="Q596" s="199"/>
      <c r="R596" s="199"/>
      <c r="S596" s="213"/>
      <c r="T596" s="199"/>
      <c r="W596" s="190" t="str" cm="1">
        <f t="array" ref="W596">IFERROR(INDEX(A$761:A$954,MATCH(H596,A$761:A$954,0),0),"Save")</f>
        <v>Save</v>
      </c>
    </row>
    <row r="597" spans="1:23" s="190" customFormat="1" hidden="1">
      <c r="A597" s="190" t="s">
        <v>1006</v>
      </c>
      <c r="B597" s="190" t="s">
        <v>1069</v>
      </c>
      <c r="C597" s="190" t="s">
        <v>1067</v>
      </c>
      <c r="D597" s="199" t="s">
        <v>252</v>
      </c>
      <c r="E597" s="192"/>
      <c r="F597" s="199" t="s">
        <v>580</v>
      </c>
      <c r="G597" s="199"/>
      <c r="H597" s="191">
        <v>836</v>
      </c>
      <c r="I597" s="199" t="s">
        <v>333</v>
      </c>
      <c r="J597" s="190" t="s">
        <v>1069</v>
      </c>
      <c r="K597" s="197" t="str">
        <f t="shared" ref="K597:K608" si="133">K$594</f>
        <v>cross toggle whether policies affect energy prices</v>
      </c>
      <c r="L597" s="189"/>
      <c r="M597" s="189"/>
      <c r="N597" s="189"/>
      <c r="O597" s="199"/>
      <c r="P597" s="221"/>
      <c r="Q597" s="199"/>
      <c r="R597" s="199"/>
      <c r="S597" s="213"/>
      <c r="T597" s="199"/>
      <c r="W597" s="190" t="str" cm="1">
        <f t="array" ref="W597">IFERROR(INDEX(A$761:A$954,MATCH(H597,A$761:A$954,0),0),"Save")</f>
        <v>Save</v>
      </c>
    </row>
    <row r="598" spans="1:23" s="190" customFormat="1" hidden="1">
      <c r="A598" s="197" t="str">
        <f t="shared" ref="A598:C608" si="134">A$597</f>
        <v>Cross-Sector</v>
      </c>
      <c r="B598" s="197" t="str">
        <f t="shared" si="134"/>
        <v>Variable Energy Prices</v>
      </c>
      <c r="C598" s="197" t="str">
        <f t="shared" si="134"/>
        <v>Toggle Whether Policies Affect Energy Prices</v>
      </c>
      <c r="D598" s="199" t="s">
        <v>256</v>
      </c>
      <c r="E598" s="192"/>
      <c r="F598" s="199" t="s">
        <v>742</v>
      </c>
      <c r="G598" s="199"/>
      <c r="H598" s="43">
        <v>837</v>
      </c>
      <c r="I598" s="199" t="s">
        <v>333</v>
      </c>
      <c r="J598" s="197" t="str">
        <f t="shared" ref="J598:J608" si="135">J$597</f>
        <v>Variable Energy Prices</v>
      </c>
      <c r="K598" s="197" t="str">
        <f t="shared" si="133"/>
        <v>cross toggle whether policies affect energy prices</v>
      </c>
      <c r="L598" s="189"/>
      <c r="M598" s="189"/>
      <c r="N598" s="189"/>
      <c r="O598" s="199"/>
      <c r="P598" s="221"/>
      <c r="Q598" s="199"/>
      <c r="R598" s="199"/>
      <c r="S598" s="213"/>
      <c r="T598" s="199"/>
      <c r="W598" s="190" t="str" cm="1">
        <f t="array" ref="W598">IFERROR(INDEX(A$761:A$954,MATCH(H598,A$761:A$954,0),0),"Save")</f>
        <v>Save</v>
      </c>
    </row>
    <row r="599" spans="1:23" s="190" customFormat="1" hidden="1">
      <c r="A599" s="197" t="str">
        <f t="shared" si="134"/>
        <v>Cross-Sector</v>
      </c>
      <c r="B599" s="197" t="str">
        <f t="shared" si="134"/>
        <v>Variable Energy Prices</v>
      </c>
      <c r="C599" s="197" t="str">
        <f t="shared" si="134"/>
        <v>Toggle Whether Policies Affect Energy Prices</v>
      </c>
      <c r="D599" s="199" t="s">
        <v>1043</v>
      </c>
      <c r="E599" s="192"/>
      <c r="F599" s="199" t="s">
        <v>602</v>
      </c>
      <c r="G599" s="199"/>
      <c r="H599" s="191">
        <v>838</v>
      </c>
      <c r="I599" s="199" t="s">
        <v>333</v>
      </c>
      <c r="J599" s="197" t="str">
        <f t="shared" si="135"/>
        <v>Variable Energy Prices</v>
      </c>
      <c r="K599" s="197" t="str">
        <f t="shared" si="133"/>
        <v>cross toggle whether policies affect energy prices</v>
      </c>
      <c r="L599" s="189"/>
      <c r="M599" s="189"/>
      <c r="N599" s="189"/>
      <c r="O599" s="199"/>
      <c r="P599" s="221"/>
      <c r="Q599" s="199"/>
      <c r="R599" s="199"/>
      <c r="S599" s="213"/>
      <c r="T599" s="199"/>
      <c r="W599" s="190" t="str" cm="1">
        <f t="array" ref="W599">IFERROR(INDEX(A$761:A$954,MATCH(H599,A$761:A$954,0),0),"Save")</f>
        <v>Save</v>
      </c>
    </row>
    <row r="600" spans="1:23" s="190" customFormat="1" hidden="1">
      <c r="A600" s="197" t="str">
        <f t="shared" si="134"/>
        <v>Cross-Sector</v>
      </c>
      <c r="B600" s="197" t="str">
        <f t="shared" si="134"/>
        <v>Variable Energy Prices</v>
      </c>
      <c r="C600" s="197" t="str">
        <f t="shared" si="134"/>
        <v>Toggle Whether Policies Affect Energy Prices</v>
      </c>
      <c r="D600" s="199" t="s">
        <v>258</v>
      </c>
      <c r="E600" s="192"/>
      <c r="F600" s="199" t="s">
        <v>924</v>
      </c>
      <c r="G600" s="199"/>
      <c r="H600" s="43">
        <v>839</v>
      </c>
      <c r="I600" s="199" t="s">
        <v>333</v>
      </c>
      <c r="J600" s="197" t="str">
        <f t="shared" si="135"/>
        <v>Variable Energy Prices</v>
      </c>
      <c r="K600" s="197" t="str">
        <f t="shared" si="133"/>
        <v>cross toggle whether policies affect energy prices</v>
      </c>
      <c r="L600" s="189"/>
      <c r="M600" s="189"/>
      <c r="N600" s="189"/>
      <c r="O600" s="199"/>
      <c r="P600" s="221"/>
      <c r="Q600" s="199"/>
      <c r="R600" s="199"/>
      <c r="S600" s="213"/>
      <c r="T600" s="199"/>
      <c r="W600" s="190" t="str" cm="1">
        <f t="array" ref="W600">IFERROR(INDEX(A$761:A$954,MATCH(H600,A$761:A$954,0),0),"Save")</f>
        <v>Save</v>
      </c>
    </row>
    <row r="601" spans="1:23" s="190" customFormat="1" hidden="1">
      <c r="A601" s="197" t="str">
        <f t="shared" si="134"/>
        <v>Cross-Sector</v>
      </c>
      <c r="B601" s="197" t="str">
        <f t="shared" si="134"/>
        <v>Variable Energy Prices</v>
      </c>
      <c r="C601" s="197" t="str">
        <f t="shared" si="134"/>
        <v>Toggle Whether Policies Affect Energy Prices</v>
      </c>
      <c r="D601" s="199" t="s">
        <v>257</v>
      </c>
      <c r="E601" s="192"/>
      <c r="F601" s="199" t="s">
        <v>925</v>
      </c>
      <c r="G601" s="199"/>
      <c r="H601" s="191">
        <v>840</v>
      </c>
      <c r="I601" s="199" t="s">
        <v>333</v>
      </c>
      <c r="J601" s="197" t="str">
        <f t="shared" si="135"/>
        <v>Variable Energy Prices</v>
      </c>
      <c r="K601" s="197" t="str">
        <f t="shared" si="133"/>
        <v>cross toggle whether policies affect energy prices</v>
      </c>
      <c r="L601" s="189"/>
      <c r="M601" s="189"/>
      <c r="N601" s="189"/>
      <c r="O601" s="199"/>
      <c r="P601" s="221"/>
      <c r="Q601" s="199"/>
      <c r="R601" s="199"/>
      <c r="S601" s="213"/>
      <c r="T601" s="199"/>
      <c r="W601" s="190" t="str" cm="1">
        <f t="array" ref="W601">IFERROR(INDEX(A$761:A$954,MATCH(H601,A$761:A$954,0),0),"Save")</f>
        <v>Save</v>
      </c>
    </row>
    <row r="602" spans="1:23" s="190" customFormat="1" hidden="1">
      <c r="A602" s="197" t="str">
        <f t="shared" si="134"/>
        <v>Cross-Sector</v>
      </c>
      <c r="B602" s="197" t="str">
        <f t="shared" si="134"/>
        <v>Variable Energy Prices</v>
      </c>
      <c r="C602" s="197" t="str">
        <f t="shared" si="134"/>
        <v>Toggle Whether Policies Affect Energy Prices</v>
      </c>
      <c r="D602" s="199" t="s">
        <v>1046</v>
      </c>
      <c r="E602" s="192"/>
      <c r="F602" s="199" t="s">
        <v>1047</v>
      </c>
      <c r="G602" s="199"/>
      <c r="H602" s="43">
        <v>841</v>
      </c>
      <c r="I602" s="199" t="s">
        <v>333</v>
      </c>
      <c r="J602" s="197" t="str">
        <f t="shared" si="135"/>
        <v>Variable Energy Prices</v>
      </c>
      <c r="K602" s="197" t="str">
        <f t="shared" si="133"/>
        <v>cross toggle whether policies affect energy prices</v>
      </c>
      <c r="L602" s="189"/>
      <c r="M602" s="189"/>
      <c r="N602" s="189"/>
      <c r="O602" s="199"/>
      <c r="P602" s="221"/>
      <c r="Q602" s="199"/>
      <c r="R602" s="199"/>
      <c r="S602" s="213"/>
      <c r="T602" s="199"/>
      <c r="W602" s="190" t="str" cm="1">
        <f t="array" ref="W602">IFERROR(INDEX(A$761:A$954,MATCH(H602,A$761:A$954,0),0),"Save")</f>
        <v>Save</v>
      </c>
    </row>
    <row r="603" spans="1:23" s="190" customFormat="1" hidden="1">
      <c r="A603" s="197" t="str">
        <f t="shared" si="134"/>
        <v>Cross-Sector</v>
      </c>
      <c r="B603" s="197" t="str">
        <f t="shared" si="134"/>
        <v>Variable Energy Prices</v>
      </c>
      <c r="C603" s="197" t="str">
        <f t="shared" si="134"/>
        <v>Toggle Whether Policies Affect Energy Prices</v>
      </c>
      <c r="D603" s="199" t="s">
        <v>1048</v>
      </c>
      <c r="E603" s="192"/>
      <c r="F603" s="199" t="s">
        <v>1049</v>
      </c>
      <c r="G603" s="199"/>
      <c r="H603" s="191">
        <v>842</v>
      </c>
      <c r="I603" s="199" t="s">
        <v>333</v>
      </c>
      <c r="J603" s="197" t="str">
        <f t="shared" si="135"/>
        <v>Variable Energy Prices</v>
      </c>
      <c r="K603" s="197" t="str">
        <f t="shared" si="133"/>
        <v>cross toggle whether policies affect energy prices</v>
      </c>
      <c r="L603" s="189"/>
      <c r="M603" s="189"/>
      <c r="N603" s="189"/>
      <c r="O603" s="199"/>
      <c r="P603" s="221"/>
      <c r="Q603" s="199"/>
      <c r="R603" s="199"/>
      <c r="S603" s="213"/>
      <c r="T603" s="199"/>
      <c r="W603" s="190" t="str" cm="1">
        <f t="array" ref="W603">IFERROR(INDEX(A$761:A$954,MATCH(H603,A$761:A$954,0),0),"Save")</f>
        <v>Save</v>
      </c>
    </row>
    <row r="604" spans="1:23" s="190" customFormat="1" hidden="1">
      <c r="A604" s="197" t="str">
        <f t="shared" si="134"/>
        <v>Cross-Sector</v>
      </c>
      <c r="B604" s="197" t="str">
        <f t="shared" si="134"/>
        <v>Variable Energy Prices</v>
      </c>
      <c r="C604" s="197" t="str">
        <f t="shared" si="134"/>
        <v>Toggle Whether Policies Affect Energy Prices</v>
      </c>
      <c r="D604" s="199" t="s">
        <v>254</v>
      </c>
      <c r="E604" s="192"/>
      <c r="F604" s="199" t="s">
        <v>926</v>
      </c>
      <c r="G604" s="199"/>
      <c r="H604" s="43">
        <v>843</v>
      </c>
      <c r="I604" s="199" t="s">
        <v>333</v>
      </c>
      <c r="J604" s="197" t="str">
        <f t="shared" si="135"/>
        <v>Variable Energy Prices</v>
      </c>
      <c r="K604" s="197" t="str">
        <f t="shared" si="133"/>
        <v>cross toggle whether policies affect energy prices</v>
      </c>
      <c r="L604" s="189"/>
      <c r="M604" s="189"/>
      <c r="N604" s="189"/>
      <c r="O604" s="199"/>
      <c r="P604" s="221"/>
      <c r="Q604" s="199"/>
      <c r="R604" s="199"/>
      <c r="S604" s="213"/>
      <c r="T604" s="199"/>
      <c r="W604" s="190" t="str" cm="1">
        <f t="array" ref="W604">IFERROR(INDEX(A$761:A$954,MATCH(H604,A$761:A$954,0),0),"Save")</f>
        <v>Save</v>
      </c>
    </row>
    <row r="605" spans="1:23" s="190" customFormat="1" hidden="1">
      <c r="A605" s="197" t="str">
        <f t="shared" si="134"/>
        <v>Cross-Sector</v>
      </c>
      <c r="B605" s="197" t="str">
        <f t="shared" si="134"/>
        <v>Variable Energy Prices</v>
      </c>
      <c r="C605" s="197" t="str">
        <f t="shared" si="134"/>
        <v>Toggle Whether Policies Affect Energy Prices</v>
      </c>
      <c r="D605" s="199" t="s">
        <v>927</v>
      </c>
      <c r="E605" s="192"/>
      <c r="F605" s="199" t="s">
        <v>610</v>
      </c>
      <c r="G605" s="199"/>
      <c r="H605" s="191">
        <v>844</v>
      </c>
      <c r="I605" s="199" t="s">
        <v>333</v>
      </c>
      <c r="J605" s="197" t="str">
        <f t="shared" si="135"/>
        <v>Variable Energy Prices</v>
      </c>
      <c r="K605" s="197" t="str">
        <f t="shared" si="133"/>
        <v>cross toggle whether policies affect energy prices</v>
      </c>
      <c r="L605" s="189"/>
      <c r="M605" s="189"/>
      <c r="N605" s="189"/>
      <c r="O605" s="199"/>
      <c r="P605" s="221"/>
      <c r="Q605" s="199"/>
      <c r="R605" s="199"/>
      <c r="S605" s="213"/>
      <c r="T605" s="199"/>
      <c r="W605" s="190" t="str" cm="1">
        <f t="array" ref="W605">IFERROR(INDEX(A$761:A$954,MATCH(H605,A$761:A$954,0),0),"Save")</f>
        <v>Save</v>
      </c>
    </row>
    <row r="606" spans="1:23" s="190" customFormat="1" hidden="1">
      <c r="A606" s="197" t="str">
        <f t="shared" si="134"/>
        <v>Cross-Sector</v>
      </c>
      <c r="B606" s="197" t="str">
        <f t="shared" si="134"/>
        <v>Variable Energy Prices</v>
      </c>
      <c r="C606" s="197" t="str">
        <f t="shared" si="134"/>
        <v>Toggle Whether Policies Affect Energy Prices</v>
      </c>
      <c r="D606" s="199" t="s">
        <v>251</v>
      </c>
      <c r="E606" s="192"/>
      <c r="F606" s="199" t="s">
        <v>615</v>
      </c>
      <c r="G606" s="199"/>
      <c r="H606" s="43">
        <v>845</v>
      </c>
      <c r="I606" s="199" t="s">
        <v>333</v>
      </c>
      <c r="J606" s="197" t="str">
        <f t="shared" si="135"/>
        <v>Variable Energy Prices</v>
      </c>
      <c r="K606" s="197" t="str">
        <f t="shared" si="133"/>
        <v>cross toggle whether policies affect energy prices</v>
      </c>
      <c r="L606" s="189"/>
      <c r="M606" s="189"/>
      <c r="N606" s="189"/>
      <c r="O606" s="199"/>
      <c r="P606" s="221"/>
      <c r="Q606" s="199"/>
      <c r="R606" s="199"/>
      <c r="S606" s="213"/>
      <c r="T606" s="199"/>
      <c r="W606" s="190" t="str" cm="1">
        <f t="array" ref="W606">IFERROR(INDEX(A$761:A$954,MATCH(H606,A$761:A$954,0),0),"Save")</f>
        <v>Save</v>
      </c>
    </row>
    <row r="607" spans="1:23" s="190" customFormat="1" hidden="1">
      <c r="A607" s="197" t="str">
        <f t="shared" si="134"/>
        <v>Cross-Sector</v>
      </c>
      <c r="B607" s="197" t="str">
        <f t="shared" si="134"/>
        <v>Variable Energy Prices</v>
      </c>
      <c r="C607" s="197" t="str">
        <f t="shared" si="134"/>
        <v>Toggle Whether Policies Affect Energy Prices</v>
      </c>
      <c r="D607" s="199" t="s">
        <v>928</v>
      </c>
      <c r="E607" s="192"/>
      <c r="F607" s="199" t="s">
        <v>929</v>
      </c>
      <c r="G607" s="199"/>
      <c r="H607" s="191">
        <v>846</v>
      </c>
      <c r="I607" s="199" t="s">
        <v>333</v>
      </c>
      <c r="J607" s="197" t="str">
        <f t="shared" si="135"/>
        <v>Variable Energy Prices</v>
      </c>
      <c r="K607" s="197" t="str">
        <f t="shared" si="133"/>
        <v>cross toggle whether policies affect energy prices</v>
      </c>
      <c r="L607" s="189"/>
      <c r="M607" s="189"/>
      <c r="N607" s="189"/>
      <c r="O607" s="199"/>
      <c r="P607" s="221"/>
      <c r="Q607" s="199"/>
      <c r="R607" s="199"/>
      <c r="S607" s="213"/>
      <c r="T607" s="199"/>
      <c r="W607" s="190" t="str" cm="1">
        <f t="array" ref="W607">IFERROR(INDEX(A$761:A$954,MATCH(H607,A$761:A$954,0),0),"Save")</f>
        <v>Save</v>
      </c>
    </row>
    <row r="608" spans="1:23" s="190" customFormat="1" hidden="1">
      <c r="A608" s="197" t="str">
        <f t="shared" si="134"/>
        <v>Cross-Sector</v>
      </c>
      <c r="B608" s="197" t="str">
        <f t="shared" si="134"/>
        <v>Variable Energy Prices</v>
      </c>
      <c r="C608" s="197" t="str">
        <f t="shared" si="134"/>
        <v>Toggle Whether Policies Affect Energy Prices</v>
      </c>
      <c r="D608" s="199" t="s">
        <v>255</v>
      </c>
      <c r="E608" s="192"/>
      <c r="F608" s="199" t="s">
        <v>930</v>
      </c>
      <c r="G608" s="199"/>
      <c r="H608" s="43">
        <v>847</v>
      </c>
      <c r="I608" s="199" t="s">
        <v>333</v>
      </c>
      <c r="J608" s="197" t="str">
        <f t="shared" si="135"/>
        <v>Variable Energy Prices</v>
      </c>
      <c r="K608" s="197" t="str">
        <f t="shared" si="133"/>
        <v>cross toggle whether policies affect energy prices</v>
      </c>
      <c r="L608" s="189"/>
      <c r="M608" s="189"/>
      <c r="N608" s="189"/>
      <c r="O608" s="199"/>
      <c r="P608" s="221"/>
      <c r="Q608" s="199"/>
      <c r="R608" s="199"/>
      <c r="S608" s="213"/>
      <c r="T608" s="199"/>
      <c r="W608" s="190" t="str" cm="1">
        <f t="array" ref="W608">IFERROR(INDEX(A$761:A$954,MATCH(H608,A$761:A$954,0),0),"Save")</f>
        <v>Save</v>
      </c>
    </row>
    <row r="609" spans="1:23" s="190" customFormat="1" hidden="1">
      <c r="A609" s="190" t="s">
        <v>1006</v>
      </c>
      <c r="B609" s="190" t="s">
        <v>1070</v>
      </c>
      <c r="C609" s="190" t="s">
        <v>1070</v>
      </c>
      <c r="D609" s="199" t="s">
        <v>252</v>
      </c>
      <c r="E609" s="192"/>
      <c r="F609" s="199" t="s">
        <v>580</v>
      </c>
      <c r="G609" s="199"/>
      <c r="H609" s="43">
        <v>723</v>
      </c>
      <c r="I609" s="199" t="s">
        <v>333</v>
      </c>
      <c r="J609" s="190" t="s">
        <v>1070</v>
      </c>
      <c r="K609" s="190" t="s">
        <v>1071</v>
      </c>
      <c r="L609" s="193">
        <v>0</v>
      </c>
      <c r="M609" s="193">
        <v>1</v>
      </c>
      <c r="N609" s="193">
        <v>0.01</v>
      </c>
      <c r="O609" s="192" t="s">
        <v>1072</v>
      </c>
      <c r="P609" s="194" t="s">
        <v>1073</v>
      </c>
      <c r="Q609" s="199" t="s">
        <v>1074</v>
      </c>
      <c r="R609" s="199"/>
      <c r="S609" s="213"/>
      <c r="T609" s="199"/>
      <c r="W609" s="190" t="str" cm="1">
        <f t="array" ref="W609">IFERROR(INDEX(A$761:A$954,MATCH(H609,A$761:A$954,0),0),"Save")</f>
        <v>Save</v>
      </c>
    </row>
    <row r="610" spans="1:23" s="190" customFormat="1" hidden="1">
      <c r="A610" s="197" t="str">
        <f t="shared" ref="A610:C623" si="136">A$609</f>
        <v>Cross-Sector</v>
      </c>
      <c r="B610" s="197" t="str">
        <f t="shared" si="136"/>
        <v>Fuel Price Deregulation</v>
      </c>
      <c r="C610" s="197" t="str">
        <f t="shared" si="136"/>
        <v>Fuel Price Deregulation</v>
      </c>
      <c r="D610" s="199" t="s">
        <v>256</v>
      </c>
      <c r="E610" s="192"/>
      <c r="F610" s="199" t="s">
        <v>742</v>
      </c>
      <c r="G610" s="199"/>
      <c r="H610" s="43">
        <v>724</v>
      </c>
      <c r="I610" s="199" t="s">
        <v>333</v>
      </c>
      <c r="J610" s="197" t="str">
        <f t="shared" ref="J610:K623" si="137">J$609</f>
        <v>Fuel Price Deregulation</v>
      </c>
      <c r="K610" s="197" t="str">
        <f t="shared" si="137"/>
        <v>cross fuel price deregulation</v>
      </c>
      <c r="L610" s="189"/>
      <c r="M610" s="189"/>
      <c r="N610" s="189"/>
      <c r="O610" s="199"/>
      <c r="P610" s="194"/>
      <c r="Q610" s="199"/>
      <c r="R610" s="199"/>
      <c r="S610" s="213"/>
      <c r="T610" s="199"/>
      <c r="W610" s="190" t="str" cm="1">
        <f t="array" ref="W610">IFERROR(INDEX(A$761:A$954,MATCH(H610,A$761:A$954,0),0),"Save")</f>
        <v>Save</v>
      </c>
    </row>
    <row r="611" spans="1:23" s="190" customFormat="1" hidden="1">
      <c r="A611" s="197" t="str">
        <f t="shared" si="136"/>
        <v>Cross-Sector</v>
      </c>
      <c r="B611" s="197" t="str">
        <f t="shared" si="136"/>
        <v>Fuel Price Deregulation</v>
      </c>
      <c r="C611" s="197" t="str">
        <f t="shared" si="136"/>
        <v>Fuel Price Deregulation</v>
      </c>
      <c r="D611" s="199" t="s">
        <v>1036</v>
      </c>
      <c r="E611" s="192"/>
      <c r="F611" s="199" t="s">
        <v>590</v>
      </c>
      <c r="G611" s="199"/>
      <c r="H611" s="43">
        <v>725</v>
      </c>
      <c r="I611" s="199" t="s">
        <v>333</v>
      </c>
      <c r="J611" s="197" t="str">
        <f t="shared" si="137"/>
        <v>Fuel Price Deregulation</v>
      </c>
      <c r="K611" s="197" t="str">
        <f t="shared" si="137"/>
        <v>cross fuel price deregulation</v>
      </c>
      <c r="L611" s="189"/>
      <c r="M611" s="189"/>
      <c r="N611" s="189"/>
      <c r="O611" s="199"/>
      <c r="P611" s="194"/>
      <c r="Q611" s="199"/>
      <c r="R611" s="199"/>
      <c r="S611" s="213"/>
      <c r="T611" s="199"/>
      <c r="W611" s="190" t="str" cm="1">
        <f t="array" ref="W611">IFERROR(INDEX(A$761:A$954,MATCH(H611,A$761:A$954,0),0),"Save")</f>
        <v>Save</v>
      </c>
    </row>
    <row r="612" spans="1:23" s="190" customFormat="1" hidden="1">
      <c r="A612" s="197" t="str">
        <f t="shared" si="136"/>
        <v>Cross-Sector</v>
      </c>
      <c r="B612" s="197" t="str">
        <f t="shared" si="136"/>
        <v>Fuel Price Deregulation</v>
      </c>
      <c r="C612" s="197" t="str">
        <f t="shared" si="136"/>
        <v>Fuel Price Deregulation</v>
      </c>
      <c r="D612" s="199" t="s">
        <v>1043</v>
      </c>
      <c r="E612" s="192"/>
      <c r="F612" s="199" t="s">
        <v>602</v>
      </c>
      <c r="G612" s="199"/>
      <c r="H612" s="43">
        <v>726</v>
      </c>
      <c r="I612" s="199" t="s">
        <v>333</v>
      </c>
      <c r="J612" s="197" t="str">
        <f t="shared" si="137"/>
        <v>Fuel Price Deregulation</v>
      </c>
      <c r="K612" s="197" t="str">
        <f t="shared" si="137"/>
        <v>cross fuel price deregulation</v>
      </c>
      <c r="L612" s="189"/>
      <c r="M612" s="189"/>
      <c r="N612" s="189"/>
      <c r="O612" s="199"/>
      <c r="P612" s="194"/>
      <c r="Q612" s="199"/>
      <c r="R612" s="199"/>
      <c r="S612" s="213"/>
      <c r="T612" s="199"/>
      <c r="W612" s="190" t="str" cm="1">
        <f t="array" ref="W612">IFERROR(INDEX(A$761:A$954,MATCH(H612,A$761:A$954,0),0),"Save")</f>
        <v>Save</v>
      </c>
    </row>
    <row r="613" spans="1:23" s="190" customFormat="1" hidden="1">
      <c r="A613" s="197" t="str">
        <f t="shared" si="136"/>
        <v>Cross-Sector</v>
      </c>
      <c r="B613" s="197" t="str">
        <f t="shared" si="136"/>
        <v>Fuel Price Deregulation</v>
      </c>
      <c r="C613" s="197" t="str">
        <f t="shared" si="136"/>
        <v>Fuel Price Deregulation</v>
      </c>
      <c r="D613" s="199" t="s">
        <v>258</v>
      </c>
      <c r="E613" s="192"/>
      <c r="F613" s="199" t="s">
        <v>924</v>
      </c>
      <c r="G613" s="199"/>
      <c r="H613" s="43">
        <v>727</v>
      </c>
      <c r="I613" s="199" t="s">
        <v>333</v>
      </c>
      <c r="J613" s="197" t="str">
        <f t="shared" si="137"/>
        <v>Fuel Price Deregulation</v>
      </c>
      <c r="K613" s="197" t="str">
        <f t="shared" si="137"/>
        <v>cross fuel price deregulation</v>
      </c>
      <c r="L613" s="189"/>
      <c r="M613" s="189"/>
      <c r="N613" s="189"/>
      <c r="O613" s="199"/>
      <c r="P613" s="194"/>
      <c r="Q613" s="199"/>
      <c r="R613" s="199"/>
      <c r="S613" s="213"/>
      <c r="T613" s="199"/>
      <c r="W613" s="190" t="str" cm="1">
        <f t="array" ref="W613">IFERROR(INDEX(A$761:A$954,MATCH(H613,A$761:A$954,0),0),"Save")</f>
        <v>Save</v>
      </c>
    </row>
    <row r="614" spans="1:23" s="190" customFormat="1" hidden="1">
      <c r="A614" s="197" t="str">
        <f t="shared" si="136"/>
        <v>Cross-Sector</v>
      </c>
      <c r="B614" s="197" t="str">
        <f t="shared" si="136"/>
        <v>Fuel Price Deregulation</v>
      </c>
      <c r="C614" s="197" t="str">
        <f t="shared" si="136"/>
        <v>Fuel Price Deregulation</v>
      </c>
      <c r="D614" s="199" t="s">
        <v>257</v>
      </c>
      <c r="E614" s="192"/>
      <c r="F614" s="199" t="s">
        <v>925</v>
      </c>
      <c r="G614" s="199"/>
      <c r="H614" s="43">
        <v>728</v>
      </c>
      <c r="I614" s="199" t="s">
        <v>333</v>
      </c>
      <c r="J614" s="197" t="str">
        <f t="shared" si="137"/>
        <v>Fuel Price Deregulation</v>
      </c>
      <c r="K614" s="197" t="str">
        <f t="shared" si="137"/>
        <v>cross fuel price deregulation</v>
      </c>
      <c r="L614" s="189"/>
      <c r="M614" s="189"/>
      <c r="N614" s="189"/>
      <c r="O614" s="199"/>
      <c r="P614" s="194"/>
      <c r="Q614" s="199"/>
      <c r="R614" s="199"/>
      <c r="S614" s="213"/>
      <c r="T614" s="199"/>
      <c r="W614" s="190" t="str" cm="1">
        <f t="array" ref="W614">IFERROR(INDEX(A$761:A$954,MATCH(H614,A$761:A$954,0),0),"Save")</f>
        <v>Save</v>
      </c>
    </row>
    <row r="615" spans="1:23" s="190" customFormat="1" hidden="1">
      <c r="A615" s="197" t="str">
        <f t="shared" si="136"/>
        <v>Cross-Sector</v>
      </c>
      <c r="B615" s="197" t="str">
        <f t="shared" si="136"/>
        <v>Fuel Price Deregulation</v>
      </c>
      <c r="C615" s="197" t="str">
        <f t="shared" si="136"/>
        <v>Fuel Price Deregulation</v>
      </c>
      <c r="D615" s="199" t="s">
        <v>1046</v>
      </c>
      <c r="E615" s="192"/>
      <c r="F615" s="199" t="s">
        <v>1047</v>
      </c>
      <c r="G615" s="199"/>
      <c r="H615" s="43">
        <v>729</v>
      </c>
      <c r="I615" s="199" t="s">
        <v>333</v>
      </c>
      <c r="J615" s="197" t="str">
        <f t="shared" si="137"/>
        <v>Fuel Price Deregulation</v>
      </c>
      <c r="K615" s="197" t="str">
        <f t="shared" si="137"/>
        <v>cross fuel price deregulation</v>
      </c>
      <c r="L615" s="189"/>
      <c r="M615" s="189"/>
      <c r="N615" s="189"/>
      <c r="O615" s="199"/>
      <c r="P615" s="194"/>
      <c r="Q615" s="199"/>
      <c r="R615" s="199"/>
      <c r="S615" s="213"/>
      <c r="T615" s="199"/>
      <c r="W615" s="190" t="str" cm="1">
        <f t="array" ref="W615">IFERROR(INDEX(A$761:A$954,MATCH(H615,A$761:A$954,0),0),"Save")</f>
        <v>Save</v>
      </c>
    </row>
    <row r="616" spans="1:23" s="190" customFormat="1" hidden="1">
      <c r="A616" s="197" t="str">
        <f t="shared" si="136"/>
        <v>Cross-Sector</v>
      </c>
      <c r="B616" s="197" t="str">
        <f t="shared" si="136"/>
        <v>Fuel Price Deregulation</v>
      </c>
      <c r="C616" s="197" t="str">
        <f t="shared" si="136"/>
        <v>Fuel Price Deregulation</v>
      </c>
      <c r="D616" s="199" t="s">
        <v>1048</v>
      </c>
      <c r="E616" s="192"/>
      <c r="F616" s="199" t="s">
        <v>1049</v>
      </c>
      <c r="G616" s="199"/>
      <c r="H616" s="43">
        <v>730</v>
      </c>
      <c r="I616" s="199" t="s">
        <v>333</v>
      </c>
      <c r="J616" s="197" t="str">
        <f t="shared" si="137"/>
        <v>Fuel Price Deregulation</v>
      </c>
      <c r="K616" s="197" t="str">
        <f t="shared" si="137"/>
        <v>cross fuel price deregulation</v>
      </c>
      <c r="L616" s="189"/>
      <c r="M616" s="189"/>
      <c r="N616" s="189"/>
      <c r="O616" s="199"/>
      <c r="P616" s="194"/>
      <c r="Q616" s="199"/>
      <c r="R616" s="199"/>
      <c r="S616" s="213"/>
      <c r="T616" s="199"/>
      <c r="W616" s="190" t="str" cm="1">
        <f t="array" ref="W616">IFERROR(INDEX(A$761:A$954,MATCH(H616,A$761:A$954,0),0),"Save")</f>
        <v>Save</v>
      </c>
    </row>
    <row r="617" spans="1:23" s="190" customFormat="1" hidden="1">
      <c r="A617" s="197" t="str">
        <f t="shared" si="136"/>
        <v>Cross-Sector</v>
      </c>
      <c r="B617" s="197" t="str">
        <f t="shared" si="136"/>
        <v>Fuel Price Deregulation</v>
      </c>
      <c r="C617" s="197" t="str">
        <f t="shared" si="136"/>
        <v>Fuel Price Deregulation</v>
      </c>
      <c r="D617" s="199" t="s">
        <v>254</v>
      </c>
      <c r="E617" s="192"/>
      <c r="F617" s="199" t="s">
        <v>926</v>
      </c>
      <c r="G617" s="199"/>
      <c r="H617" s="43">
        <v>731</v>
      </c>
      <c r="I617" s="199" t="s">
        <v>333</v>
      </c>
      <c r="J617" s="197" t="str">
        <f t="shared" si="137"/>
        <v>Fuel Price Deregulation</v>
      </c>
      <c r="K617" s="197" t="str">
        <f t="shared" si="137"/>
        <v>cross fuel price deregulation</v>
      </c>
      <c r="L617" s="189"/>
      <c r="M617" s="189"/>
      <c r="N617" s="189"/>
      <c r="O617" s="199"/>
      <c r="P617" s="194"/>
      <c r="Q617" s="199"/>
      <c r="R617" s="199"/>
      <c r="S617" s="213"/>
      <c r="T617" s="199"/>
      <c r="W617" s="190" t="str" cm="1">
        <f t="array" ref="W617">IFERROR(INDEX(A$761:A$954,MATCH(H617,A$761:A$954,0),0),"Save")</f>
        <v>Save</v>
      </c>
    </row>
    <row r="618" spans="1:23" s="190" customFormat="1" hidden="1">
      <c r="A618" s="197" t="str">
        <f t="shared" si="136"/>
        <v>Cross-Sector</v>
      </c>
      <c r="B618" s="197" t="str">
        <f t="shared" si="136"/>
        <v>Fuel Price Deregulation</v>
      </c>
      <c r="C618" s="197" t="str">
        <f t="shared" si="136"/>
        <v>Fuel Price Deregulation</v>
      </c>
      <c r="D618" s="199" t="s">
        <v>927</v>
      </c>
      <c r="E618" s="192"/>
      <c r="F618" s="199" t="s">
        <v>610</v>
      </c>
      <c r="G618" s="199"/>
      <c r="H618" s="43">
        <v>732</v>
      </c>
      <c r="I618" s="199" t="s">
        <v>333</v>
      </c>
      <c r="J618" s="197" t="str">
        <f t="shared" si="137"/>
        <v>Fuel Price Deregulation</v>
      </c>
      <c r="K618" s="197" t="str">
        <f t="shared" si="137"/>
        <v>cross fuel price deregulation</v>
      </c>
      <c r="L618" s="189"/>
      <c r="M618" s="189"/>
      <c r="N618" s="189"/>
      <c r="O618" s="199"/>
      <c r="P618" s="194"/>
      <c r="Q618" s="199"/>
      <c r="R618" s="199"/>
      <c r="S618" s="213"/>
      <c r="T618" s="199"/>
      <c r="W618" s="190" t="str" cm="1">
        <f t="array" ref="W618">IFERROR(INDEX(A$761:A$954,MATCH(H618,A$761:A$954,0),0),"Save")</f>
        <v>Save</v>
      </c>
    </row>
    <row r="619" spans="1:23" s="190" customFormat="1" hidden="1">
      <c r="A619" s="197" t="str">
        <f t="shared" si="136"/>
        <v>Cross-Sector</v>
      </c>
      <c r="B619" s="197" t="str">
        <f t="shared" si="136"/>
        <v>Fuel Price Deregulation</v>
      </c>
      <c r="C619" s="197" t="str">
        <f t="shared" si="136"/>
        <v>Fuel Price Deregulation</v>
      </c>
      <c r="D619" s="199" t="s">
        <v>251</v>
      </c>
      <c r="E619" s="192"/>
      <c r="F619" s="199" t="s">
        <v>615</v>
      </c>
      <c r="G619" s="199"/>
      <c r="H619" s="43">
        <v>733</v>
      </c>
      <c r="I619" s="199" t="s">
        <v>333</v>
      </c>
      <c r="J619" s="197" t="str">
        <f t="shared" si="137"/>
        <v>Fuel Price Deregulation</v>
      </c>
      <c r="K619" s="197" t="str">
        <f t="shared" si="137"/>
        <v>cross fuel price deregulation</v>
      </c>
      <c r="L619" s="189"/>
      <c r="M619" s="189"/>
      <c r="N619" s="189"/>
      <c r="O619" s="199"/>
      <c r="P619" s="194"/>
      <c r="Q619" s="199"/>
      <c r="R619" s="199"/>
      <c r="S619" s="213"/>
      <c r="T619" s="199"/>
      <c r="W619" s="190" t="str" cm="1">
        <f t="array" ref="W619">IFERROR(INDEX(A$761:A$954,MATCH(H619,A$761:A$954,0),0),"Save")</f>
        <v>Save</v>
      </c>
    </row>
    <row r="620" spans="1:23" s="190" customFormat="1" hidden="1">
      <c r="A620" s="197" t="str">
        <f t="shared" si="136"/>
        <v>Cross-Sector</v>
      </c>
      <c r="B620" s="197" t="str">
        <f t="shared" si="136"/>
        <v>Fuel Price Deregulation</v>
      </c>
      <c r="C620" s="197" t="str">
        <f t="shared" si="136"/>
        <v>Fuel Price Deregulation</v>
      </c>
      <c r="D620" s="199" t="s">
        <v>928</v>
      </c>
      <c r="E620" s="192"/>
      <c r="F620" s="199" t="s">
        <v>929</v>
      </c>
      <c r="G620" s="199"/>
      <c r="H620" s="43">
        <v>734</v>
      </c>
      <c r="I620" s="199" t="s">
        <v>333</v>
      </c>
      <c r="J620" s="197" t="str">
        <f t="shared" si="137"/>
        <v>Fuel Price Deregulation</v>
      </c>
      <c r="K620" s="197" t="str">
        <f t="shared" si="137"/>
        <v>cross fuel price deregulation</v>
      </c>
      <c r="L620" s="189"/>
      <c r="M620" s="189"/>
      <c r="N620" s="189"/>
      <c r="O620" s="199"/>
      <c r="P620" s="194"/>
      <c r="Q620" s="199"/>
      <c r="R620" s="199"/>
      <c r="S620" s="213"/>
      <c r="T620" s="199"/>
      <c r="W620" s="190" t="str" cm="1">
        <f t="array" ref="W620">IFERROR(INDEX(A$761:A$954,MATCH(H620,A$761:A$954,0),0),"Save")</f>
        <v>Save</v>
      </c>
    </row>
    <row r="621" spans="1:23" s="190" customFormat="1" hidden="1">
      <c r="A621" s="197" t="str">
        <f t="shared" si="136"/>
        <v>Cross-Sector</v>
      </c>
      <c r="B621" s="197" t="str">
        <f t="shared" si="136"/>
        <v>Fuel Price Deregulation</v>
      </c>
      <c r="C621" s="197" t="str">
        <f t="shared" si="136"/>
        <v>Fuel Price Deregulation</v>
      </c>
      <c r="D621" s="199" t="s">
        <v>255</v>
      </c>
      <c r="E621" s="192"/>
      <c r="F621" s="199" t="s">
        <v>930</v>
      </c>
      <c r="G621" s="199"/>
      <c r="H621" s="43">
        <v>735</v>
      </c>
      <c r="I621" s="199" t="s">
        <v>333</v>
      </c>
      <c r="J621" s="197" t="str">
        <f t="shared" si="137"/>
        <v>Fuel Price Deregulation</v>
      </c>
      <c r="K621" s="197" t="str">
        <f t="shared" si="137"/>
        <v>cross fuel price deregulation</v>
      </c>
      <c r="L621" s="189"/>
      <c r="M621" s="189"/>
      <c r="N621" s="189"/>
      <c r="O621" s="199"/>
      <c r="P621" s="194"/>
      <c r="Q621" s="199"/>
      <c r="R621" s="199"/>
      <c r="S621" s="213"/>
      <c r="T621" s="199"/>
      <c r="W621" s="190" t="str" cm="1">
        <f t="array" ref="W621">IFERROR(INDEX(A$761:A$954,MATCH(H621,A$761:A$954,0),0),"Save")</f>
        <v>Save</v>
      </c>
    </row>
    <row r="622" spans="1:23" s="190" customFormat="1" hidden="1">
      <c r="A622" s="197" t="str">
        <f t="shared" si="136"/>
        <v>Cross-Sector</v>
      </c>
      <c r="B622" s="197" t="str">
        <f t="shared" si="136"/>
        <v>Fuel Price Deregulation</v>
      </c>
      <c r="C622" s="197" t="str">
        <f t="shared" si="136"/>
        <v>Fuel Price Deregulation</v>
      </c>
      <c r="D622" s="199" t="s">
        <v>1054</v>
      </c>
      <c r="E622" s="192"/>
      <c r="F622" s="199" t="s">
        <v>619</v>
      </c>
      <c r="G622" s="199"/>
      <c r="H622" s="43">
        <v>736</v>
      </c>
      <c r="I622" s="199" t="s">
        <v>333</v>
      </c>
      <c r="J622" s="197" t="str">
        <f t="shared" si="137"/>
        <v>Fuel Price Deregulation</v>
      </c>
      <c r="K622" s="197" t="str">
        <f t="shared" si="137"/>
        <v>cross fuel price deregulation</v>
      </c>
      <c r="L622" s="189"/>
      <c r="M622" s="189"/>
      <c r="N622" s="189"/>
      <c r="O622" s="199"/>
      <c r="P622" s="194"/>
      <c r="Q622" s="199"/>
      <c r="R622" s="199"/>
      <c r="S622" s="213"/>
      <c r="T622" s="199"/>
      <c r="W622" s="190" t="str" cm="1">
        <f t="array" ref="W622">IFERROR(INDEX(A$761:A$954,MATCH(H622,A$761:A$954,0),0),"Save")</f>
        <v>Save</v>
      </c>
    </row>
    <row r="623" spans="1:23" s="190" customFormat="1" hidden="1">
      <c r="A623" s="197" t="str">
        <f t="shared" si="136"/>
        <v>Cross-Sector</v>
      </c>
      <c r="B623" s="197" t="str">
        <f t="shared" si="136"/>
        <v>Fuel Price Deregulation</v>
      </c>
      <c r="C623" s="197" t="str">
        <f t="shared" si="136"/>
        <v>Fuel Price Deregulation</v>
      </c>
      <c r="D623" s="199" t="s">
        <v>1055</v>
      </c>
      <c r="E623" s="192"/>
      <c r="F623" s="199" t="s">
        <v>1056</v>
      </c>
      <c r="G623" s="199"/>
      <c r="H623" s="43">
        <v>737</v>
      </c>
      <c r="I623" s="199" t="s">
        <v>333</v>
      </c>
      <c r="J623" s="197" t="str">
        <f t="shared" si="137"/>
        <v>Fuel Price Deregulation</v>
      </c>
      <c r="K623" s="197" t="str">
        <f t="shared" si="137"/>
        <v>cross fuel price deregulation</v>
      </c>
      <c r="L623" s="189"/>
      <c r="M623" s="189"/>
      <c r="N623" s="189"/>
      <c r="O623" s="199"/>
      <c r="P623" s="194"/>
      <c r="Q623" s="199"/>
      <c r="R623" s="199"/>
      <c r="S623" s="213"/>
      <c r="T623" s="199"/>
      <c r="W623" s="190" t="str" cm="1">
        <f t="array" ref="W623">IFERROR(INDEX(A$761:A$954,MATCH(H623,A$761:A$954,0),0),"Save")</f>
        <v>Save</v>
      </c>
    </row>
    <row r="624" spans="1:23" s="197" customFormat="1" hidden="1">
      <c r="A624" s="189" t="s">
        <v>1006</v>
      </c>
      <c r="B624" s="189" t="s">
        <v>1075</v>
      </c>
      <c r="C624" s="189" t="s">
        <v>1076</v>
      </c>
      <c r="D624" s="192" t="s">
        <v>1028</v>
      </c>
      <c r="E624" s="192"/>
      <c r="F624" s="192" t="s">
        <v>1029</v>
      </c>
      <c r="G624" s="192"/>
      <c r="H624" s="43">
        <v>78</v>
      </c>
      <c r="I624" s="192" t="s">
        <v>311</v>
      </c>
      <c r="J624" s="189" t="s">
        <v>1075</v>
      </c>
      <c r="K624" s="189" t="s">
        <v>1077</v>
      </c>
      <c r="L624" s="211">
        <v>0</v>
      </c>
      <c r="M624" s="211">
        <v>0.2</v>
      </c>
      <c r="N624" s="243">
        <v>5.0000000000000001E-3</v>
      </c>
      <c r="O624" s="192" t="s">
        <v>1078</v>
      </c>
      <c r="P624" s="244" t="s">
        <v>1079</v>
      </c>
      <c r="Q624" s="199" t="s">
        <v>1080</v>
      </c>
      <c r="R624" s="199" t="s">
        <v>1081</v>
      </c>
      <c r="S624" s="220" t="s">
        <v>1082</v>
      </c>
      <c r="T624" s="207"/>
      <c r="W624" s="190" t="str" cm="1">
        <f t="array" ref="W624">IFERROR(INDEX(A$761:A$954,MATCH(H624,A$761:A$954,0),0),"Save")</f>
        <v>Save</v>
      </c>
    </row>
    <row r="625" spans="1:23" s="197" customFormat="1" hidden="1">
      <c r="A625" s="208" t="str">
        <f t="shared" ref="A625:C640" si="138">A$624</f>
        <v>Cross-Sector</v>
      </c>
      <c r="B625" s="208" t="str">
        <f t="shared" si="138"/>
        <v>Fuel Taxes</v>
      </c>
      <c r="C625" s="208" t="str">
        <f t="shared" si="138"/>
        <v>Additional Fuel Tax Rate by Fuel</v>
      </c>
      <c r="D625" s="199" t="s">
        <v>252</v>
      </c>
      <c r="E625" s="199"/>
      <c r="F625" s="199" t="s">
        <v>580</v>
      </c>
      <c r="G625" s="207"/>
      <c r="H625" s="43">
        <v>79</v>
      </c>
      <c r="I625" s="199" t="s">
        <v>311</v>
      </c>
      <c r="J625" s="208" t="str">
        <f t="shared" ref="J625:O626" si="139">J$624</f>
        <v>Fuel Taxes</v>
      </c>
      <c r="K625" s="198" t="str">
        <f t="shared" si="139"/>
        <v>cross fuel tax</v>
      </c>
      <c r="L625" s="198">
        <f t="shared" si="139"/>
        <v>0</v>
      </c>
      <c r="M625" s="198">
        <f t="shared" si="139"/>
        <v>0.2</v>
      </c>
      <c r="N625" s="245">
        <f t="shared" si="139"/>
        <v>5.0000000000000001E-3</v>
      </c>
      <c r="O625" s="223" t="str">
        <f t="shared" si="139"/>
        <v>% of BAU price</v>
      </c>
      <c r="P625" s="246" t="s">
        <v>1083</v>
      </c>
      <c r="Q625" s="199" t="s">
        <v>1080</v>
      </c>
      <c r="R625" s="199" t="s">
        <v>1081</v>
      </c>
      <c r="S625" s="227"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25" s="207"/>
      <c r="W625" s="190" t="str" cm="1">
        <f t="array" ref="W625">IFERROR(INDEX(A$761:A$954,MATCH(H625,A$761:A$954,0),0),"Save")</f>
        <v>Save</v>
      </c>
    </row>
    <row r="626" spans="1:23" s="197" customFormat="1" hidden="1">
      <c r="A626" s="208" t="str">
        <f t="shared" si="138"/>
        <v>Cross-Sector</v>
      </c>
      <c r="B626" s="208" t="str">
        <f t="shared" si="138"/>
        <v>Fuel Taxes</v>
      </c>
      <c r="C626" s="208" t="str">
        <f t="shared" si="138"/>
        <v>Additional Fuel Tax Rate by Fuel</v>
      </c>
      <c r="D626" s="199" t="s">
        <v>256</v>
      </c>
      <c r="E626" s="199"/>
      <c r="F626" s="199" t="s">
        <v>742</v>
      </c>
      <c r="G626" s="207"/>
      <c r="H626" s="43">
        <v>80</v>
      </c>
      <c r="I626" s="199" t="s">
        <v>311</v>
      </c>
      <c r="J626" s="208" t="str">
        <f t="shared" si="139"/>
        <v>Fuel Taxes</v>
      </c>
      <c r="K626" s="198" t="str">
        <f t="shared" si="139"/>
        <v>cross fuel tax</v>
      </c>
      <c r="L626" s="198">
        <f t="shared" si="139"/>
        <v>0</v>
      </c>
      <c r="M626" s="198">
        <f t="shared" si="139"/>
        <v>0.2</v>
      </c>
      <c r="N626" s="245">
        <f t="shared" si="139"/>
        <v>5.0000000000000001E-3</v>
      </c>
      <c r="O626" s="223" t="str">
        <f t="shared" si="139"/>
        <v>% of BAU price</v>
      </c>
      <c r="P626" s="246" t="s">
        <v>1084</v>
      </c>
      <c r="Q626" s="199" t="s">
        <v>1080</v>
      </c>
      <c r="R626" s="199" t="s">
        <v>1081</v>
      </c>
      <c r="S626" s="227"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26" s="207"/>
      <c r="W626" s="190" t="str" cm="1">
        <f t="array" ref="W626">IFERROR(INDEX(A$761:A$954,MATCH(H626,A$761:A$954,0),0),"Save")</f>
        <v>Save</v>
      </c>
    </row>
    <row r="627" spans="1:23" s="197" customFormat="1" hidden="1">
      <c r="A627" s="208" t="str">
        <f t="shared" si="138"/>
        <v>Cross-Sector</v>
      </c>
      <c r="B627" s="208" t="str">
        <f t="shared" si="138"/>
        <v>Fuel Taxes</v>
      </c>
      <c r="C627" s="208" t="str">
        <f t="shared" si="138"/>
        <v>Additional Fuel Tax Rate by Fuel</v>
      </c>
      <c r="D627" s="199" t="s">
        <v>1036</v>
      </c>
      <c r="E627" s="199"/>
      <c r="F627" s="199" t="s">
        <v>590</v>
      </c>
      <c r="G627" s="207"/>
      <c r="H627" s="43">
        <v>738</v>
      </c>
      <c r="I627" s="199" t="s">
        <v>333</v>
      </c>
      <c r="J627" s="208" t="str">
        <f t="shared" ref="J627:K640" si="140">J$624</f>
        <v>Fuel Taxes</v>
      </c>
      <c r="K627" s="198" t="str">
        <f t="shared" si="140"/>
        <v>cross fuel tax</v>
      </c>
      <c r="L627" s="198"/>
      <c r="M627" s="198"/>
      <c r="N627" s="245"/>
      <c r="O627" s="223"/>
      <c r="P627" s="194"/>
      <c r="Q627" s="207"/>
      <c r="R627" s="199"/>
      <c r="S627" s="227"/>
      <c r="T627" s="207"/>
      <c r="W627" s="190" t="str" cm="1">
        <f t="array" ref="W627">IFERROR(INDEX(A$761:A$954,MATCH(H627,A$761:A$954,0),0),"Save")</f>
        <v>Save</v>
      </c>
    </row>
    <row r="628" spans="1:23" s="197" customFormat="1" hidden="1">
      <c r="A628" s="208" t="str">
        <f t="shared" si="138"/>
        <v>Cross-Sector</v>
      </c>
      <c r="B628" s="208" t="str">
        <f t="shared" si="138"/>
        <v>Fuel Taxes</v>
      </c>
      <c r="C628" s="208" t="str">
        <f t="shared" si="138"/>
        <v>Additional Fuel Tax Rate by Fuel</v>
      </c>
      <c r="D628" s="199" t="s">
        <v>1043</v>
      </c>
      <c r="E628" s="199"/>
      <c r="F628" s="199" t="s">
        <v>602</v>
      </c>
      <c r="G628" s="207"/>
      <c r="H628" s="43">
        <v>739</v>
      </c>
      <c r="I628" s="199" t="s">
        <v>333</v>
      </c>
      <c r="J628" s="208" t="str">
        <f t="shared" si="140"/>
        <v>Fuel Taxes</v>
      </c>
      <c r="K628" s="198" t="str">
        <f t="shared" si="140"/>
        <v>cross fuel tax</v>
      </c>
      <c r="L628" s="198"/>
      <c r="M628" s="198"/>
      <c r="N628" s="245"/>
      <c r="O628" s="223"/>
      <c r="P628" s="194"/>
      <c r="Q628" s="207"/>
      <c r="R628" s="199"/>
      <c r="S628" s="227"/>
      <c r="T628" s="207"/>
      <c r="W628" s="190" t="str" cm="1">
        <f t="array" ref="W628">IFERROR(INDEX(A$761:A$954,MATCH(H628,A$761:A$954,0),0),"Save")</f>
        <v>Save</v>
      </c>
    </row>
    <row r="629" spans="1:23" s="197" customFormat="1" hidden="1">
      <c r="A629" s="208" t="str">
        <f t="shared" si="138"/>
        <v>Cross-Sector</v>
      </c>
      <c r="B629" s="208" t="str">
        <f t="shared" si="138"/>
        <v>Fuel Taxes</v>
      </c>
      <c r="C629" s="208" t="str">
        <f t="shared" si="138"/>
        <v>Additional Fuel Tax Rate by Fuel</v>
      </c>
      <c r="D629" s="199" t="s">
        <v>258</v>
      </c>
      <c r="E629" s="199"/>
      <c r="F629" s="199" t="s">
        <v>924</v>
      </c>
      <c r="G629" s="207"/>
      <c r="H629" s="43">
        <v>81</v>
      </c>
      <c r="I629" s="199" t="s">
        <v>311</v>
      </c>
      <c r="J629" s="208" t="str">
        <f t="shared" si="140"/>
        <v>Fuel Taxes</v>
      </c>
      <c r="K629" s="198" t="str">
        <f t="shared" si="140"/>
        <v>cross fuel tax</v>
      </c>
      <c r="L629" s="198">
        <f t="shared" ref="L629:O630" si="141">L$624</f>
        <v>0</v>
      </c>
      <c r="M629" s="198">
        <f t="shared" si="141"/>
        <v>0.2</v>
      </c>
      <c r="N629" s="245">
        <f t="shared" si="141"/>
        <v>5.0000000000000001E-3</v>
      </c>
      <c r="O629" s="223" t="str">
        <f t="shared" si="141"/>
        <v>% of BAU price</v>
      </c>
      <c r="P629" s="244" t="s">
        <v>1085</v>
      </c>
      <c r="Q629" s="199" t="s">
        <v>1080</v>
      </c>
      <c r="R629" s="199" t="s">
        <v>1081</v>
      </c>
      <c r="S629" s="227"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29" s="207"/>
      <c r="W629" s="190" t="str" cm="1">
        <f t="array" ref="W629">IFERROR(INDEX(A$761:A$954,MATCH(H629,A$761:A$954,0),0),"Save")</f>
        <v>Save</v>
      </c>
    </row>
    <row r="630" spans="1:23" s="197" customFormat="1" hidden="1">
      <c r="A630" s="208" t="str">
        <f t="shared" si="138"/>
        <v>Cross-Sector</v>
      </c>
      <c r="B630" s="208" t="str">
        <f t="shared" si="138"/>
        <v>Fuel Taxes</v>
      </c>
      <c r="C630" s="208" t="str">
        <f t="shared" si="138"/>
        <v>Additional Fuel Tax Rate by Fuel</v>
      </c>
      <c r="D630" s="199" t="s">
        <v>257</v>
      </c>
      <c r="E630" s="199"/>
      <c r="F630" s="199" t="s">
        <v>925</v>
      </c>
      <c r="G630" s="207"/>
      <c r="H630" s="43">
        <v>82</v>
      </c>
      <c r="I630" s="199" t="s">
        <v>311</v>
      </c>
      <c r="J630" s="208" t="str">
        <f t="shared" si="140"/>
        <v>Fuel Taxes</v>
      </c>
      <c r="K630" s="198" t="str">
        <f t="shared" si="140"/>
        <v>cross fuel tax</v>
      </c>
      <c r="L630" s="198">
        <f t="shared" si="141"/>
        <v>0</v>
      </c>
      <c r="M630" s="198">
        <f t="shared" si="141"/>
        <v>0.2</v>
      </c>
      <c r="N630" s="245">
        <f t="shared" si="141"/>
        <v>5.0000000000000001E-3</v>
      </c>
      <c r="O630" s="223" t="str">
        <f t="shared" si="141"/>
        <v>% of BAU price</v>
      </c>
      <c r="P630" s="246" t="s">
        <v>1086</v>
      </c>
      <c r="Q630" s="199" t="s">
        <v>1080</v>
      </c>
      <c r="R630" s="199" t="s">
        <v>1081</v>
      </c>
      <c r="S630" s="227"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30" s="207"/>
      <c r="W630" s="190" t="str" cm="1">
        <f t="array" ref="W630">IFERROR(INDEX(A$761:A$954,MATCH(H630,A$761:A$954,0),0),"Save")</f>
        <v>Save</v>
      </c>
    </row>
    <row r="631" spans="1:23" s="197" customFormat="1" hidden="1">
      <c r="A631" s="208" t="str">
        <f t="shared" si="138"/>
        <v>Cross-Sector</v>
      </c>
      <c r="B631" s="208" t="str">
        <f t="shared" si="138"/>
        <v>Fuel Taxes</v>
      </c>
      <c r="C631" s="208" t="str">
        <f t="shared" si="138"/>
        <v>Additional Fuel Tax Rate by Fuel</v>
      </c>
      <c r="D631" s="199" t="s">
        <v>1046</v>
      </c>
      <c r="E631" s="199"/>
      <c r="F631" s="199" t="s">
        <v>1047</v>
      </c>
      <c r="G631" s="207"/>
      <c r="H631" s="43">
        <v>740</v>
      </c>
      <c r="I631" s="199" t="s">
        <v>333</v>
      </c>
      <c r="J631" s="208" t="str">
        <f t="shared" si="140"/>
        <v>Fuel Taxes</v>
      </c>
      <c r="K631" s="198" t="str">
        <f t="shared" si="140"/>
        <v>cross fuel tax</v>
      </c>
      <c r="L631" s="198"/>
      <c r="M631" s="198"/>
      <c r="N631" s="245"/>
      <c r="O631" s="223"/>
      <c r="P631" s="194"/>
      <c r="Q631" s="207"/>
      <c r="R631" s="199"/>
      <c r="S631" s="227"/>
      <c r="T631" s="207"/>
      <c r="W631" s="190" t="str" cm="1">
        <f t="array" ref="W631">IFERROR(INDEX(A$761:A$954,MATCH(H631,A$761:A$954,0),0),"Save")</f>
        <v>Save</v>
      </c>
    </row>
    <row r="632" spans="1:23" s="197" customFormat="1" hidden="1">
      <c r="A632" s="208" t="str">
        <f t="shared" si="138"/>
        <v>Cross-Sector</v>
      </c>
      <c r="B632" s="208" t="str">
        <f t="shared" si="138"/>
        <v>Fuel Taxes</v>
      </c>
      <c r="C632" s="208" t="str">
        <f t="shared" si="138"/>
        <v>Additional Fuel Tax Rate by Fuel</v>
      </c>
      <c r="D632" s="199" t="s">
        <v>1048</v>
      </c>
      <c r="E632" s="199"/>
      <c r="F632" s="199" t="s">
        <v>1049</v>
      </c>
      <c r="G632" s="207"/>
      <c r="H632" s="43">
        <v>741</v>
      </c>
      <c r="I632" s="199" t="s">
        <v>333</v>
      </c>
      <c r="J632" s="208" t="str">
        <f t="shared" si="140"/>
        <v>Fuel Taxes</v>
      </c>
      <c r="K632" s="198" t="str">
        <f t="shared" si="140"/>
        <v>cross fuel tax</v>
      </c>
      <c r="L632" s="198"/>
      <c r="M632" s="198"/>
      <c r="N632" s="245"/>
      <c r="O632" s="223"/>
      <c r="P632" s="194"/>
      <c r="Q632" s="207"/>
      <c r="R632" s="199"/>
      <c r="S632" s="227"/>
      <c r="T632" s="207"/>
      <c r="W632" s="190" t="str" cm="1">
        <f t="array" ref="W632">IFERROR(INDEX(A$761:A$954,MATCH(H632,A$761:A$954,0),0),"Save")</f>
        <v>Save</v>
      </c>
    </row>
    <row r="633" spans="1:23" hidden="1">
      <c r="A633" s="208" t="str">
        <f t="shared" si="138"/>
        <v>Cross-Sector</v>
      </c>
      <c r="B633" s="208" t="str">
        <f t="shared" si="138"/>
        <v>Fuel Taxes</v>
      </c>
      <c r="C633" s="208" t="str">
        <f t="shared" si="138"/>
        <v>Additional Fuel Tax Rate by Fuel</v>
      </c>
      <c r="D633" s="199" t="s">
        <v>254</v>
      </c>
      <c r="E633" s="199"/>
      <c r="F633" s="199" t="s">
        <v>926</v>
      </c>
      <c r="G633" s="207"/>
      <c r="H633" s="43">
        <v>742</v>
      </c>
      <c r="I633" s="199" t="s">
        <v>333</v>
      </c>
      <c r="J633" s="208" t="str">
        <f t="shared" si="140"/>
        <v>Fuel Taxes</v>
      </c>
      <c r="K633" s="198" t="str">
        <f t="shared" si="140"/>
        <v>cross fuel tax</v>
      </c>
      <c r="L633" s="198"/>
      <c r="M633" s="198"/>
      <c r="N633" s="245"/>
      <c r="O633" s="223"/>
      <c r="P633" s="194"/>
      <c r="Q633" s="199"/>
      <c r="R633" s="199"/>
      <c r="S633" s="227"/>
      <c r="T633" s="192"/>
      <c r="W633" s="190" t="str" cm="1">
        <f t="array" ref="W633">IFERROR(INDEX(A$761:A$954,MATCH(H633,A$761:A$954,0),0),"Save")</f>
        <v>Save</v>
      </c>
    </row>
    <row r="634" spans="1:23" hidden="1">
      <c r="A634" s="208" t="str">
        <f t="shared" si="138"/>
        <v>Cross-Sector</v>
      </c>
      <c r="B634" s="208" t="str">
        <f t="shared" si="138"/>
        <v>Fuel Taxes</v>
      </c>
      <c r="C634" s="208" t="str">
        <f t="shared" si="138"/>
        <v>Additional Fuel Tax Rate by Fuel</v>
      </c>
      <c r="D634" s="199" t="s">
        <v>1051</v>
      </c>
      <c r="E634" s="199"/>
      <c r="F634" s="199" t="s">
        <v>1052</v>
      </c>
      <c r="G634" s="207"/>
      <c r="H634" s="43">
        <v>743</v>
      </c>
      <c r="I634" s="199" t="s">
        <v>333</v>
      </c>
      <c r="J634" s="208" t="str">
        <f t="shared" si="140"/>
        <v>Fuel Taxes</v>
      </c>
      <c r="K634" s="198" t="str">
        <f t="shared" si="140"/>
        <v>cross fuel tax</v>
      </c>
      <c r="L634" s="198"/>
      <c r="M634" s="198"/>
      <c r="N634" s="245"/>
      <c r="O634" s="223"/>
      <c r="P634" s="194"/>
      <c r="Q634" s="192"/>
      <c r="R634" s="199"/>
      <c r="S634" s="213"/>
      <c r="T634" s="192"/>
      <c r="W634" s="190" t="str" cm="1">
        <f t="array" ref="W634">IFERROR(INDEX(A$761:A$954,MATCH(H634,A$761:A$954,0),0),"Save")</f>
        <v>Save</v>
      </c>
    </row>
    <row r="635" spans="1:23" hidden="1">
      <c r="A635" s="208" t="str">
        <f t="shared" si="138"/>
        <v>Cross-Sector</v>
      </c>
      <c r="B635" s="208" t="str">
        <f t="shared" si="138"/>
        <v>Fuel Taxes</v>
      </c>
      <c r="C635" s="208" t="str">
        <f t="shared" si="138"/>
        <v>Additional Fuel Tax Rate by Fuel</v>
      </c>
      <c r="D635" s="199" t="s">
        <v>927</v>
      </c>
      <c r="E635" s="199"/>
      <c r="F635" s="199" t="s">
        <v>610</v>
      </c>
      <c r="G635" s="207"/>
      <c r="H635" s="43">
        <v>744</v>
      </c>
      <c r="I635" s="199" t="s">
        <v>333</v>
      </c>
      <c r="J635" s="208" t="str">
        <f t="shared" si="140"/>
        <v>Fuel Taxes</v>
      </c>
      <c r="K635" s="198" t="str">
        <f t="shared" si="140"/>
        <v>cross fuel tax</v>
      </c>
      <c r="L635" s="198"/>
      <c r="M635" s="198"/>
      <c r="N635" s="198"/>
      <c r="O635" s="223"/>
      <c r="P635" s="194"/>
      <c r="Q635" s="192"/>
      <c r="R635" s="199"/>
      <c r="S635" s="213"/>
      <c r="T635" s="192"/>
      <c r="W635" s="190" t="str" cm="1">
        <f t="array" ref="W635">IFERROR(INDEX(A$761:A$954,MATCH(H635,A$761:A$954,0),0),"Save")</f>
        <v>Save</v>
      </c>
    </row>
    <row r="636" spans="1:23" hidden="1">
      <c r="A636" s="208" t="str">
        <f t="shared" si="138"/>
        <v>Cross-Sector</v>
      </c>
      <c r="B636" s="208" t="str">
        <f t="shared" si="138"/>
        <v>Fuel Taxes</v>
      </c>
      <c r="C636" s="208" t="str">
        <f t="shared" si="138"/>
        <v>Additional Fuel Tax Rate by Fuel</v>
      </c>
      <c r="D636" s="199" t="s">
        <v>251</v>
      </c>
      <c r="E636" s="199"/>
      <c r="F636" s="199" t="s">
        <v>615</v>
      </c>
      <c r="G636" s="207"/>
      <c r="H636" s="43">
        <v>745</v>
      </c>
      <c r="I636" s="199" t="s">
        <v>333</v>
      </c>
      <c r="J636" s="208" t="str">
        <f t="shared" si="140"/>
        <v>Fuel Taxes</v>
      </c>
      <c r="K636" s="198" t="str">
        <f t="shared" si="140"/>
        <v>cross fuel tax</v>
      </c>
      <c r="L636" s="198"/>
      <c r="M636" s="198"/>
      <c r="N636" s="198"/>
      <c r="O636" s="223"/>
      <c r="P636" s="194"/>
      <c r="Q636" s="192"/>
      <c r="R636" s="199"/>
      <c r="S636" s="213"/>
      <c r="T636" s="192"/>
      <c r="W636" s="190" t="str" cm="1">
        <f t="array" ref="W636">IFERROR(INDEX(A$761:A$954,MATCH(H636,A$761:A$954,0),0),"Save")</f>
        <v>Save</v>
      </c>
    </row>
    <row r="637" spans="1:23" hidden="1">
      <c r="A637" s="208" t="str">
        <f t="shared" si="138"/>
        <v>Cross-Sector</v>
      </c>
      <c r="B637" s="208" t="str">
        <f t="shared" si="138"/>
        <v>Fuel Taxes</v>
      </c>
      <c r="C637" s="208" t="str">
        <f t="shared" si="138"/>
        <v>Additional Fuel Tax Rate by Fuel</v>
      </c>
      <c r="D637" s="199" t="s">
        <v>928</v>
      </c>
      <c r="E637" s="199"/>
      <c r="F637" s="199" t="s">
        <v>929</v>
      </c>
      <c r="G637" s="207"/>
      <c r="H637" s="43">
        <v>746</v>
      </c>
      <c r="I637" s="199" t="s">
        <v>333</v>
      </c>
      <c r="J637" s="208" t="str">
        <f t="shared" si="140"/>
        <v>Fuel Taxes</v>
      </c>
      <c r="K637" s="198" t="str">
        <f t="shared" si="140"/>
        <v>cross fuel tax</v>
      </c>
      <c r="L637" s="198"/>
      <c r="M637" s="198"/>
      <c r="N637" s="198"/>
      <c r="O637" s="223"/>
      <c r="P637" s="194"/>
      <c r="Q637" s="192"/>
      <c r="R637" s="199"/>
      <c r="S637" s="213"/>
      <c r="T637" s="192"/>
      <c r="W637" s="190" t="str" cm="1">
        <f t="array" ref="W637">IFERROR(INDEX(A$761:A$954,MATCH(H637,A$761:A$954,0),0),"Save")</f>
        <v>Save</v>
      </c>
    </row>
    <row r="638" spans="1:23" hidden="1">
      <c r="A638" s="208" t="str">
        <f t="shared" si="138"/>
        <v>Cross-Sector</v>
      </c>
      <c r="B638" s="208" t="str">
        <f t="shared" si="138"/>
        <v>Fuel Taxes</v>
      </c>
      <c r="C638" s="208" t="str">
        <f t="shared" si="138"/>
        <v>Additional Fuel Tax Rate by Fuel</v>
      </c>
      <c r="D638" s="199" t="s">
        <v>255</v>
      </c>
      <c r="E638" s="199"/>
      <c r="F638" s="199" t="s">
        <v>930</v>
      </c>
      <c r="G638" s="207"/>
      <c r="H638" s="43">
        <v>747</v>
      </c>
      <c r="I638" s="199" t="s">
        <v>333</v>
      </c>
      <c r="J638" s="208" t="str">
        <f t="shared" si="140"/>
        <v>Fuel Taxes</v>
      </c>
      <c r="K638" s="198" t="str">
        <f t="shared" si="140"/>
        <v>cross fuel tax</v>
      </c>
      <c r="L638" s="198"/>
      <c r="M638" s="198"/>
      <c r="N638" s="198"/>
      <c r="O638" s="223"/>
      <c r="P638" s="194"/>
      <c r="Q638" s="192"/>
      <c r="R638" s="199"/>
      <c r="S638" s="213"/>
      <c r="T638" s="192"/>
      <c r="W638" s="190" t="str" cm="1">
        <f t="array" ref="W638">IFERROR(INDEX(A$761:A$954,MATCH(H638,A$761:A$954,0),0),"Save")</f>
        <v>Save</v>
      </c>
    </row>
    <row r="639" spans="1:23" hidden="1">
      <c r="A639" s="208" t="str">
        <f t="shared" si="138"/>
        <v>Cross-Sector</v>
      </c>
      <c r="B639" s="208" t="str">
        <f t="shared" si="138"/>
        <v>Fuel Taxes</v>
      </c>
      <c r="C639" s="208" t="str">
        <f t="shared" si="138"/>
        <v>Additional Fuel Tax Rate by Fuel</v>
      </c>
      <c r="D639" s="199" t="s">
        <v>1054</v>
      </c>
      <c r="E639" s="199"/>
      <c r="F639" s="199" t="s">
        <v>619</v>
      </c>
      <c r="G639" s="207"/>
      <c r="H639" s="43">
        <v>748</v>
      </c>
      <c r="I639" s="199" t="s">
        <v>333</v>
      </c>
      <c r="J639" s="208" t="str">
        <f t="shared" si="140"/>
        <v>Fuel Taxes</v>
      </c>
      <c r="K639" s="198" t="str">
        <f t="shared" si="140"/>
        <v>cross fuel tax</v>
      </c>
      <c r="L639" s="198"/>
      <c r="M639" s="198"/>
      <c r="N639" s="198"/>
      <c r="O639" s="223"/>
      <c r="P639" s="194"/>
      <c r="Q639" s="192"/>
      <c r="R639" s="199"/>
      <c r="S639" s="213"/>
      <c r="T639" s="192"/>
      <c r="W639" s="190" t="str" cm="1">
        <f t="array" ref="W639">IFERROR(INDEX(A$761:A$954,MATCH(H639,A$761:A$954,0),0),"Save")</f>
        <v>Save</v>
      </c>
    </row>
    <row r="640" spans="1:23" hidden="1">
      <c r="A640" s="208" t="str">
        <f t="shared" si="138"/>
        <v>Cross-Sector</v>
      </c>
      <c r="B640" s="208" t="str">
        <f t="shared" si="138"/>
        <v>Fuel Taxes</v>
      </c>
      <c r="C640" s="208" t="str">
        <f t="shared" si="138"/>
        <v>Additional Fuel Tax Rate by Fuel</v>
      </c>
      <c r="D640" s="199" t="s">
        <v>1055</v>
      </c>
      <c r="E640" s="199"/>
      <c r="F640" s="199" t="s">
        <v>1056</v>
      </c>
      <c r="G640" s="207"/>
      <c r="H640" s="43">
        <v>749</v>
      </c>
      <c r="I640" s="199" t="s">
        <v>333</v>
      </c>
      <c r="J640" s="208" t="str">
        <f t="shared" si="140"/>
        <v>Fuel Taxes</v>
      </c>
      <c r="K640" s="198" t="str">
        <f t="shared" si="140"/>
        <v>cross fuel tax</v>
      </c>
      <c r="L640" s="198"/>
      <c r="M640" s="198"/>
      <c r="N640" s="198"/>
      <c r="O640" s="223"/>
      <c r="P640" s="194"/>
      <c r="Q640" s="192"/>
      <c r="R640" s="199"/>
      <c r="S640" s="213"/>
      <c r="T640" s="192"/>
      <c r="W640" s="190" t="str" cm="1">
        <f t="array" ref="W640">IFERROR(INDEX(A$761:A$954,MATCH(H640,A$761:A$954,0),0),"Save")</f>
        <v>Save</v>
      </c>
    </row>
    <row r="641" spans="1:23" hidden="1">
      <c r="A641" s="189" t="s">
        <v>1087</v>
      </c>
      <c r="B641" s="189" t="s">
        <v>1088</v>
      </c>
      <c r="C641" s="189" t="s">
        <v>1089</v>
      </c>
      <c r="D641" s="192" t="s">
        <v>494</v>
      </c>
      <c r="E641" s="192"/>
      <c r="F641" s="192" t="s">
        <v>1090</v>
      </c>
      <c r="G641" s="192"/>
      <c r="H641" s="43">
        <v>85</v>
      </c>
      <c r="I641" s="192" t="s">
        <v>311</v>
      </c>
      <c r="J641" s="189" t="s">
        <v>1091</v>
      </c>
      <c r="K641" s="189" t="s">
        <v>1092</v>
      </c>
      <c r="L641" s="212">
        <v>0</v>
      </c>
      <c r="M641" s="212">
        <v>0.4</v>
      </c>
      <c r="N641" s="211">
        <v>0.01</v>
      </c>
      <c r="O641" s="192" t="s">
        <v>1093</v>
      </c>
      <c r="P641" s="194" t="s">
        <v>1094</v>
      </c>
      <c r="Q641" s="192" t="s">
        <v>1095</v>
      </c>
      <c r="R641" s="199" t="s">
        <v>1096</v>
      </c>
      <c r="S641" s="213" t="s">
        <v>533</v>
      </c>
      <c r="T641" s="192"/>
      <c r="W641" s="190" t="str" cm="1">
        <f t="array" ref="W641">IFERROR(INDEX(A$761:A$954,MATCH(H641,A$761:A$954,0),0),"Save")</f>
        <v>Save</v>
      </c>
    </row>
    <row r="642" spans="1:23" hidden="1">
      <c r="A642" s="197" t="str">
        <f t="shared" ref="A642:C646" si="142">A$641</f>
        <v>Research and Development</v>
      </c>
      <c r="B642" s="197" t="str">
        <f t="shared" si="142"/>
        <v>Capital Cost Reduction</v>
      </c>
      <c r="C642" s="197" t="str">
        <f t="shared" si="142"/>
        <v>RnD Building Capital Cost Perc Reduction</v>
      </c>
      <c r="D642" s="192" t="s">
        <v>502</v>
      </c>
      <c r="E642" s="192"/>
      <c r="F642" s="192" t="s">
        <v>1097</v>
      </c>
      <c r="G642" s="192"/>
      <c r="H642" s="43">
        <v>86</v>
      </c>
      <c r="I642" s="192" t="s">
        <v>311</v>
      </c>
      <c r="J642" s="197" t="str">
        <f t="shared" ref="J642:O646" si="143">J$641</f>
        <v>R&amp;D Capital Cost Reductions</v>
      </c>
      <c r="K642" s="198" t="str">
        <f t="shared" si="143"/>
        <v>RnD building capital cost reduction</v>
      </c>
      <c r="L642" s="198">
        <f t="shared" si="143"/>
        <v>0</v>
      </c>
      <c r="M642" s="198">
        <f t="shared" si="143"/>
        <v>0.4</v>
      </c>
      <c r="N642" s="198">
        <f t="shared" si="143"/>
        <v>0.01</v>
      </c>
      <c r="O642" s="207" t="str">
        <f t="shared" si="143"/>
        <v>% reduction in cost</v>
      </c>
      <c r="P642" s="194" t="s">
        <v>1098</v>
      </c>
      <c r="Q642" s="192" t="s">
        <v>1095</v>
      </c>
      <c r="R642" s="199" t="s">
        <v>1096</v>
      </c>
      <c r="S642" s="213" t="s">
        <v>533</v>
      </c>
      <c r="T642" s="192"/>
      <c r="W642" s="190" t="str" cm="1">
        <f t="array" ref="W642">IFERROR(INDEX(A$761:A$954,MATCH(H642,A$761:A$954,0),0),"Save")</f>
        <v>Save</v>
      </c>
    </row>
    <row r="643" spans="1:23" hidden="1">
      <c r="A643" s="197" t="str">
        <f t="shared" si="142"/>
        <v>Research and Development</v>
      </c>
      <c r="B643" s="197" t="str">
        <f t="shared" si="142"/>
        <v>Capital Cost Reduction</v>
      </c>
      <c r="C643" s="197" t="str">
        <f t="shared" si="142"/>
        <v>RnD Building Capital Cost Perc Reduction</v>
      </c>
      <c r="D643" s="192" t="s">
        <v>524</v>
      </c>
      <c r="E643" s="192"/>
      <c r="F643" s="192" t="s">
        <v>1099</v>
      </c>
      <c r="G643" s="192"/>
      <c r="H643" s="43">
        <v>87</v>
      </c>
      <c r="I643" s="192" t="s">
        <v>311</v>
      </c>
      <c r="J643" s="197" t="str">
        <f t="shared" si="143"/>
        <v>R&amp;D Capital Cost Reductions</v>
      </c>
      <c r="K643" s="198" t="str">
        <f t="shared" si="143"/>
        <v>RnD building capital cost reduction</v>
      </c>
      <c r="L643" s="198">
        <f t="shared" si="143"/>
        <v>0</v>
      </c>
      <c r="M643" s="198">
        <f t="shared" si="143"/>
        <v>0.4</v>
      </c>
      <c r="N643" s="198">
        <f t="shared" si="143"/>
        <v>0.01</v>
      </c>
      <c r="O643" s="207" t="str">
        <f t="shared" si="143"/>
        <v>% reduction in cost</v>
      </c>
      <c r="P643" s="194" t="s">
        <v>1100</v>
      </c>
      <c r="Q643" s="192" t="s">
        <v>1095</v>
      </c>
      <c r="R643" s="199" t="s">
        <v>1096</v>
      </c>
      <c r="S643" s="213" t="s">
        <v>533</v>
      </c>
      <c r="T643" s="192"/>
      <c r="W643" s="190" t="str" cm="1">
        <f t="array" ref="W643">IFERROR(INDEX(A$761:A$954,MATCH(H643,A$761:A$954,0),0),"Save")</f>
        <v>Save</v>
      </c>
    </row>
    <row r="644" spans="1:23" hidden="1">
      <c r="A644" s="197" t="str">
        <f t="shared" si="142"/>
        <v>Research and Development</v>
      </c>
      <c r="B644" s="197" t="str">
        <f t="shared" si="142"/>
        <v>Capital Cost Reduction</v>
      </c>
      <c r="C644" s="197" t="str">
        <f t="shared" si="142"/>
        <v>RnD Building Capital Cost Perc Reduction</v>
      </c>
      <c r="D644" s="192" t="s">
        <v>504</v>
      </c>
      <c r="E644" s="192"/>
      <c r="F644" s="192" t="s">
        <v>1101</v>
      </c>
      <c r="G644" s="192"/>
      <c r="H644" s="43">
        <v>88</v>
      </c>
      <c r="I644" s="192" t="s">
        <v>311</v>
      </c>
      <c r="J644" s="197" t="str">
        <f t="shared" si="143"/>
        <v>R&amp;D Capital Cost Reductions</v>
      </c>
      <c r="K644" s="198" t="str">
        <f t="shared" si="143"/>
        <v>RnD building capital cost reduction</v>
      </c>
      <c r="L644" s="198">
        <f t="shared" si="143"/>
        <v>0</v>
      </c>
      <c r="M644" s="198">
        <f t="shared" si="143"/>
        <v>0.4</v>
      </c>
      <c r="N644" s="198">
        <f t="shared" si="143"/>
        <v>0.01</v>
      </c>
      <c r="O644" s="207" t="str">
        <f t="shared" si="143"/>
        <v>% reduction in cost</v>
      </c>
      <c r="P644" s="194" t="s">
        <v>1102</v>
      </c>
      <c r="Q644" s="192" t="s">
        <v>1095</v>
      </c>
      <c r="R644" s="199" t="s">
        <v>1096</v>
      </c>
      <c r="S644" s="213" t="s">
        <v>533</v>
      </c>
      <c r="T644" s="192"/>
      <c r="W644" s="190" t="str" cm="1">
        <f t="array" ref="W644">IFERROR(INDEX(A$761:A$954,MATCH(H644,A$761:A$954,0),0),"Save")</f>
        <v>Save</v>
      </c>
    </row>
    <row r="645" spans="1:23" hidden="1">
      <c r="A645" s="197" t="str">
        <f t="shared" si="142"/>
        <v>Research and Development</v>
      </c>
      <c r="B645" s="197" t="str">
        <f t="shared" si="142"/>
        <v>Capital Cost Reduction</v>
      </c>
      <c r="C645" s="197" t="str">
        <f t="shared" si="142"/>
        <v>RnD Building Capital Cost Perc Reduction</v>
      </c>
      <c r="D645" s="192" t="s">
        <v>506</v>
      </c>
      <c r="E645" s="192"/>
      <c r="F645" s="192" t="s">
        <v>1103</v>
      </c>
      <c r="G645" s="192"/>
      <c r="H645" s="43">
        <v>89</v>
      </c>
      <c r="I645" s="192" t="s">
        <v>311</v>
      </c>
      <c r="J645" s="197" t="str">
        <f t="shared" si="143"/>
        <v>R&amp;D Capital Cost Reductions</v>
      </c>
      <c r="K645" s="198" t="str">
        <f t="shared" si="143"/>
        <v>RnD building capital cost reduction</v>
      </c>
      <c r="L645" s="198">
        <f t="shared" si="143"/>
        <v>0</v>
      </c>
      <c r="M645" s="198">
        <f t="shared" si="143"/>
        <v>0.4</v>
      </c>
      <c r="N645" s="198">
        <f t="shared" si="143"/>
        <v>0.01</v>
      </c>
      <c r="O645" s="207" t="str">
        <f t="shared" si="143"/>
        <v>% reduction in cost</v>
      </c>
      <c r="P645" s="194" t="s">
        <v>1104</v>
      </c>
      <c r="Q645" s="192" t="s">
        <v>1095</v>
      </c>
      <c r="R645" s="199" t="s">
        <v>1096</v>
      </c>
      <c r="S645" s="213" t="s">
        <v>533</v>
      </c>
      <c r="T645" s="192"/>
      <c r="W645" s="190" t="str" cm="1">
        <f t="array" ref="W645">IFERROR(INDEX(A$761:A$954,MATCH(H645,A$761:A$954,0),0),"Save")</f>
        <v>Save</v>
      </c>
    </row>
    <row r="646" spans="1:23" hidden="1">
      <c r="A646" s="197" t="str">
        <f t="shared" si="142"/>
        <v>Research and Development</v>
      </c>
      <c r="B646" s="197" t="str">
        <f t="shared" si="142"/>
        <v>Capital Cost Reduction</v>
      </c>
      <c r="C646" s="197" t="str">
        <f t="shared" si="142"/>
        <v>RnD Building Capital Cost Perc Reduction</v>
      </c>
      <c r="D646" s="192" t="s">
        <v>508</v>
      </c>
      <c r="E646" s="192"/>
      <c r="F646" s="192" t="s">
        <v>1105</v>
      </c>
      <c r="G646" s="192"/>
      <c r="H646" s="43">
        <v>90</v>
      </c>
      <c r="I646" s="192" t="s">
        <v>311</v>
      </c>
      <c r="J646" s="197" t="str">
        <f t="shared" si="143"/>
        <v>R&amp;D Capital Cost Reductions</v>
      </c>
      <c r="K646" s="198" t="str">
        <f t="shared" si="143"/>
        <v>RnD building capital cost reduction</v>
      </c>
      <c r="L646" s="198">
        <f t="shared" si="143"/>
        <v>0</v>
      </c>
      <c r="M646" s="198">
        <f t="shared" si="143"/>
        <v>0.4</v>
      </c>
      <c r="N646" s="198">
        <f t="shared" si="143"/>
        <v>0.01</v>
      </c>
      <c r="O646" s="207" t="str">
        <f t="shared" si="143"/>
        <v>% reduction in cost</v>
      </c>
      <c r="P646" s="194" t="s">
        <v>1106</v>
      </c>
      <c r="Q646" s="192" t="s">
        <v>1095</v>
      </c>
      <c r="R646" s="199" t="s">
        <v>1096</v>
      </c>
      <c r="S646" s="213" t="s">
        <v>533</v>
      </c>
      <c r="T646" s="192"/>
      <c r="W646" s="190" t="str" cm="1">
        <f t="array" ref="W646">IFERROR(INDEX(A$761:A$954,MATCH(H646,A$761:A$954,0),0),"Save")</f>
        <v>Save</v>
      </c>
    </row>
    <row r="647" spans="1:23" hidden="1">
      <c r="A647" s="197" t="str">
        <f>A$641</f>
        <v>Research and Development</v>
      </c>
      <c r="B647" s="197" t="str">
        <f>B$641</f>
        <v>Capital Cost Reduction</v>
      </c>
      <c r="C647" s="189" t="s">
        <v>1107</v>
      </c>
      <c r="D647" s="192"/>
      <c r="E647" s="192"/>
      <c r="F647" s="192" t="s">
        <v>620</v>
      </c>
      <c r="G647" s="192"/>
      <c r="H647" s="43">
        <v>91</v>
      </c>
      <c r="I647" s="192" t="s">
        <v>311</v>
      </c>
      <c r="J647" s="197" t="str">
        <f t="shared" ref="J647:J673" si="144">J$641</f>
        <v>R&amp;D Capital Cost Reductions</v>
      </c>
      <c r="K647" s="189" t="s">
        <v>1108</v>
      </c>
      <c r="L647" s="212">
        <v>0</v>
      </c>
      <c r="M647" s="212">
        <v>0.4</v>
      </c>
      <c r="N647" s="211">
        <v>0.01</v>
      </c>
      <c r="O647" s="192" t="s">
        <v>1093</v>
      </c>
      <c r="P647" s="194" t="s">
        <v>1109</v>
      </c>
      <c r="Q647" s="192" t="s">
        <v>1095</v>
      </c>
      <c r="R647" s="199" t="s">
        <v>1096</v>
      </c>
      <c r="S647" s="213" t="s">
        <v>533</v>
      </c>
      <c r="T647" s="192"/>
      <c r="W647" s="190" t="str" cm="1">
        <f t="array" ref="W647">IFERROR(INDEX(A$761:A$954,MATCH(H647,A$761:A$954,0),0),"Save")</f>
        <v>Save</v>
      </c>
    </row>
    <row r="648" spans="1:23" hidden="1">
      <c r="A648" s="189" t="s">
        <v>1087</v>
      </c>
      <c r="B648" s="197" t="str">
        <f>B$641</f>
        <v>Capital Cost Reduction</v>
      </c>
      <c r="C648" s="189" t="s">
        <v>1110</v>
      </c>
      <c r="D648" s="192" t="s">
        <v>579</v>
      </c>
      <c r="E648" s="192"/>
      <c r="F648" s="199" t="s">
        <v>1111</v>
      </c>
      <c r="G648" s="192"/>
      <c r="H648" s="43">
        <v>92</v>
      </c>
      <c r="I648" s="192" t="s">
        <v>311</v>
      </c>
      <c r="J648" s="197" t="str">
        <f t="shared" si="144"/>
        <v>R&amp;D Capital Cost Reductions</v>
      </c>
      <c r="K648" s="189" t="s">
        <v>1112</v>
      </c>
      <c r="L648" s="212">
        <v>0</v>
      </c>
      <c r="M648" s="212">
        <v>0.4</v>
      </c>
      <c r="N648" s="211">
        <v>0.01</v>
      </c>
      <c r="O648" s="192" t="s">
        <v>1093</v>
      </c>
      <c r="P648" s="194" t="s">
        <v>1113</v>
      </c>
      <c r="Q648" s="192" t="s">
        <v>1095</v>
      </c>
      <c r="R648" s="199" t="s">
        <v>1096</v>
      </c>
      <c r="S648" s="213" t="s">
        <v>533</v>
      </c>
      <c r="T648" s="192"/>
      <c r="W648" s="190" t="str" cm="1">
        <f t="array" ref="W648">IFERROR(INDEX(A$761:A$954,MATCH(H648,A$761:A$954,0),0),"Save")</f>
        <v>Save</v>
      </c>
    </row>
    <row r="649" spans="1:23" hidden="1">
      <c r="A649" s="197" t="str">
        <f t="shared" ref="A649:C658" si="145">A$648</f>
        <v>Research and Development</v>
      </c>
      <c r="B649" s="197" t="str">
        <f t="shared" si="145"/>
        <v>Capital Cost Reduction</v>
      </c>
      <c r="C649" s="197" t="str">
        <f t="shared" si="145"/>
        <v>RnD Electricity Capital Cost Perc Reduction</v>
      </c>
      <c r="D649" s="199" t="s">
        <v>586</v>
      </c>
      <c r="E649" s="207"/>
      <c r="F649" s="199" t="s">
        <v>1114</v>
      </c>
      <c r="G649" s="192"/>
      <c r="H649" s="43">
        <v>93</v>
      </c>
      <c r="I649" s="192" t="s">
        <v>311</v>
      </c>
      <c r="J649" s="197" t="str">
        <f t="shared" si="144"/>
        <v>R&amp;D Capital Cost Reductions</v>
      </c>
      <c r="K649" s="198" t="str">
        <f t="shared" ref="K649:O658" si="146">K$648</f>
        <v>RnD electricity capital cost reduction</v>
      </c>
      <c r="L649" s="198">
        <f t="shared" si="146"/>
        <v>0</v>
      </c>
      <c r="M649" s="205">
        <f t="shared" si="146"/>
        <v>0.4</v>
      </c>
      <c r="N649" s="205">
        <f t="shared" si="146"/>
        <v>0.01</v>
      </c>
      <c r="O649" s="207" t="str">
        <f t="shared" si="146"/>
        <v>% reduction in cost</v>
      </c>
      <c r="P649" s="194" t="s">
        <v>1115</v>
      </c>
      <c r="Q649" s="192" t="s">
        <v>1095</v>
      </c>
      <c r="R649" s="199" t="s">
        <v>1096</v>
      </c>
      <c r="S649" s="213" t="s">
        <v>533</v>
      </c>
      <c r="T649" s="192"/>
      <c r="W649" s="190" t="str" cm="1">
        <f t="array" ref="W649">IFERROR(INDEX(A$761:A$954,MATCH(H649,A$761:A$954,0),0),"Save")</f>
        <v>Save</v>
      </c>
    </row>
    <row r="650" spans="1:23" hidden="1">
      <c r="A650" s="197" t="str">
        <f t="shared" si="145"/>
        <v>Research and Development</v>
      </c>
      <c r="B650" s="197" t="str">
        <f t="shared" si="145"/>
        <v>Capital Cost Reduction</v>
      </c>
      <c r="C650" s="197" t="str">
        <f t="shared" si="145"/>
        <v>RnD Electricity Capital Cost Perc Reduction</v>
      </c>
      <c r="D650" s="199" t="s">
        <v>589</v>
      </c>
      <c r="E650" s="207"/>
      <c r="F650" s="199" t="s">
        <v>1116</v>
      </c>
      <c r="G650" s="192"/>
      <c r="H650" s="43">
        <v>94</v>
      </c>
      <c r="I650" s="192" t="s">
        <v>311</v>
      </c>
      <c r="J650" s="197" t="str">
        <f t="shared" si="144"/>
        <v>R&amp;D Capital Cost Reductions</v>
      </c>
      <c r="K650" s="198" t="str">
        <f t="shared" si="146"/>
        <v>RnD electricity capital cost reduction</v>
      </c>
      <c r="L650" s="198">
        <f t="shared" si="146"/>
        <v>0</v>
      </c>
      <c r="M650" s="205">
        <f t="shared" si="146"/>
        <v>0.4</v>
      </c>
      <c r="N650" s="205">
        <f t="shared" si="146"/>
        <v>0.01</v>
      </c>
      <c r="O650" s="207" t="str">
        <f t="shared" si="146"/>
        <v>% reduction in cost</v>
      </c>
      <c r="P650" s="194" t="s">
        <v>1117</v>
      </c>
      <c r="Q650" s="192" t="s">
        <v>1095</v>
      </c>
      <c r="R650" s="199" t="s">
        <v>1096</v>
      </c>
      <c r="S650" s="213" t="s">
        <v>533</v>
      </c>
      <c r="T650" s="192"/>
      <c r="W650" s="190" t="str" cm="1">
        <f t="array" ref="W650">IFERROR(INDEX(A$761:A$954,MATCH(H650,A$761:A$954,0),0),"Save")</f>
        <v>Save</v>
      </c>
    </row>
    <row r="651" spans="1:23" hidden="1">
      <c r="A651" s="197" t="str">
        <f t="shared" si="145"/>
        <v>Research and Development</v>
      </c>
      <c r="B651" s="197" t="str">
        <f t="shared" si="145"/>
        <v>Capital Cost Reduction</v>
      </c>
      <c r="C651" s="197" t="str">
        <f t="shared" si="145"/>
        <v>RnD Electricity Capital Cost Perc Reduction</v>
      </c>
      <c r="D651" s="199" t="s">
        <v>592</v>
      </c>
      <c r="E651" s="207"/>
      <c r="F651" s="199" t="s">
        <v>1118</v>
      </c>
      <c r="G651" s="192"/>
      <c r="H651" s="43">
        <v>95</v>
      </c>
      <c r="I651" s="192" t="s">
        <v>311</v>
      </c>
      <c r="J651" s="197" t="str">
        <f t="shared" si="144"/>
        <v>R&amp;D Capital Cost Reductions</v>
      </c>
      <c r="K651" s="198" t="str">
        <f t="shared" si="146"/>
        <v>RnD electricity capital cost reduction</v>
      </c>
      <c r="L651" s="198">
        <f t="shared" si="146"/>
        <v>0</v>
      </c>
      <c r="M651" s="205">
        <f t="shared" si="146"/>
        <v>0.4</v>
      </c>
      <c r="N651" s="205">
        <f t="shared" si="146"/>
        <v>0.01</v>
      </c>
      <c r="O651" s="207" t="str">
        <f t="shared" si="146"/>
        <v>% reduction in cost</v>
      </c>
      <c r="P651" s="194" t="s">
        <v>1119</v>
      </c>
      <c r="Q651" s="192" t="s">
        <v>1095</v>
      </c>
      <c r="R651" s="199" t="s">
        <v>1096</v>
      </c>
      <c r="S651" s="213" t="s">
        <v>533</v>
      </c>
      <c r="T651" s="192"/>
      <c r="W651" s="190" t="str" cm="1">
        <f t="array" ref="W651">IFERROR(INDEX(A$761:A$954,MATCH(H651,A$761:A$954,0),0),"Save")</f>
        <v>Save</v>
      </c>
    </row>
    <row r="652" spans="1:23" hidden="1">
      <c r="A652" s="197" t="str">
        <f t="shared" si="145"/>
        <v>Research and Development</v>
      </c>
      <c r="B652" s="197" t="str">
        <f t="shared" si="145"/>
        <v>Capital Cost Reduction</v>
      </c>
      <c r="C652" s="197" t="str">
        <f t="shared" si="145"/>
        <v>RnD Electricity Capital Cost Perc Reduction</v>
      </c>
      <c r="D652" s="199" t="s">
        <v>595</v>
      </c>
      <c r="E652" s="207"/>
      <c r="F652" s="199" t="s">
        <v>1120</v>
      </c>
      <c r="G652" s="192"/>
      <c r="H652" s="43">
        <v>96</v>
      </c>
      <c r="I652" s="192" t="s">
        <v>311</v>
      </c>
      <c r="J652" s="197" t="str">
        <f t="shared" si="144"/>
        <v>R&amp;D Capital Cost Reductions</v>
      </c>
      <c r="K652" s="198" t="str">
        <f t="shared" si="146"/>
        <v>RnD electricity capital cost reduction</v>
      </c>
      <c r="L652" s="198">
        <f t="shared" si="146"/>
        <v>0</v>
      </c>
      <c r="M652" s="205">
        <f t="shared" si="146"/>
        <v>0.4</v>
      </c>
      <c r="N652" s="205">
        <f t="shared" si="146"/>
        <v>0.01</v>
      </c>
      <c r="O652" s="207" t="str">
        <f t="shared" si="146"/>
        <v>% reduction in cost</v>
      </c>
      <c r="P652" s="194" t="s">
        <v>1121</v>
      </c>
      <c r="Q652" s="192" t="s">
        <v>1095</v>
      </c>
      <c r="R652" s="199" t="s">
        <v>1096</v>
      </c>
      <c r="S652" s="213" t="s">
        <v>533</v>
      </c>
      <c r="T652" s="192"/>
      <c r="W652" s="190" t="str" cm="1">
        <f t="array" ref="W652">IFERROR(INDEX(A$761:A$954,MATCH(H652,A$761:A$954,0),0),"Save")</f>
        <v>Save</v>
      </c>
    </row>
    <row r="653" spans="1:23" hidden="1">
      <c r="A653" s="197" t="str">
        <f t="shared" si="145"/>
        <v>Research and Development</v>
      </c>
      <c r="B653" s="197" t="str">
        <f t="shared" si="145"/>
        <v>Capital Cost Reduction</v>
      </c>
      <c r="C653" s="197" t="str">
        <f t="shared" si="145"/>
        <v>RnD Electricity Capital Cost Perc Reduction</v>
      </c>
      <c r="D653" s="199" t="s">
        <v>597</v>
      </c>
      <c r="E653" s="207"/>
      <c r="F653" s="199" t="s">
        <v>1122</v>
      </c>
      <c r="G653" s="192"/>
      <c r="H653" s="43">
        <v>97</v>
      </c>
      <c r="I653" s="192" t="s">
        <v>311</v>
      </c>
      <c r="J653" s="197" t="str">
        <f t="shared" si="144"/>
        <v>R&amp;D Capital Cost Reductions</v>
      </c>
      <c r="K653" s="198" t="str">
        <f t="shared" si="146"/>
        <v>RnD electricity capital cost reduction</v>
      </c>
      <c r="L653" s="198">
        <f t="shared" si="146"/>
        <v>0</v>
      </c>
      <c r="M653" s="205">
        <f t="shared" si="146"/>
        <v>0.4</v>
      </c>
      <c r="N653" s="205">
        <f t="shared" si="146"/>
        <v>0.01</v>
      </c>
      <c r="O653" s="207" t="str">
        <f t="shared" si="146"/>
        <v>% reduction in cost</v>
      </c>
      <c r="P653" s="194" t="s">
        <v>1123</v>
      </c>
      <c r="Q653" s="192" t="s">
        <v>1095</v>
      </c>
      <c r="R653" s="199" t="s">
        <v>1096</v>
      </c>
      <c r="S653" s="213" t="s">
        <v>533</v>
      </c>
      <c r="T653" s="192"/>
      <c r="W653" s="190" t="str" cm="1">
        <f t="array" ref="W653">IFERROR(INDEX(A$761:A$954,MATCH(H653,A$761:A$954,0),0),"Save")</f>
        <v>Save</v>
      </c>
    </row>
    <row r="654" spans="1:23" hidden="1">
      <c r="A654" s="197" t="str">
        <f t="shared" si="145"/>
        <v>Research and Development</v>
      </c>
      <c r="B654" s="197" t="str">
        <f t="shared" si="145"/>
        <v>Capital Cost Reduction</v>
      </c>
      <c r="C654" s="197" t="str">
        <f t="shared" si="145"/>
        <v>RnD Electricity Capital Cost Perc Reduction</v>
      </c>
      <c r="D654" s="199" t="s">
        <v>599</v>
      </c>
      <c r="E654" s="207"/>
      <c r="F654" s="199" t="s">
        <v>1124</v>
      </c>
      <c r="G654" s="192"/>
      <c r="H654" s="43">
        <v>98</v>
      </c>
      <c r="I654" s="192" t="s">
        <v>311</v>
      </c>
      <c r="J654" s="197" t="str">
        <f t="shared" si="144"/>
        <v>R&amp;D Capital Cost Reductions</v>
      </c>
      <c r="K654" s="198" t="str">
        <f t="shared" si="146"/>
        <v>RnD electricity capital cost reduction</v>
      </c>
      <c r="L654" s="198">
        <f t="shared" si="146"/>
        <v>0</v>
      </c>
      <c r="M654" s="205">
        <f t="shared" si="146"/>
        <v>0.4</v>
      </c>
      <c r="N654" s="205">
        <f t="shared" si="146"/>
        <v>0.01</v>
      </c>
      <c r="O654" s="207" t="str">
        <f t="shared" si="146"/>
        <v>% reduction in cost</v>
      </c>
      <c r="P654" s="194" t="s">
        <v>1125</v>
      </c>
      <c r="Q654" s="192" t="s">
        <v>1095</v>
      </c>
      <c r="R654" s="199" t="s">
        <v>1096</v>
      </c>
      <c r="S654" s="213" t="s">
        <v>533</v>
      </c>
      <c r="T654" s="192"/>
      <c r="W654" s="190" t="str" cm="1">
        <f t="array" ref="W654">IFERROR(INDEX(A$761:A$954,MATCH(H654,A$761:A$954,0),0),"Save")</f>
        <v>Save</v>
      </c>
    </row>
    <row r="655" spans="1:23" hidden="1">
      <c r="A655" s="197" t="str">
        <f t="shared" si="145"/>
        <v>Research and Development</v>
      </c>
      <c r="B655" s="197" t="str">
        <f t="shared" si="145"/>
        <v>Capital Cost Reduction</v>
      </c>
      <c r="C655" s="197" t="str">
        <f t="shared" si="145"/>
        <v>RnD Electricity Capital Cost Perc Reduction</v>
      </c>
      <c r="D655" s="199" t="s">
        <v>601</v>
      </c>
      <c r="E655" s="207"/>
      <c r="F655" s="199" t="s">
        <v>1126</v>
      </c>
      <c r="G655" s="192"/>
      <c r="H655" s="43">
        <v>99</v>
      </c>
      <c r="I655" s="192" t="s">
        <v>311</v>
      </c>
      <c r="J655" s="197" t="str">
        <f t="shared" si="144"/>
        <v>R&amp;D Capital Cost Reductions</v>
      </c>
      <c r="K655" s="198" t="str">
        <f t="shared" si="146"/>
        <v>RnD electricity capital cost reduction</v>
      </c>
      <c r="L655" s="198">
        <f t="shared" si="146"/>
        <v>0</v>
      </c>
      <c r="M655" s="205">
        <f t="shared" si="146"/>
        <v>0.4</v>
      </c>
      <c r="N655" s="205">
        <f t="shared" si="146"/>
        <v>0.01</v>
      </c>
      <c r="O655" s="207" t="str">
        <f t="shared" si="146"/>
        <v>% reduction in cost</v>
      </c>
      <c r="P655" s="194" t="s">
        <v>1127</v>
      </c>
      <c r="Q655" s="192" t="s">
        <v>1095</v>
      </c>
      <c r="R655" s="199" t="s">
        <v>1096</v>
      </c>
      <c r="S655" s="213" t="s">
        <v>533</v>
      </c>
      <c r="T655" s="192"/>
      <c r="W655" s="190" t="str" cm="1">
        <f t="array" ref="W655">IFERROR(INDEX(A$761:A$954,MATCH(H655,A$761:A$954,0),0),"Save")</f>
        <v>Save</v>
      </c>
    </row>
    <row r="656" spans="1:23" hidden="1">
      <c r="A656" s="197" t="str">
        <f t="shared" si="145"/>
        <v>Research and Development</v>
      </c>
      <c r="B656" s="197" t="str">
        <f t="shared" si="145"/>
        <v>Capital Cost Reduction</v>
      </c>
      <c r="C656" s="197" t="str">
        <f t="shared" si="145"/>
        <v>RnD Electricity Capital Cost Perc Reduction</v>
      </c>
      <c r="D656" s="199" t="s">
        <v>607</v>
      </c>
      <c r="E656" s="207"/>
      <c r="F656" s="199" t="s">
        <v>1128</v>
      </c>
      <c r="G656" s="192"/>
      <c r="H656" s="43">
        <v>192</v>
      </c>
      <c r="I656" s="192" t="s">
        <v>311</v>
      </c>
      <c r="J656" s="197" t="str">
        <f t="shared" si="144"/>
        <v>R&amp;D Capital Cost Reductions</v>
      </c>
      <c r="K656" s="198" t="str">
        <f t="shared" si="146"/>
        <v>RnD electricity capital cost reduction</v>
      </c>
      <c r="L656" s="198">
        <f t="shared" si="146"/>
        <v>0</v>
      </c>
      <c r="M656" s="205">
        <f t="shared" si="146"/>
        <v>0.4</v>
      </c>
      <c r="N656" s="205">
        <f t="shared" si="146"/>
        <v>0.01</v>
      </c>
      <c r="O656" s="207" t="str">
        <f t="shared" si="146"/>
        <v>% reduction in cost</v>
      </c>
      <c r="P656" s="194" t="s">
        <v>1129</v>
      </c>
      <c r="Q656" s="192" t="s">
        <v>1095</v>
      </c>
      <c r="R656" s="199" t="s">
        <v>1096</v>
      </c>
      <c r="S656" s="213" t="s">
        <v>533</v>
      </c>
      <c r="T656" s="192"/>
      <c r="W656" s="190" t="str" cm="1">
        <f t="array" ref="W656">IFERROR(INDEX(A$761:A$954,MATCH(H656,A$761:A$954,0),0),"Save")</f>
        <v>Save</v>
      </c>
    </row>
    <row r="657" spans="1:23" hidden="1">
      <c r="A657" s="197" t="str">
        <f t="shared" si="145"/>
        <v>Research and Development</v>
      </c>
      <c r="B657" s="197" t="str">
        <f t="shared" si="145"/>
        <v>Capital Cost Reduction</v>
      </c>
      <c r="C657" s="197" t="str">
        <f t="shared" si="145"/>
        <v>RnD Electricity Capital Cost Perc Reduction</v>
      </c>
      <c r="D657" s="199" t="s">
        <v>609</v>
      </c>
      <c r="E657" s="207"/>
      <c r="F657" s="199" t="s">
        <v>1130</v>
      </c>
      <c r="G657" s="192"/>
      <c r="H657" s="43">
        <v>180</v>
      </c>
      <c r="I657" s="192" t="s">
        <v>311</v>
      </c>
      <c r="J657" s="197" t="str">
        <f t="shared" si="144"/>
        <v>R&amp;D Capital Cost Reductions</v>
      </c>
      <c r="K657" s="198" t="str">
        <f t="shared" si="146"/>
        <v>RnD electricity capital cost reduction</v>
      </c>
      <c r="L657" s="198">
        <f t="shared" si="146"/>
        <v>0</v>
      </c>
      <c r="M657" s="205">
        <f t="shared" si="146"/>
        <v>0.4</v>
      </c>
      <c r="N657" s="205">
        <f t="shared" si="146"/>
        <v>0.01</v>
      </c>
      <c r="O657" s="207" t="str">
        <f t="shared" si="146"/>
        <v>% reduction in cost</v>
      </c>
      <c r="P657" s="194" t="s">
        <v>1131</v>
      </c>
      <c r="Q657" s="192" t="s">
        <v>1095</v>
      </c>
      <c r="R657" s="199" t="s">
        <v>1096</v>
      </c>
      <c r="S657" s="213" t="s">
        <v>533</v>
      </c>
      <c r="T657" s="192"/>
      <c r="W657" s="190" t="str" cm="1">
        <f t="array" ref="W657">IFERROR(INDEX(A$761:A$954,MATCH(H657,A$761:A$954,0),0),"Save")</f>
        <v>Save</v>
      </c>
    </row>
    <row r="658" spans="1:23" hidden="1">
      <c r="A658" s="197" t="str">
        <f t="shared" si="145"/>
        <v>Research and Development</v>
      </c>
      <c r="B658" s="197" t="str">
        <f t="shared" si="145"/>
        <v>Capital Cost Reduction</v>
      </c>
      <c r="C658" s="197" t="str">
        <f t="shared" si="145"/>
        <v>RnD Electricity Capital Cost Perc Reduction</v>
      </c>
      <c r="D658" s="199" t="s">
        <v>612</v>
      </c>
      <c r="E658" s="207"/>
      <c r="F658" s="199" t="s">
        <v>1132</v>
      </c>
      <c r="G658" s="192"/>
      <c r="H658" s="43">
        <v>183</v>
      </c>
      <c r="I658" s="192" t="s">
        <v>311</v>
      </c>
      <c r="J658" s="197" t="str">
        <f t="shared" si="144"/>
        <v>R&amp;D Capital Cost Reductions</v>
      </c>
      <c r="K658" s="198" t="str">
        <f t="shared" si="146"/>
        <v>RnD electricity capital cost reduction</v>
      </c>
      <c r="L658" s="198">
        <f t="shared" si="146"/>
        <v>0</v>
      </c>
      <c r="M658" s="205">
        <f t="shared" si="146"/>
        <v>0.4</v>
      </c>
      <c r="N658" s="205">
        <f t="shared" si="146"/>
        <v>0.01</v>
      </c>
      <c r="O658" s="207" t="str">
        <f t="shared" si="146"/>
        <v>% reduction in cost</v>
      </c>
      <c r="P658" s="194" t="s">
        <v>1133</v>
      </c>
      <c r="Q658" s="192" t="s">
        <v>1095</v>
      </c>
      <c r="R658" s="199" t="s">
        <v>1096</v>
      </c>
      <c r="S658" s="213" t="s">
        <v>533</v>
      </c>
      <c r="T658" s="192"/>
      <c r="W658" s="190" t="str" cm="1">
        <f t="array" ref="W658">IFERROR(INDEX(A$761:A$954,MATCH(H658,A$761:A$954,0),0),"Save")</f>
        <v>Save</v>
      </c>
    </row>
    <row r="659" spans="1:23">
      <c r="A659" s="189" t="s">
        <v>1087</v>
      </c>
      <c r="B659" s="197" t="str">
        <f>B$648</f>
        <v>Capital Cost Reduction</v>
      </c>
      <c r="C659" s="189" t="s">
        <v>1134</v>
      </c>
      <c r="D659" s="192" t="s">
        <v>756</v>
      </c>
      <c r="E659" s="192"/>
      <c r="F659" s="199" t="s">
        <v>1135</v>
      </c>
      <c r="G659" s="192"/>
      <c r="H659" s="43">
        <v>100</v>
      </c>
      <c r="I659" s="192" t="s">
        <v>311</v>
      </c>
      <c r="J659" s="197" t="str">
        <f t="shared" si="144"/>
        <v>R&amp;D Capital Cost Reductions</v>
      </c>
      <c r="K659" s="189" t="s">
        <v>1136</v>
      </c>
      <c r="L659" s="212">
        <v>0</v>
      </c>
      <c r="M659" s="212">
        <v>0.4</v>
      </c>
      <c r="N659" s="211">
        <v>0.01</v>
      </c>
      <c r="O659" s="192" t="s">
        <v>1093</v>
      </c>
      <c r="P659" s="194" t="s">
        <v>1137</v>
      </c>
      <c r="Q659" s="192" t="s">
        <v>1095</v>
      </c>
      <c r="R659" s="199" t="s">
        <v>1096</v>
      </c>
      <c r="S659" s="213" t="s">
        <v>533</v>
      </c>
      <c r="T659" s="192"/>
      <c r="W659" s="190" cm="1">
        <f t="array" ref="W659">IFERROR(INDEX(A$761:A$954,MATCH(H659,A$761:A$954,0),0),"Save")</f>
        <v>100</v>
      </c>
    </row>
    <row r="660" spans="1:23">
      <c r="A660" s="197" t="str">
        <f t="shared" ref="A660:C666" si="147">A$659</f>
        <v>Research and Development</v>
      </c>
      <c r="B660" s="197" t="str">
        <f t="shared" si="147"/>
        <v>Capital Cost Reduction</v>
      </c>
      <c r="C660" s="197" t="str">
        <f t="shared" si="147"/>
        <v>RnD Industry Capital Cost Perc Reduction</v>
      </c>
      <c r="D660" s="199" t="s">
        <v>765</v>
      </c>
      <c r="E660" s="192"/>
      <c r="F660" s="199" t="s">
        <v>1138</v>
      </c>
      <c r="G660" s="192"/>
      <c r="H660" s="43">
        <v>101</v>
      </c>
      <c r="I660" s="192" t="s">
        <v>311</v>
      </c>
      <c r="J660" s="197" t="str">
        <f t="shared" si="144"/>
        <v>R&amp;D Capital Cost Reductions</v>
      </c>
      <c r="K660" s="198" t="str">
        <f t="shared" ref="K660:O666" si="148">K$659</f>
        <v>RnD industry capital cost reduction</v>
      </c>
      <c r="L660" s="198">
        <f t="shared" si="148"/>
        <v>0</v>
      </c>
      <c r="M660" s="198">
        <f t="shared" si="148"/>
        <v>0.4</v>
      </c>
      <c r="N660" s="198">
        <f t="shared" si="148"/>
        <v>0.01</v>
      </c>
      <c r="O660" s="207" t="str">
        <f t="shared" si="148"/>
        <v>% reduction in cost</v>
      </c>
      <c r="P660" s="194" t="s">
        <v>1139</v>
      </c>
      <c r="Q660" s="192" t="s">
        <v>1095</v>
      </c>
      <c r="R660" s="199" t="s">
        <v>1096</v>
      </c>
      <c r="S660" s="213" t="s">
        <v>533</v>
      </c>
      <c r="T660" s="192"/>
      <c r="W660" s="190" cm="1">
        <f t="array" ref="W660">IFERROR(INDEX(A$761:A$954,MATCH(H660,A$761:A$954,0),0),"Save")</f>
        <v>101</v>
      </c>
    </row>
    <row r="661" spans="1:23">
      <c r="A661" s="197" t="str">
        <f t="shared" si="147"/>
        <v>Research and Development</v>
      </c>
      <c r="B661" s="197" t="str">
        <f t="shared" si="147"/>
        <v>Capital Cost Reduction</v>
      </c>
      <c r="C661" s="197" t="str">
        <f t="shared" si="147"/>
        <v>RnD Industry Capital Cost Perc Reduction</v>
      </c>
      <c r="D661" s="199" t="s">
        <v>767</v>
      </c>
      <c r="E661" s="192"/>
      <c r="F661" s="199" t="s">
        <v>1140</v>
      </c>
      <c r="G661" s="192"/>
      <c r="H661" s="43">
        <v>102</v>
      </c>
      <c r="I661" s="192" t="s">
        <v>311</v>
      </c>
      <c r="J661" s="197" t="str">
        <f t="shared" si="144"/>
        <v>R&amp;D Capital Cost Reductions</v>
      </c>
      <c r="K661" s="198" t="str">
        <f t="shared" si="148"/>
        <v>RnD industry capital cost reduction</v>
      </c>
      <c r="L661" s="198">
        <f t="shared" si="148"/>
        <v>0</v>
      </c>
      <c r="M661" s="198">
        <f t="shared" si="148"/>
        <v>0.4</v>
      </c>
      <c r="N661" s="198">
        <f t="shared" si="148"/>
        <v>0.01</v>
      </c>
      <c r="O661" s="207" t="str">
        <f t="shared" si="148"/>
        <v>% reduction in cost</v>
      </c>
      <c r="P661" s="194" t="s">
        <v>1141</v>
      </c>
      <c r="Q661" s="192" t="s">
        <v>1095</v>
      </c>
      <c r="R661" s="199" t="s">
        <v>1096</v>
      </c>
      <c r="S661" s="213" t="s">
        <v>533</v>
      </c>
      <c r="T661" s="192"/>
      <c r="W661" s="190" cm="1">
        <f t="array" ref="W661">IFERROR(INDEX(A$761:A$954,MATCH(H661,A$761:A$954,0),0),"Save")</f>
        <v>102</v>
      </c>
    </row>
    <row r="662" spans="1:23">
      <c r="A662" s="197" t="str">
        <f t="shared" si="147"/>
        <v>Research and Development</v>
      </c>
      <c r="B662" s="197" t="str">
        <f t="shared" si="147"/>
        <v>Capital Cost Reduction</v>
      </c>
      <c r="C662" s="197" t="str">
        <f t="shared" si="147"/>
        <v>RnD Industry Capital Cost Perc Reduction</v>
      </c>
      <c r="D662" s="199" t="s">
        <v>769</v>
      </c>
      <c r="E662" s="192"/>
      <c r="F662" s="199" t="s">
        <v>1142</v>
      </c>
      <c r="G662" s="192"/>
      <c r="H662" s="43">
        <v>103</v>
      </c>
      <c r="I662" s="192" t="s">
        <v>311</v>
      </c>
      <c r="J662" s="197" t="str">
        <f t="shared" si="144"/>
        <v>R&amp;D Capital Cost Reductions</v>
      </c>
      <c r="K662" s="198" t="str">
        <f t="shared" si="148"/>
        <v>RnD industry capital cost reduction</v>
      </c>
      <c r="L662" s="198">
        <f t="shared" si="148"/>
        <v>0</v>
      </c>
      <c r="M662" s="198">
        <f t="shared" si="148"/>
        <v>0.4</v>
      </c>
      <c r="N662" s="198">
        <f t="shared" si="148"/>
        <v>0.01</v>
      </c>
      <c r="O662" s="207" t="str">
        <f t="shared" si="148"/>
        <v>% reduction in cost</v>
      </c>
      <c r="P662" s="194" t="s">
        <v>1143</v>
      </c>
      <c r="Q662" s="192" t="s">
        <v>1095</v>
      </c>
      <c r="R662" s="199" t="s">
        <v>1096</v>
      </c>
      <c r="S662" s="213" t="s">
        <v>533</v>
      </c>
      <c r="T662" s="192"/>
      <c r="W662" s="190" cm="1">
        <f t="array" ref="W662">IFERROR(INDEX(A$761:A$954,MATCH(H662,A$761:A$954,0),0),"Save")</f>
        <v>103</v>
      </c>
    </row>
    <row r="663" spans="1:23">
      <c r="A663" s="197" t="str">
        <f t="shared" si="147"/>
        <v>Research and Development</v>
      </c>
      <c r="B663" s="197" t="str">
        <f t="shared" si="147"/>
        <v>Capital Cost Reduction</v>
      </c>
      <c r="C663" s="197" t="str">
        <f t="shared" si="147"/>
        <v>RnD Industry Capital Cost Perc Reduction</v>
      </c>
      <c r="D663" s="199" t="s">
        <v>771</v>
      </c>
      <c r="E663" s="192"/>
      <c r="F663" s="199" t="s">
        <v>1144</v>
      </c>
      <c r="G663" s="192"/>
      <c r="H663" s="43">
        <v>104</v>
      </c>
      <c r="I663" s="192" t="s">
        <v>311</v>
      </c>
      <c r="J663" s="197" t="str">
        <f t="shared" si="144"/>
        <v>R&amp;D Capital Cost Reductions</v>
      </c>
      <c r="K663" s="198" t="str">
        <f t="shared" si="148"/>
        <v>RnD industry capital cost reduction</v>
      </c>
      <c r="L663" s="198">
        <f t="shared" si="148"/>
        <v>0</v>
      </c>
      <c r="M663" s="198">
        <f t="shared" si="148"/>
        <v>0.4</v>
      </c>
      <c r="N663" s="198">
        <f t="shared" si="148"/>
        <v>0.01</v>
      </c>
      <c r="O663" s="207" t="str">
        <f t="shared" si="148"/>
        <v>% reduction in cost</v>
      </c>
      <c r="P663" s="194" t="s">
        <v>1145</v>
      </c>
      <c r="Q663" s="192" t="s">
        <v>1095</v>
      </c>
      <c r="R663" s="199" t="s">
        <v>1096</v>
      </c>
      <c r="S663" s="213" t="s">
        <v>533</v>
      </c>
      <c r="T663" s="192"/>
      <c r="W663" s="190" cm="1">
        <f t="array" ref="W663">IFERROR(INDEX(A$761:A$954,MATCH(H663,A$761:A$954,0),0),"Save")</f>
        <v>104</v>
      </c>
    </row>
    <row r="664" spans="1:23">
      <c r="A664" s="197" t="str">
        <f t="shared" si="147"/>
        <v>Research and Development</v>
      </c>
      <c r="B664" s="197" t="str">
        <f t="shared" si="147"/>
        <v>Capital Cost Reduction</v>
      </c>
      <c r="C664" s="197" t="str">
        <f t="shared" si="147"/>
        <v>RnD Industry Capital Cost Perc Reduction</v>
      </c>
      <c r="D664" s="199" t="s">
        <v>773</v>
      </c>
      <c r="E664" s="192"/>
      <c r="F664" s="199" t="s">
        <v>1146</v>
      </c>
      <c r="G664" s="192"/>
      <c r="H664" s="43">
        <v>105</v>
      </c>
      <c r="I664" s="192" t="s">
        <v>311</v>
      </c>
      <c r="J664" s="197" t="str">
        <f t="shared" si="144"/>
        <v>R&amp;D Capital Cost Reductions</v>
      </c>
      <c r="K664" s="198" t="str">
        <f t="shared" si="148"/>
        <v>RnD industry capital cost reduction</v>
      </c>
      <c r="L664" s="198">
        <f t="shared" si="148"/>
        <v>0</v>
      </c>
      <c r="M664" s="198">
        <f t="shared" si="148"/>
        <v>0.4</v>
      </c>
      <c r="N664" s="198">
        <f t="shared" si="148"/>
        <v>0.01</v>
      </c>
      <c r="O664" s="207" t="str">
        <f t="shared" si="148"/>
        <v>% reduction in cost</v>
      </c>
      <c r="P664" s="194" t="s">
        <v>1147</v>
      </c>
      <c r="Q664" s="192" t="s">
        <v>1095</v>
      </c>
      <c r="R664" s="199" t="s">
        <v>1096</v>
      </c>
      <c r="S664" s="213" t="s">
        <v>533</v>
      </c>
      <c r="T664" s="192"/>
      <c r="W664" s="190" cm="1">
        <f t="array" ref="W664">IFERROR(INDEX(A$761:A$954,MATCH(H664,A$761:A$954,0),0),"Save")</f>
        <v>105</v>
      </c>
    </row>
    <row r="665" spans="1:23">
      <c r="A665" s="197" t="str">
        <f t="shared" si="147"/>
        <v>Research and Development</v>
      </c>
      <c r="B665" s="197" t="str">
        <f t="shared" si="147"/>
        <v>Capital Cost Reduction</v>
      </c>
      <c r="C665" s="197" t="str">
        <f t="shared" si="147"/>
        <v>RnD Industry Capital Cost Perc Reduction</v>
      </c>
      <c r="D665" s="199" t="s">
        <v>775</v>
      </c>
      <c r="E665" s="192"/>
      <c r="F665" s="199" t="s">
        <v>1148</v>
      </c>
      <c r="G665" s="192"/>
      <c r="H665" s="43">
        <v>106</v>
      </c>
      <c r="I665" s="192" t="s">
        <v>311</v>
      </c>
      <c r="J665" s="197" t="str">
        <f t="shared" si="144"/>
        <v>R&amp;D Capital Cost Reductions</v>
      </c>
      <c r="K665" s="198" t="str">
        <f t="shared" si="148"/>
        <v>RnD industry capital cost reduction</v>
      </c>
      <c r="L665" s="198">
        <f t="shared" si="148"/>
        <v>0</v>
      </c>
      <c r="M665" s="198">
        <f t="shared" si="148"/>
        <v>0.4</v>
      </c>
      <c r="N665" s="198">
        <f t="shared" si="148"/>
        <v>0.01</v>
      </c>
      <c r="O665" s="207" t="str">
        <f t="shared" si="148"/>
        <v>% reduction in cost</v>
      </c>
      <c r="P665" s="194" t="s">
        <v>1149</v>
      </c>
      <c r="Q665" s="192" t="s">
        <v>1095</v>
      </c>
      <c r="R665" s="199" t="s">
        <v>1096</v>
      </c>
      <c r="S665" s="213" t="s">
        <v>533</v>
      </c>
      <c r="T665" s="192"/>
      <c r="W665" s="190" cm="1">
        <f t="array" ref="W665">IFERROR(INDEX(A$761:A$954,MATCH(H665,A$761:A$954,0),0),"Save")</f>
        <v>106</v>
      </c>
    </row>
    <row r="666" spans="1:23">
      <c r="A666" s="197" t="str">
        <f t="shared" si="147"/>
        <v>Research and Development</v>
      </c>
      <c r="B666" s="197" t="str">
        <f t="shared" si="147"/>
        <v>Capital Cost Reduction</v>
      </c>
      <c r="C666" s="197" t="str">
        <f t="shared" si="147"/>
        <v>RnD Industry Capital Cost Perc Reduction</v>
      </c>
      <c r="D666" s="199" t="s">
        <v>777</v>
      </c>
      <c r="E666" s="192"/>
      <c r="F666" s="199" t="s">
        <v>1150</v>
      </c>
      <c r="G666" s="192"/>
      <c r="H666" s="43">
        <v>107</v>
      </c>
      <c r="I666" s="192" t="s">
        <v>311</v>
      </c>
      <c r="J666" s="197" t="str">
        <f t="shared" si="144"/>
        <v>R&amp;D Capital Cost Reductions</v>
      </c>
      <c r="K666" s="198" t="str">
        <f t="shared" si="148"/>
        <v>RnD industry capital cost reduction</v>
      </c>
      <c r="L666" s="198">
        <f t="shared" si="148"/>
        <v>0</v>
      </c>
      <c r="M666" s="198">
        <f t="shared" si="148"/>
        <v>0.4</v>
      </c>
      <c r="N666" s="198">
        <f t="shared" si="148"/>
        <v>0.01</v>
      </c>
      <c r="O666" s="207" t="str">
        <f t="shared" si="148"/>
        <v>% reduction in cost</v>
      </c>
      <c r="P666" s="194" t="s">
        <v>1151</v>
      </c>
      <c r="Q666" s="192" t="s">
        <v>1095</v>
      </c>
      <c r="R666" s="199" t="s">
        <v>1096</v>
      </c>
      <c r="S666" s="213" t="s">
        <v>533</v>
      </c>
      <c r="T666" s="192"/>
      <c r="W666" s="190" cm="1">
        <f t="array" ref="W666">IFERROR(INDEX(A$761:A$954,MATCH(H666,A$761:A$954,0),0),"Save")</f>
        <v>107</v>
      </c>
    </row>
    <row r="667" spans="1:23" hidden="1">
      <c r="A667" s="189" t="s">
        <v>1087</v>
      </c>
      <c r="B667" s="197" t="str">
        <f>B$659</f>
        <v>Capital Cost Reduction</v>
      </c>
      <c r="C667" s="190" t="s">
        <v>1152</v>
      </c>
      <c r="D667" s="192" t="s">
        <v>1153</v>
      </c>
      <c r="E667" s="192"/>
      <c r="F667" s="192" t="s">
        <v>1154</v>
      </c>
      <c r="G667" s="192"/>
      <c r="H667" s="43">
        <v>108</v>
      </c>
      <c r="I667" s="192" t="s">
        <v>311</v>
      </c>
      <c r="J667" s="197" t="str">
        <f t="shared" si="144"/>
        <v>R&amp;D Capital Cost Reductions</v>
      </c>
      <c r="K667" s="189" t="s">
        <v>1155</v>
      </c>
      <c r="L667" s="212">
        <v>0</v>
      </c>
      <c r="M667" s="212">
        <v>0.4</v>
      </c>
      <c r="N667" s="211">
        <v>0.01</v>
      </c>
      <c r="O667" s="192" t="s">
        <v>1093</v>
      </c>
      <c r="P667" s="194" t="s">
        <v>1156</v>
      </c>
      <c r="Q667" s="192" t="s">
        <v>1095</v>
      </c>
      <c r="R667" s="199" t="s">
        <v>1096</v>
      </c>
      <c r="S667" s="213" t="s">
        <v>533</v>
      </c>
      <c r="T667" s="192"/>
      <c r="W667" s="190" t="str" cm="1">
        <f t="array" ref="W667">IFERROR(INDEX(A$761:A$954,MATCH(H667,A$761:A$954,0),0),"Save")</f>
        <v>Save</v>
      </c>
    </row>
    <row r="668" spans="1:23" hidden="1">
      <c r="A668" s="197" t="str">
        <f t="shared" ref="A668:C673" si="149">A$667</f>
        <v>Research and Development</v>
      </c>
      <c r="B668" s="197" t="str">
        <f t="shared" si="149"/>
        <v>Capital Cost Reduction</v>
      </c>
      <c r="C668" s="197" t="str">
        <f t="shared" si="149"/>
        <v>RnD Transportation Capital Cost Perc Reduction</v>
      </c>
      <c r="D668" s="192" t="s">
        <v>1157</v>
      </c>
      <c r="E668" s="192"/>
      <c r="F668" s="192" t="s">
        <v>1158</v>
      </c>
      <c r="G668" s="192"/>
      <c r="H668" s="43">
        <v>109</v>
      </c>
      <c r="I668" s="192" t="s">
        <v>311</v>
      </c>
      <c r="J668" s="197" t="str">
        <f t="shared" si="144"/>
        <v>R&amp;D Capital Cost Reductions</v>
      </c>
      <c r="K668" s="198" t="str">
        <f t="shared" ref="K668:O673" si="150">K$667</f>
        <v>RnD transportation capital cost reduction</v>
      </c>
      <c r="L668" s="198">
        <f t="shared" si="150"/>
        <v>0</v>
      </c>
      <c r="M668" s="198">
        <f t="shared" si="150"/>
        <v>0.4</v>
      </c>
      <c r="N668" s="198">
        <f t="shared" si="150"/>
        <v>0.01</v>
      </c>
      <c r="O668" s="207" t="str">
        <f t="shared" si="150"/>
        <v>% reduction in cost</v>
      </c>
      <c r="P668" s="194" t="s">
        <v>1159</v>
      </c>
      <c r="Q668" s="192" t="s">
        <v>1095</v>
      </c>
      <c r="R668" s="199" t="s">
        <v>1096</v>
      </c>
      <c r="S668" s="213" t="s">
        <v>533</v>
      </c>
      <c r="T668" s="192"/>
      <c r="W668" s="190" t="str" cm="1">
        <f t="array" ref="W668">IFERROR(INDEX(A$761:A$954,MATCH(H668,A$761:A$954,0),0),"Save")</f>
        <v>Save</v>
      </c>
    </row>
    <row r="669" spans="1:23" hidden="1">
      <c r="A669" s="197" t="str">
        <f t="shared" si="149"/>
        <v>Research and Development</v>
      </c>
      <c r="B669" s="197" t="str">
        <f t="shared" si="149"/>
        <v>Capital Cost Reduction</v>
      </c>
      <c r="C669" s="197" t="str">
        <f t="shared" si="149"/>
        <v>RnD Transportation Capital Cost Perc Reduction</v>
      </c>
      <c r="D669" s="192" t="s">
        <v>1160</v>
      </c>
      <c r="E669" s="192"/>
      <c r="F669" s="192" t="s">
        <v>1161</v>
      </c>
      <c r="G669" s="192"/>
      <c r="H669" s="43">
        <v>110</v>
      </c>
      <c r="I669" s="192" t="s">
        <v>311</v>
      </c>
      <c r="J669" s="197" t="str">
        <f t="shared" si="144"/>
        <v>R&amp;D Capital Cost Reductions</v>
      </c>
      <c r="K669" s="198" t="str">
        <f t="shared" si="150"/>
        <v>RnD transportation capital cost reduction</v>
      </c>
      <c r="L669" s="198">
        <f t="shared" si="150"/>
        <v>0</v>
      </c>
      <c r="M669" s="198">
        <f t="shared" si="150"/>
        <v>0.4</v>
      </c>
      <c r="N669" s="198">
        <f t="shared" si="150"/>
        <v>0.01</v>
      </c>
      <c r="O669" s="207" t="str">
        <f t="shared" si="150"/>
        <v>% reduction in cost</v>
      </c>
      <c r="P669" s="194" t="s">
        <v>1162</v>
      </c>
      <c r="Q669" s="192" t="s">
        <v>1095</v>
      </c>
      <c r="R669" s="199" t="s">
        <v>1096</v>
      </c>
      <c r="S669" s="213" t="s">
        <v>533</v>
      </c>
      <c r="T669" s="192"/>
      <c r="W669" s="190" t="str" cm="1">
        <f t="array" ref="W669">IFERROR(INDEX(A$761:A$954,MATCH(H669,A$761:A$954,0),0),"Save")</f>
        <v>Save</v>
      </c>
    </row>
    <row r="670" spans="1:23" hidden="1">
      <c r="A670" s="197" t="str">
        <f t="shared" si="149"/>
        <v>Research and Development</v>
      </c>
      <c r="B670" s="197" t="str">
        <f t="shared" si="149"/>
        <v>Capital Cost Reduction</v>
      </c>
      <c r="C670" s="197" t="str">
        <f t="shared" si="149"/>
        <v>RnD Transportation Capital Cost Perc Reduction</v>
      </c>
      <c r="D670" s="192" t="s">
        <v>1163</v>
      </c>
      <c r="E670" s="192"/>
      <c r="F670" s="192" t="s">
        <v>1164</v>
      </c>
      <c r="G670" s="192"/>
      <c r="H670" s="43">
        <v>111</v>
      </c>
      <c r="I670" s="192" t="s">
        <v>311</v>
      </c>
      <c r="J670" s="197" t="str">
        <f t="shared" si="144"/>
        <v>R&amp;D Capital Cost Reductions</v>
      </c>
      <c r="K670" s="198" t="str">
        <f t="shared" si="150"/>
        <v>RnD transportation capital cost reduction</v>
      </c>
      <c r="L670" s="198">
        <f t="shared" si="150"/>
        <v>0</v>
      </c>
      <c r="M670" s="198">
        <f t="shared" si="150"/>
        <v>0.4</v>
      </c>
      <c r="N670" s="198">
        <f t="shared" si="150"/>
        <v>0.01</v>
      </c>
      <c r="O670" s="207" t="str">
        <f t="shared" si="150"/>
        <v>% reduction in cost</v>
      </c>
      <c r="P670" s="194" t="s">
        <v>1165</v>
      </c>
      <c r="Q670" s="192" t="s">
        <v>1095</v>
      </c>
      <c r="R670" s="199" t="s">
        <v>1096</v>
      </c>
      <c r="S670" s="213" t="s">
        <v>533</v>
      </c>
      <c r="T670" s="192"/>
      <c r="W670" s="190" t="str" cm="1">
        <f t="array" ref="W670">IFERROR(INDEX(A$761:A$954,MATCH(H670,A$761:A$954,0),0),"Save")</f>
        <v>Save</v>
      </c>
    </row>
    <row r="671" spans="1:23" hidden="1">
      <c r="A671" s="197" t="str">
        <f t="shared" si="149"/>
        <v>Research and Development</v>
      </c>
      <c r="B671" s="197" t="str">
        <f t="shared" si="149"/>
        <v>Capital Cost Reduction</v>
      </c>
      <c r="C671" s="197" t="str">
        <f t="shared" si="149"/>
        <v>RnD Transportation Capital Cost Perc Reduction</v>
      </c>
      <c r="D671" s="192" t="s">
        <v>1166</v>
      </c>
      <c r="E671" s="192"/>
      <c r="F671" s="192" t="s">
        <v>1167</v>
      </c>
      <c r="G671" s="192"/>
      <c r="H671" s="43">
        <v>112</v>
      </c>
      <c r="I671" s="192" t="s">
        <v>311</v>
      </c>
      <c r="J671" s="197" t="str">
        <f t="shared" si="144"/>
        <v>R&amp;D Capital Cost Reductions</v>
      </c>
      <c r="K671" s="198" t="str">
        <f t="shared" si="150"/>
        <v>RnD transportation capital cost reduction</v>
      </c>
      <c r="L671" s="198">
        <f t="shared" si="150"/>
        <v>0</v>
      </c>
      <c r="M671" s="198">
        <f t="shared" si="150"/>
        <v>0.4</v>
      </c>
      <c r="N671" s="198">
        <f t="shared" si="150"/>
        <v>0.01</v>
      </c>
      <c r="O671" s="207" t="str">
        <f t="shared" si="150"/>
        <v>% reduction in cost</v>
      </c>
      <c r="P671" s="194" t="s">
        <v>1168</v>
      </c>
      <c r="Q671" s="192" t="s">
        <v>1095</v>
      </c>
      <c r="R671" s="199" t="s">
        <v>1096</v>
      </c>
      <c r="S671" s="213" t="s">
        <v>533</v>
      </c>
      <c r="T671" s="192"/>
      <c r="W671" s="190" t="str" cm="1">
        <f t="array" ref="W671">IFERROR(INDEX(A$761:A$954,MATCH(H671,A$761:A$954,0),0),"Save")</f>
        <v>Save</v>
      </c>
    </row>
    <row r="672" spans="1:23" hidden="1">
      <c r="A672" s="197" t="str">
        <f t="shared" si="149"/>
        <v>Research and Development</v>
      </c>
      <c r="B672" s="197" t="str">
        <f t="shared" si="149"/>
        <v>Capital Cost Reduction</v>
      </c>
      <c r="C672" s="197" t="str">
        <f t="shared" si="149"/>
        <v>RnD Transportation Capital Cost Perc Reduction</v>
      </c>
      <c r="D672" s="192" t="s">
        <v>1169</v>
      </c>
      <c r="E672" s="192"/>
      <c r="F672" s="192" t="s">
        <v>1170</v>
      </c>
      <c r="G672" s="192"/>
      <c r="H672" s="43">
        <v>113</v>
      </c>
      <c r="I672" s="192" t="s">
        <v>311</v>
      </c>
      <c r="J672" s="197" t="str">
        <f t="shared" si="144"/>
        <v>R&amp;D Capital Cost Reductions</v>
      </c>
      <c r="K672" s="198" t="str">
        <f t="shared" si="150"/>
        <v>RnD transportation capital cost reduction</v>
      </c>
      <c r="L672" s="198">
        <f t="shared" si="150"/>
        <v>0</v>
      </c>
      <c r="M672" s="198">
        <f t="shared" si="150"/>
        <v>0.4</v>
      </c>
      <c r="N672" s="198">
        <f t="shared" si="150"/>
        <v>0.01</v>
      </c>
      <c r="O672" s="207" t="str">
        <f t="shared" si="150"/>
        <v>% reduction in cost</v>
      </c>
      <c r="P672" s="194" t="s">
        <v>1171</v>
      </c>
      <c r="Q672" s="192" t="s">
        <v>1095</v>
      </c>
      <c r="R672" s="199" t="s">
        <v>1096</v>
      </c>
      <c r="S672" s="213" t="s">
        <v>533</v>
      </c>
      <c r="T672" s="192"/>
      <c r="W672" s="190" t="str" cm="1">
        <f t="array" ref="W672">IFERROR(INDEX(A$761:A$954,MATCH(H672,A$761:A$954,0),0),"Save")</f>
        <v>Save</v>
      </c>
    </row>
    <row r="673" spans="1:23" hidden="1">
      <c r="A673" s="197" t="str">
        <f t="shared" si="149"/>
        <v>Research and Development</v>
      </c>
      <c r="B673" s="197" t="str">
        <f t="shared" si="149"/>
        <v>Capital Cost Reduction</v>
      </c>
      <c r="C673" s="197" t="str">
        <f t="shared" si="149"/>
        <v>RnD Transportation Capital Cost Perc Reduction</v>
      </c>
      <c r="D673" s="192" t="s">
        <v>1172</v>
      </c>
      <c r="E673" s="192"/>
      <c r="F673" s="192" t="s">
        <v>1173</v>
      </c>
      <c r="G673" s="192"/>
      <c r="H673" s="43">
        <v>523</v>
      </c>
      <c r="I673" s="192" t="s">
        <v>311</v>
      </c>
      <c r="J673" s="197" t="str">
        <f t="shared" si="144"/>
        <v>R&amp;D Capital Cost Reductions</v>
      </c>
      <c r="K673" s="198" t="str">
        <f t="shared" si="150"/>
        <v>RnD transportation capital cost reduction</v>
      </c>
      <c r="L673" s="198">
        <f t="shared" si="150"/>
        <v>0</v>
      </c>
      <c r="M673" s="198">
        <f t="shared" si="150"/>
        <v>0.4</v>
      </c>
      <c r="N673" s="198">
        <f t="shared" si="150"/>
        <v>0.01</v>
      </c>
      <c r="O673" s="207" t="str">
        <f t="shared" si="150"/>
        <v>% reduction in cost</v>
      </c>
      <c r="P673" s="194" t="s">
        <v>1174</v>
      </c>
      <c r="Q673" s="192" t="s">
        <v>1095</v>
      </c>
      <c r="R673" s="199" t="s">
        <v>1096</v>
      </c>
      <c r="S673" s="213" t="s">
        <v>533</v>
      </c>
      <c r="T673" s="192"/>
      <c r="W673" s="190" t="str" cm="1">
        <f t="array" ref="W673">IFERROR(INDEX(A$761:A$954,MATCH(H673,A$761:A$954,0),0),"Save")</f>
        <v>Save</v>
      </c>
    </row>
    <row r="674" spans="1:23" s="190" customFormat="1" hidden="1">
      <c r="A674" s="190" t="s">
        <v>1087</v>
      </c>
      <c r="B674" s="190" t="s">
        <v>1175</v>
      </c>
      <c r="C674" s="190" t="s">
        <v>1176</v>
      </c>
      <c r="D674" s="199"/>
      <c r="E674" s="199"/>
      <c r="F674" s="199"/>
      <c r="G674" s="199"/>
      <c r="H674" s="191">
        <v>525</v>
      </c>
      <c r="I674" s="199" t="s">
        <v>311</v>
      </c>
      <c r="J674" s="190" t="s">
        <v>1175</v>
      </c>
      <c r="K674" s="202" t="s">
        <v>1177</v>
      </c>
      <c r="L674" s="212">
        <v>0</v>
      </c>
      <c r="M674" s="212">
        <v>1</v>
      </c>
      <c r="N674" s="211">
        <v>0.01</v>
      </c>
      <c r="O674" s="192" t="s">
        <v>654</v>
      </c>
      <c r="P674" s="194" t="s">
        <v>1178</v>
      </c>
      <c r="Q674" s="199" t="s">
        <v>1179</v>
      </c>
      <c r="R674" s="199" t="s">
        <v>1180</v>
      </c>
      <c r="S674" s="220" t="s">
        <v>1181</v>
      </c>
      <c r="T674" s="199"/>
      <c r="W674" s="190" t="str" cm="1">
        <f t="array" ref="W674">IFERROR(INDEX(A$761:A$954,MATCH(H674,A$761:A$954,0),0),"Save")</f>
        <v>Save</v>
      </c>
    </row>
    <row r="675" spans="1:23" hidden="1">
      <c r="A675" s="189" t="s">
        <v>1087</v>
      </c>
      <c r="B675" s="189" t="s">
        <v>1182</v>
      </c>
      <c r="C675" s="189" t="s">
        <v>1183</v>
      </c>
      <c r="D675" s="192" t="s">
        <v>494</v>
      </c>
      <c r="E675" s="192"/>
      <c r="F675" s="192" t="s">
        <v>1090</v>
      </c>
      <c r="G675" s="192"/>
      <c r="H675" s="43">
        <v>114</v>
      </c>
      <c r="I675" s="192" t="s">
        <v>311</v>
      </c>
      <c r="J675" s="189" t="s">
        <v>1184</v>
      </c>
      <c r="K675" s="189" t="s">
        <v>1185</v>
      </c>
      <c r="L675" s="212">
        <v>0</v>
      </c>
      <c r="M675" s="212">
        <v>0.4</v>
      </c>
      <c r="N675" s="211">
        <v>0.01</v>
      </c>
      <c r="O675" s="192" t="s">
        <v>1186</v>
      </c>
      <c r="P675" s="194" t="s">
        <v>1187</v>
      </c>
      <c r="Q675" s="192" t="s">
        <v>1095</v>
      </c>
      <c r="R675" s="199" t="s">
        <v>1096</v>
      </c>
      <c r="S675" s="213" t="s">
        <v>533</v>
      </c>
      <c r="T675" s="192"/>
      <c r="W675" s="190" t="str" cm="1">
        <f t="array" ref="W675">IFERROR(INDEX(A$761:A$954,MATCH(H675,A$761:A$954,0),0),"Save")</f>
        <v>Save</v>
      </c>
    </row>
    <row r="676" spans="1:23" hidden="1">
      <c r="A676" s="197" t="str">
        <f t="shared" ref="A676:C680" si="151">A$675</f>
        <v>Research and Development</v>
      </c>
      <c r="B676" s="197" t="str">
        <f t="shared" si="151"/>
        <v>Fuel Use Reduction</v>
      </c>
      <c r="C676" s="197" t="str">
        <f t="shared" si="151"/>
        <v>RnD Building Fuel Use Perc Reduction</v>
      </c>
      <c r="D676" s="192" t="s">
        <v>502</v>
      </c>
      <c r="E676" s="192"/>
      <c r="F676" s="192" t="s">
        <v>1097</v>
      </c>
      <c r="G676" s="192"/>
      <c r="H676" s="43">
        <v>115</v>
      </c>
      <c r="I676" s="192" t="s">
        <v>311</v>
      </c>
      <c r="J676" s="197" t="str">
        <f t="shared" ref="J676:O676" si="152">J$675</f>
        <v>R&amp;D Fuel Use Reductions</v>
      </c>
      <c r="K676" s="198" t="str">
        <f t="shared" si="152"/>
        <v>RnD building fuel use reduction</v>
      </c>
      <c r="L676" s="198">
        <f t="shared" si="152"/>
        <v>0</v>
      </c>
      <c r="M676" s="198">
        <f t="shared" si="152"/>
        <v>0.4</v>
      </c>
      <c r="N676" s="198">
        <f t="shared" si="152"/>
        <v>0.01</v>
      </c>
      <c r="O676" s="207" t="str">
        <f t="shared" si="152"/>
        <v>% reduction in fuel use</v>
      </c>
      <c r="P676" s="194" t="s">
        <v>1188</v>
      </c>
      <c r="Q676" s="192" t="s">
        <v>1095</v>
      </c>
      <c r="R676" s="199" t="s">
        <v>1096</v>
      </c>
      <c r="S676" s="213" t="s">
        <v>533</v>
      </c>
      <c r="T676" s="192"/>
      <c r="W676" s="190" t="str" cm="1">
        <f t="array" ref="W676">IFERROR(INDEX(A$761:A$954,MATCH(H676,A$761:A$954,0),0),"Save")</f>
        <v>Save</v>
      </c>
    </row>
    <row r="677" spans="1:23" hidden="1">
      <c r="A677" s="197" t="str">
        <f t="shared" si="151"/>
        <v>Research and Development</v>
      </c>
      <c r="B677" s="197" t="str">
        <f t="shared" si="151"/>
        <v>Fuel Use Reduction</v>
      </c>
      <c r="C677" s="197" t="str">
        <f t="shared" si="151"/>
        <v>RnD Building Fuel Use Perc Reduction</v>
      </c>
      <c r="D677" s="192" t="s">
        <v>524</v>
      </c>
      <c r="E677" s="192"/>
      <c r="F677" s="192" t="s">
        <v>1099</v>
      </c>
      <c r="G677" s="192"/>
      <c r="H677" s="43">
        <v>750</v>
      </c>
      <c r="I677" s="192" t="s">
        <v>333</v>
      </c>
      <c r="J677" s="197" t="str">
        <f t="shared" ref="J677:K680" si="153">J$675</f>
        <v>R&amp;D Fuel Use Reductions</v>
      </c>
      <c r="K677" s="198" t="str">
        <f t="shared" si="153"/>
        <v>RnD building fuel use reduction</v>
      </c>
      <c r="L677" s="198"/>
      <c r="M677" s="198"/>
      <c r="N677" s="198"/>
      <c r="O677" s="207"/>
      <c r="P677" s="194"/>
      <c r="Q677" s="192"/>
      <c r="R677" s="199"/>
      <c r="S677" s="213"/>
      <c r="T677" s="192"/>
      <c r="W677" s="190" t="str" cm="1">
        <f t="array" ref="W677">IFERROR(INDEX(A$761:A$954,MATCH(H677,A$761:A$954,0),0),"Save")</f>
        <v>Save</v>
      </c>
    </row>
    <row r="678" spans="1:23" hidden="1">
      <c r="A678" s="197" t="str">
        <f t="shared" si="151"/>
        <v>Research and Development</v>
      </c>
      <c r="B678" s="197" t="str">
        <f t="shared" si="151"/>
        <v>Fuel Use Reduction</v>
      </c>
      <c r="C678" s="197" t="str">
        <f t="shared" si="151"/>
        <v>RnD Building Fuel Use Perc Reduction</v>
      </c>
      <c r="D678" s="192" t="s">
        <v>504</v>
      </c>
      <c r="E678" s="192"/>
      <c r="F678" s="192" t="s">
        <v>1101</v>
      </c>
      <c r="G678" s="192"/>
      <c r="H678" s="43">
        <v>117</v>
      </c>
      <c r="I678" s="192" t="s">
        <v>311</v>
      </c>
      <c r="J678" s="197" t="str">
        <f t="shared" si="153"/>
        <v>R&amp;D Fuel Use Reductions</v>
      </c>
      <c r="K678" s="198" t="str">
        <f t="shared" si="153"/>
        <v>RnD building fuel use reduction</v>
      </c>
      <c r="L678" s="198">
        <f t="shared" ref="L678:O680" si="154">L$675</f>
        <v>0</v>
      </c>
      <c r="M678" s="198">
        <f t="shared" si="154"/>
        <v>0.4</v>
      </c>
      <c r="N678" s="198">
        <f t="shared" si="154"/>
        <v>0.01</v>
      </c>
      <c r="O678" s="207" t="str">
        <f t="shared" si="154"/>
        <v>% reduction in fuel use</v>
      </c>
      <c r="P678" s="194" t="s">
        <v>1189</v>
      </c>
      <c r="Q678" s="192" t="s">
        <v>1095</v>
      </c>
      <c r="R678" s="199" t="s">
        <v>1096</v>
      </c>
      <c r="S678" s="213" t="s">
        <v>533</v>
      </c>
      <c r="T678" s="192"/>
      <c r="W678" s="190" t="str" cm="1">
        <f t="array" ref="W678">IFERROR(INDEX(A$761:A$954,MATCH(H678,A$761:A$954,0),0),"Save")</f>
        <v>Save</v>
      </c>
    </row>
    <row r="679" spans="1:23" hidden="1">
      <c r="A679" s="197" t="str">
        <f t="shared" si="151"/>
        <v>Research and Development</v>
      </c>
      <c r="B679" s="197" t="str">
        <f t="shared" si="151"/>
        <v>Fuel Use Reduction</v>
      </c>
      <c r="C679" s="197" t="str">
        <f t="shared" si="151"/>
        <v>RnD Building Fuel Use Perc Reduction</v>
      </c>
      <c r="D679" s="192" t="s">
        <v>506</v>
      </c>
      <c r="E679" s="192"/>
      <c r="F679" s="192" t="s">
        <v>1103</v>
      </c>
      <c r="G679" s="192"/>
      <c r="H679" s="43">
        <v>118</v>
      </c>
      <c r="I679" s="192" t="s">
        <v>311</v>
      </c>
      <c r="J679" s="197" t="str">
        <f t="shared" si="153"/>
        <v>R&amp;D Fuel Use Reductions</v>
      </c>
      <c r="K679" s="198" t="str">
        <f t="shared" si="153"/>
        <v>RnD building fuel use reduction</v>
      </c>
      <c r="L679" s="198">
        <f t="shared" si="154"/>
        <v>0</v>
      </c>
      <c r="M679" s="198">
        <f t="shared" si="154"/>
        <v>0.4</v>
      </c>
      <c r="N679" s="198">
        <f t="shared" si="154"/>
        <v>0.01</v>
      </c>
      <c r="O679" s="207" t="str">
        <f t="shared" si="154"/>
        <v>% reduction in fuel use</v>
      </c>
      <c r="P679" s="194" t="s">
        <v>1190</v>
      </c>
      <c r="Q679" s="192" t="s">
        <v>1095</v>
      </c>
      <c r="R679" s="199" t="s">
        <v>1096</v>
      </c>
      <c r="S679" s="213" t="s">
        <v>533</v>
      </c>
      <c r="T679" s="192"/>
      <c r="W679" s="190" t="str" cm="1">
        <f t="array" ref="W679">IFERROR(INDEX(A$761:A$954,MATCH(H679,A$761:A$954,0),0),"Save")</f>
        <v>Save</v>
      </c>
    </row>
    <row r="680" spans="1:23" hidden="1">
      <c r="A680" s="197" t="str">
        <f t="shared" si="151"/>
        <v>Research and Development</v>
      </c>
      <c r="B680" s="197" t="str">
        <f t="shared" si="151"/>
        <v>Fuel Use Reduction</v>
      </c>
      <c r="C680" s="197" t="str">
        <f t="shared" si="151"/>
        <v>RnD Building Fuel Use Perc Reduction</v>
      </c>
      <c r="D680" s="192" t="s">
        <v>508</v>
      </c>
      <c r="E680" s="192"/>
      <c r="F680" s="192" t="s">
        <v>1105</v>
      </c>
      <c r="G680" s="192"/>
      <c r="H680" s="43">
        <v>119</v>
      </c>
      <c r="I680" s="192" t="s">
        <v>311</v>
      </c>
      <c r="J680" s="197" t="str">
        <f t="shared" si="153"/>
        <v>R&amp;D Fuel Use Reductions</v>
      </c>
      <c r="K680" s="198" t="str">
        <f t="shared" si="153"/>
        <v>RnD building fuel use reduction</v>
      </c>
      <c r="L680" s="198">
        <f t="shared" si="154"/>
        <v>0</v>
      </c>
      <c r="M680" s="198">
        <f t="shared" si="154"/>
        <v>0.4</v>
      </c>
      <c r="N680" s="198">
        <f t="shared" si="154"/>
        <v>0.01</v>
      </c>
      <c r="O680" s="207" t="str">
        <f t="shared" si="154"/>
        <v>% reduction in fuel use</v>
      </c>
      <c r="P680" s="194" t="s">
        <v>1191</v>
      </c>
      <c r="Q680" s="192" t="s">
        <v>1095</v>
      </c>
      <c r="R680" s="199" t="s">
        <v>1096</v>
      </c>
      <c r="S680" s="213" t="s">
        <v>533</v>
      </c>
      <c r="T680" s="192"/>
      <c r="W680" s="190" t="str" cm="1">
        <f t="array" ref="W680">IFERROR(INDEX(A$761:A$954,MATCH(H680,A$761:A$954,0),0),"Save")</f>
        <v>Save</v>
      </c>
    </row>
    <row r="681" spans="1:23" hidden="1">
      <c r="A681" s="189" t="s">
        <v>1087</v>
      </c>
      <c r="B681" s="197" t="str">
        <f>B$675</f>
        <v>Fuel Use Reduction</v>
      </c>
      <c r="C681" s="189" t="s">
        <v>1192</v>
      </c>
      <c r="D681" s="192"/>
      <c r="E681" s="192"/>
      <c r="F681" s="192" t="s">
        <v>620</v>
      </c>
      <c r="G681" s="192"/>
      <c r="H681" s="43">
        <v>120</v>
      </c>
      <c r="I681" s="192" t="s">
        <v>311</v>
      </c>
      <c r="J681" s="197" t="str">
        <f t="shared" ref="J681:J707" si="155">J$675</f>
        <v>R&amp;D Fuel Use Reductions</v>
      </c>
      <c r="K681" s="189" t="s">
        <v>1193</v>
      </c>
      <c r="L681" s="212">
        <v>0</v>
      </c>
      <c r="M681" s="212">
        <v>0.4</v>
      </c>
      <c r="N681" s="211">
        <v>0.01</v>
      </c>
      <c r="O681" s="192" t="s">
        <v>1186</v>
      </c>
      <c r="P681" s="194" t="s">
        <v>1194</v>
      </c>
      <c r="Q681" s="192" t="s">
        <v>1095</v>
      </c>
      <c r="R681" s="199" t="s">
        <v>1096</v>
      </c>
      <c r="S681" s="213" t="s">
        <v>533</v>
      </c>
      <c r="T681" s="192"/>
      <c r="W681" s="190" t="str" cm="1">
        <f t="array" ref="W681">IFERROR(INDEX(A$761:A$954,MATCH(H681,A$761:A$954,0),0),"Save")</f>
        <v>Save</v>
      </c>
    </row>
    <row r="682" spans="1:23" hidden="1">
      <c r="A682" s="189" t="s">
        <v>1087</v>
      </c>
      <c r="B682" s="197" t="str">
        <f>B$675</f>
        <v>Fuel Use Reduction</v>
      </c>
      <c r="C682" s="189" t="s">
        <v>1195</v>
      </c>
      <c r="D682" s="192" t="s">
        <v>579</v>
      </c>
      <c r="E682" s="192"/>
      <c r="F682" s="199" t="s">
        <v>1111</v>
      </c>
      <c r="G682" s="192"/>
      <c r="H682" s="43">
        <v>121</v>
      </c>
      <c r="I682" s="192" t="s">
        <v>311</v>
      </c>
      <c r="J682" s="197" t="str">
        <f t="shared" si="155"/>
        <v>R&amp;D Fuel Use Reductions</v>
      </c>
      <c r="K682" s="189" t="s">
        <v>1196</v>
      </c>
      <c r="L682" s="212">
        <v>0</v>
      </c>
      <c r="M682" s="212">
        <v>0.4</v>
      </c>
      <c r="N682" s="211">
        <v>0.01</v>
      </c>
      <c r="O682" s="192" t="s">
        <v>1186</v>
      </c>
      <c r="P682" s="194" t="s">
        <v>1197</v>
      </c>
      <c r="Q682" s="192" t="s">
        <v>1095</v>
      </c>
      <c r="R682" s="199" t="s">
        <v>1096</v>
      </c>
      <c r="S682" s="213" t="s">
        <v>533</v>
      </c>
      <c r="T682" s="192"/>
      <c r="W682" s="190" t="str" cm="1">
        <f t="array" ref="W682">IFERROR(INDEX(A$761:A$954,MATCH(H682,A$761:A$954,0),0),"Save")</f>
        <v>Save</v>
      </c>
    </row>
    <row r="683" spans="1:23" hidden="1">
      <c r="A683" s="197" t="str">
        <f t="shared" ref="A683:C692" si="156">A$682</f>
        <v>Research and Development</v>
      </c>
      <c r="B683" s="197" t="str">
        <f t="shared" si="156"/>
        <v>Fuel Use Reduction</v>
      </c>
      <c r="C683" s="197" t="str">
        <f t="shared" si="156"/>
        <v>RnD Electricity Fuel Use Perc Reduction</v>
      </c>
      <c r="D683" s="199" t="s">
        <v>586</v>
      </c>
      <c r="E683" s="207"/>
      <c r="F683" s="199" t="s">
        <v>1114</v>
      </c>
      <c r="G683" s="192"/>
      <c r="H683" s="43">
        <v>122</v>
      </c>
      <c r="I683" s="192" t="s">
        <v>311</v>
      </c>
      <c r="J683" s="197" t="str">
        <f t="shared" si="155"/>
        <v>R&amp;D Fuel Use Reductions</v>
      </c>
      <c r="K683" s="198" t="str">
        <f t="shared" ref="K683:O684" si="157">K$682</f>
        <v>RnD electricity fuel use reduction</v>
      </c>
      <c r="L683" s="198">
        <f t="shared" si="157"/>
        <v>0</v>
      </c>
      <c r="M683" s="198">
        <f t="shared" si="157"/>
        <v>0.4</v>
      </c>
      <c r="N683" s="198">
        <f t="shared" si="157"/>
        <v>0.01</v>
      </c>
      <c r="O683" s="207" t="str">
        <f t="shared" si="157"/>
        <v>% reduction in fuel use</v>
      </c>
      <c r="P683" s="194" t="s">
        <v>1198</v>
      </c>
      <c r="Q683" s="192" t="s">
        <v>1095</v>
      </c>
      <c r="R683" s="199" t="s">
        <v>1096</v>
      </c>
      <c r="S683" s="213" t="s">
        <v>533</v>
      </c>
      <c r="T683" s="192"/>
      <c r="W683" s="190" t="str" cm="1">
        <f t="array" ref="W683">IFERROR(INDEX(A$761:A$954,MATCH(H683,A$761:A$954,0),0),"Save")</f>
        <v>Save</v>
      </c>
    </row>
    <row r="684" spans="1:23" hidden="1">
      <c r="A684" s="197" t="str">
        <f t="shared" si="156"/>
        <v>Research and Development</v>
      </c>
      <c r="B684" s="197" t="str">
        <f t="shared" si="156"/>
        <v>Fuel Use Reduction</v>
      </c>
      <c r="C684" s="197" t="str">
        <f t="shared" si="156"/>
        <v>RnD Electricity Fuel Use Perc Reduction</v>
      </c>
      <c r="D684" s="199" t="s">
        <v>589</v>
      </c>
      <c r="E684" s="207"/>
      <c r="F684" s="199" t="s">
        <v>1116</v>
      </c>
      <c r="G684" s="192"/>
      <c r="H684" s="43">
        <v>123</v>
      </c>
      <c r="I684" s="192" t="s">
        <v>311</v>
      </c>
      <c r="J684" s="197" t="str">
        <f t="shared" si="155"/>
        <v>R&amp;D Fuel Use Reductions</v>
      </c>
      <c r="K684" s="198" t="str">
        <f t="shared" si="157"/>
        <v>RnD electricity fuel use reduction</v>
      </c>
      <c r="L684" s="198">
        <f t="shared" si="157"/>
        <v>0</v>
      </c>
      <c r="M684" s="198">
        <f t="shared" si="157"/>
        <v>0.4</v>
      </c>
      <c r="N684" s="198">
        <f t="shared" si="157"/>
        <v>0.01</v>
      </c>
      <c r="O684" s="207" t="str">
        <f t="shared" si="157"/>
        <v>% reduction in fuel use</v>
      </c>
      <c r="P684" s="194" t="s">
        <v>1199</v>
      </c>
      <c r="Q684" s="192" t="s">
        <v>1095</v>
      </c>
      <c r="R684" s="199" t="s">
        <v>1096</v>
      </c>
      <c r="S684" s="213" t="s">
        <v>533</v>
      </c>
      <c r="T684" s="192"/>
      <c r="W684" s="190" t="str" cm="1">
        <f t="array" ref="W684">IFERROR(INDEX(A$761:A$954,MATCH(H684,A$761:A$954,0),0),"Save")</f>
        <v>Save</v>
      </c>
    </row>
    <row r="685" spans="1:23" hidden="1">
      <c r="A685" s="197" t="str">
        <f t="shared" si="156"/>
        <v>Research and Development</v>
      </c>
      <c r="B685" s="197" t="str">
        <f t="shared" si="156"/>
        <v>Fuel Use Reduction</v>
      </c>
      <c r="C685" s="197" t="str">
        <f t="shared" si="156"/>
        <v>RnD Electricity Fuel Use Perc Reduction</v>
      </c>
      <c r="D685" s="199" t="s">
        <v>592</v>
      </c>
      <c r="E685" s="207"/>
      <c r="F685" s="199" t="s">
        <v>1118</v>
      </c>
      <c r="G685" s="192"/>
      <c r="H685" s="43">
        <v>751</v>
      </c>
      <c r="I685" s="192" t="s">
        <v>333</v>
      </c>
      <c r="J685" s="197" t="str">
        <f t="shared" si="155"/>
        <v>R&amp;D Fuel Use Reductions</v>
      </c>
      <c r="K685" s="198" t="str">
        <f t="shared" ref="K685:K692" si="158">K$682</f>
        <v>RnD electricity fuel use reduction</v>
      </c>
      <c r="L685" s="198"/>
      <c r="M685" s="198"/>
      <c r="N685" s="198"/>
      <c r="O685" s="207"/>
      <c r="P685" s="194"/>
      <c r="Q685" s="192"/>
      <c r="R685" s="199"/>
      <c r="S685" s="213"/>
      <c r="T685" s="192"/>
      <c r="W685" s="190" t="str" cm="1">
        <f t="array" ref="W685">IFERROR(INDEX(A$761:A$954,MATCH(H685,A$761:A$954,0),0),"Save")</f>
        <v>Save</v>
      </c>
    </row>
    <row r="686" spans="1:23" hidden="1">
      <c r="A686" s="197" t="str">
        <f t="shared" si="156"/>
        <v>Research and Development</v>
      </c>
      <c r="B686" s="197" t="str">
        <f t="shared" si="156"/>
        <v>Fuel Use Reduction</v>
      </c>
      <c r="C686" s="197" t="str">
        <f t="shared" si="156"/>
        <v>RnD Electricity Fuel Use Perc Reduction</v>
      </c>
      <c r="D686" s="199" t="s">
        <v>595</v>
      </c>
      <c r="E686" s="207"/>
      <c r="F686" s="199" t="s">
        <v>1120</v>
      </c>
      <c r="G686" s="192"/>
      <c r="H686" s="43">
        <v>752</v>
      </c>
      <c r="I686" s="192" t="s">
        <v>333</v>
      </c>
      <c r="J686" s="197" t="str">
        <f t="shared" si="155"/>
        <v>R&amp;D Fuel Use Reductions</v>
      </c>
      <c r="K686" s="198" t="str">
        <f t="shared" si="158"/>
        <v>RnD electricity fuel use reduction</v>
      </c>
      <c r="L686" s="198"/>
      <c r="M686" s="198"/>
      <c r="N686" s="198"/>
      <c r="O686" s="207"/>
      <c r="P686" s="194"/>
      <c r="Q686" s="192"/>
      <c r="R686" s="199"/>
      <c r="S686" s="213"/>
      <c r="T686" s="192"/>
      <c r="W686" s="190" t="str" cm="1">
        <f t="array" ref="W686">IFERROR(INDEX(A$761:A$954,MATCH(H686,A$761:A$954,0),0),"Save")</f>
        <v>Save</v>
      </c>
    </row>
    <row r="687" spans="1:23" hidden="1">
      <c r="A687" s="197" t="str">
        <f t="shared" si="156"/>
        <v>Research and Development</v>
      </c>
      <c r="B687" s="197" t="str">
        <f t="shared" si="156"/>
        <v>Fuel Use Reduction</v>
      </c>
      <c r="C687" s="197" t="str">
        <f t="shared" si="156"/>
        <v>RnD Electricity Fuel Use Perc Reduction</v>
      </c>
      <c r="D687" s="199" t="s">
        <v>597</v>
      </c>
      <c r="E687" s="207"/>
      <c r="F687" s="199" t="s">
        <v>1122</v>
      </c>
      <c r="G687" s="192"/>
      <c r="H687" s="43">
        <v>753</v>
      </c>
      <c r="I687" s="192" t="s">
        <v>333</v>
      </c>
      <c r="J687" s="197" t="str">
        <f t="shared" si="155"/>
        <v>R&amp;D Fuel Use Reductions</v>
      </c>
      <c r="K687" s="198" t="str">
        <f t="shared" si="158"/>
        <v>RnD electricity fuel use reduction</v>
      </c>
      <c r="L687" s="198"/>
      <c r="M687" s="198"/>
      <c r="N687" s="198"/>
      <c r="O687" s="207"/>
      <c r="P687" s="194"/>
      <c r="Q687" s="192"/>
      <c r="R687" s="199"/>
      <c r="S687" s="213"/>
      <c r="T687" s="192"/>
      <c r="W687" s="190" t="str" cm="1">
        <f t="array" ref="W687">IFERROR(INDEX(A$761:A$954,MATCH(H687,A$761:A$954,0),0),"Save")</f>
        <v>Save</v>
      </c>
    </row>
    <row r="688" spans="1:23" hidden="1">
      <c r="A688" s="197" t="str">
        <f t="shared" si="156"/>
        <v>Research and Development</v>
      </c>
      <c r="B688" s="197" t="str">
        <f t="shared" si="156"/>
        <v>Fuel Use Reduction</v>
      </c>
      <c r="C688" s="197" t="str">
        <f t="shared" si="156"/>
        <v>RnD Electricity Fuel Use Perc Reduction</v>
      </c>
      <c r="D688" s="199" t="s">
        <v>599</v>
      </c>
      <c r="E688" s="207"/>
      <c r="F688" s="199" t="s">
        <v>1124</v>
      </c>
      <c r="G688" s="192"/>
      <c r="H688" s="43">
        <v>754</v>
      </c>
      <c r="I688" s="192" t="s">
        <v>333</v>
      </c>
      <c r="J688" s="197" t="str">
        <f t="shared" si="155"/>
        <v>R&amp;D Fuel Use Reductions</v>
      </c>
      <c r="K688" s="198" t="str">
        <f t="shared" si="158"/>
        <v>RnD electricity fuel use reduction</v>
      </c>
      <c r="L688" s="198"/>
      <c r="M688" s="198"/>
      <c r="N688" s="198"/>
      <c r="O688" s="207"/>
      <c r="P688" s="194"/>
      <c r="Q688" s="192"/>
      <c r="R688" s="199"/>
      <c r="S688" s="213"/>
      <c r="T688" s="192"/>
      <c r="W688" s="190" t="str" cm="1">
        <f t="array" ref="W688">IFERROR(INDEX(A$761:A$954,MATCH(H688,A$761:A$954,0),0),"Save")</f>
        <v>Save</v>
      </c>
    </row>
    <row r="689" spans="1:23" hidden="1">
      <c r="A689" s="197" t="str">
        <f t="shared" si="156"/>
        <v>Research and Development</v>
      </c>
      <c r="B689" s="197" t="str">
        <f t="shared" si="156"/>
        <v>Fuel Use Reduction</v>
      </c>
      <c r="C689" s="197" t="str">
        <f t="shared" si="156"/>
        <v>RnD Electricity Fuel Use Perc Reduction</v>
      </c>
      <c r="D689" s="199" t="s">
        <v>601</v>
      </c>
      <c r="E689" s="207"/>
      <c r="F689" s="199" t="s">
        <v>1126</v>
      </c>
      <c r="G689" s="192"/>
      <c r="H689" s="43">
        <v>124</v>
      </c>
      <c r="I689" s="192" t="s">
        <v>311</v>
      </c>
      <c r="J689" s="197" t="str">
        <f t="shared" si="155"/>
        <v>R&amp;D Fuel Use Reductions</v>
      </c>
      <c r="K689" s="198" t="str">
        <f t="shared" si="158"/>
        <v>RnD electricity fuel use reduction</v>
      </c>
      <c r="L689" s="198">
        <f t="shared" ref="L689:O691" si="159">L$682</f>
        <v>0</v>
      </c>
      <c r="M689" s="198">
        <f t="shared" si="159"/>
        <v>0.4</v>
      </c>
      <c r="N689" s="198">
        <f t="shared" si="159"/>
        <v>0.01</v>
      </c>
      <c r="O689" s="207" t="str">
        <f t="shared" si="159"/>
        <v>% reduction in fuel use</v>
      </c>
      <c r="P689" s="194" t="s">
        <v>1200</v>
      </c>
      <c r="Q689" s="192" t="s">
        <v>1095</v>
      </c>
      <c r="R689" s="199" t="s">
        <v>1096</v>
      </c>
      <c r="S689" s="213" t="s">
        <v>533</v>
      </c>
      <c r="T689" s="192"/>
      <c r="W689" s="190" t="str" cm="1">
        <f t="array" ref="W689">IFERROR(INDEX(A$761:A$954,MATCH(H689,A$761:A$954,0),0),"Save")</f>
        <v>Save</v>
      </c>
    </row>
    <row r="690" spans="1:23" hidden="1">
      <c r="A690" s="197" t="str">
        <f t="shared" si="156"/>
        <v>Research and Development</v>
      </c>
      <c r="B690" s="197" t="str">
        <f t="shared" si="156"/>
        <v>Fuel Use Reduction</v>
      </c>
      <c r="C690" s="197" t="str">
        <f t="shared" si="156"/>
        <v>RnD Electricity Fuel Use Perc Reduction</v>
      </c>
      <c r="D690" s="199" t="s">
        <v>607</v>
      </c>
      <c r="E690" s="207"/>
      <c r="F690" s="199" t="s">
        <v>1128</v>
      </c>
      <c r="G690" s="192"/>
      <c r="H690" s="43">
        <v>193</v>
      </c>
      <c r="I690" s="192" t="s">
        <v>311</v>
      </c>
      <c r="J690" s="197" t="str">
        <f t="shared" si="155"/>
        <v>R&amp;D Fuel Use Reductions</v>
      </c>
      <c r="K690" s="198" t="str">
        <f t="shared" si="158"/>
        <v>RnD electricity fuel use reduction</v>
      </c>
      <c r="L690" s="198">
        <f t="shared" si="159"/>
        <v>0</v>
      </c>
      <c r="M690" s="198">
        <f t="shared" si="159"/>
        <v>0.4</v>
      </c>
      <c r="N690" s="198">
        <f t="shared" si="159"/>
        <v>0.01</v>
      </c>
      <c r="O690" s="207" t="str">
        <f t="shared" si="159"/>
        <v>% reduction in fuel use</v>
      </c>
      <c r="P690" s="194" t="s">
        <v>1201</v>
      </c>
      <c r="Q690" s="192" t="s">
        <v>1095</v>
      </c>
      <c r="R690" s="199" t="s">
        <v>1096</v>
      </c>
      <c r="S690" s="213" t="s">
        <v>533</v>
      </c>
      <c r="T690" s="192"/>
      <c r="W690" s="190" t="str" cm="1">
        <f t="array" ref="W690">IFERROR(INDEX(A$761:A$954,MATCH(H690,A$761:A$954,0),0),"Save")</f>
        <v>Save</v>
      </c>
    </row>
    <row r="691" spans="1:23" hidden="1">
      <c r="A691" s="197" t="str">
        <f t="shared" si="156"/>
        <v>Research and Development</v>
      </c>
      <c r="B691" s="197" t="str">
        <f t="shared" si="156"/>
        <v>Fuel Use Reduction</v>
      </c>
      <c r="C691" s="197" t="str">
        <f t="shared" si="156"/>
        <v>RnD Electricity Fuel Use Perc Reduction</v>
      </c>
      <c r="D691" s="199" t="s">
        <v>609</v>
      </c>
      <c r="E691" s="207"/>
      <c r="F691" s="199" t="s">
        <v>1130</v>
      </c>
      <c r="G691" s="192"/>
      <c r="H691" s="43">
        <v>181</v>
      </c>
      <c r="I691" s="192" t="s">
        <v>311</v>
      </c>
      <c r="J691" s="197" t="str">
        <f t="shared" si="155"/>
        <v>R&amp;D Fuel Use Reductions</v>
      </c>
      <c r="K691" s="198" t="str">
        <f t="shared" si="158"/>
        <v>RnD electricity fuel use reduction</v>
      </c>
      <c r="L691" s="198">
        <f t="shared" si="159"/>
        <v>0</v>
      </c>
      <c r="M691" s="198">
        <f t="shared" si="159"/>
        <v>0.4</v>
      </c>
      <c r="N691" s="198">
        <f t="shared" si="159"/>
        <v>0.01</v>
      </c>
      <c r="O691" s="207" t="str">
        <f t="shared" si="159"/>
        <v>% reduction in fuel use</v>
      </c>
      <c r="P691" s="194" t="s">
        <v>1202</v>
      </c>
      <c r="Q691" s="192" t="s">
        <v>1095</v>
      </c>
      <c r="R691" s="199" t="s">
        <v>1096</v>
      </c>
      <c r="S691" s="213" t="s">
        <v>533</v>
      </c>
      <c r="T691" s="192"/>
      <c r="W691" s="190" t="str" cm="1">
        <f t="array" ref="W691">IFERROR(INDEX(A$761:A$954,MATCH(H691,A$761:A$954,0),0),"Save")</f>
        <v>Save</v>
      </c>
    </row>
    <row r="692" spans="1:23" hidden="1">
      <c r="A692" s="197" t="str">
        <f t="shared" si="156"/>
        <v>Research and Development</v>
      </c>
      <c r="B692" s="197" t="str">
        <f t="shared" si="156"/>
        <v>Fuel Use Reduction</v>
      </c>
      <c r="C692" s="197" t="str">
        <f t="shared" si="156"/>
        <v>RnD Electricity Fuel Use Perc Reduction</v>
      </c>
      <c r="D692" s="199" t="s">
        <v>612</v>
      </c>
      <c r="E692" s="207"/>
      <c r="F692" s="199" t="s">
        <v>1132</v>
      </c>
      <c r="G692" s="192"/>
      <c r="H692" s="43">
        <v>755</v>
      </c>
      <c r="I692" s="192" t="s">
        <v>333</v>
      </c>
      <c r="J692" s="197" t="str">
        <f t="shared" si="155"/>
        <v>R&amp;D Fuel Use Reductions</v>
      </c>
      <c r="K692" s="198" t="str">
        <f t="shared" si="158"/>
        <v>RnD electricity fuel use reduction</v>
      </c>
      <c r="L692" s="198"/>
      <c r="M692" s="198"/>
      <c r="N692" s="198"/>
      <c r="O692" s="207"/>
      <c r="P692" s="194"/>
      <c r="Q692" s="192"/>
      <c r="R692" s="199"/>
      <c r="S692" s="213"/>
      <c r="T692" s="192"/>
      <c r="W692" s="190" t="str" cm="1">
        <f t="array" ref="W692">IFERROR(INDEX(A$761:A$954,MATCH(H692,A$761:A$954,0),0),"Save")</f>
        <v>Save</v>
      </c>
    </row>
    <row r="693" spans="1:23">
      <c r="A693" s="189" t="s">
        <v>1087</v>
      </c>
      <c r="B693" s="197" t="str">
        <f>B$682</f>
        <v>Fuel Use Reduction</v>
      </c>
      <c r="C693" s="189" t="s">
        <v>1203</v>
      </c>
      <c r="D693" s="192" t="s">
        <v>756</v>
      </c>
      <c r="E693" s="192"/>
      <c r="F693" s="199" t="s">
        <v>1135</v>
      </c>
      <c r="G693" s="192"/>
      <c r="H693" s="43">
        <v>125</v>
      </c>
      <c r="I693" s="192" t="s">
        <v>311</v>
      </c>
      <c r="J693" s="197" t="str">
        <f t="shared" si="155"/>
        <v>R&amp;D Fuel Use Reductions</v>
      </c>
      <c r="K693" s="189" t="s">
        <v>1204</v>
      </c>
      <c r="L693" s="212">
        <v>0</v>
      </c>
      <c r="M693" s="212">
        <v>0.4</v>
      </c>
      <c r="N693" s="211">
        <v>0.01</v>
      </c>
      <c r="O693" s="192" t="s">
        <v>1186</v>
      </c>
      <c r="P693" s="194" t="s">
        <v>1205</v>
      </c>
      <c r="Q693" s="192" t="s">
        <v>1095</v>
      </c>
      <c r="R693" s="199" t="s">
        <v>1096</v>
      </c>
      <c r="S693" s="213" t="s">
        <v>533</v>
      </c>
      <c r="T693" s="192"/>
      <c r="W693" s="190" cm="1">
        <f t="array" ref="W693">IFERROR(INDEX(A$761:A$954,MATCH(H693,A$761:A$954,0),0),"Save")</f>
        <v>125</v>
      </c>
    </row>
    <row r="694" spans="1:23">
      <c r="A694" s="197" t="str">
        <f t="shared" ref="A694:C700" si="160">A$693</f>
        <v>Research and Development</v>
      </c>
      <c r="B694" s="197" t="str">
        <f t="shared" si="160"/>
        <v>Fuel Use Reduction</v>
      </c>
      <c r="C694" s="197" t="str">
        <f t="shared" si="160"/>
        <v>RnD Industry Fuel Use Perc Reduction</v>
      </c>
      <c r="D694" s="199" t="s">
        <v>765</v>
      </c>
      <c r="E694" s="192"/>
      <c r="F694" s="199" t="s">
        <v>1138</v>
      </c>
      <c r="G694" s="192"/>
      <c r="H694" s="43">
        <v>126</v>
      </c>
      <c r="I694" s="192" t="s">
        <v>311</v>
      </c>
      <c r="J694" s="197" t="str">
        <f t="shared" si="155"/>
        <v>R&amp;D Fuel Use Reductions</v>
      </c>
      <c r="K694" s="198" t="str">
        <f t="shared" ref="K694:O700" si="161">K$693</f>
        <v>RnD industry fuel use reduction</v>
      </c>
      <c r="L694" s="198">
        <f t="shared" si="161"/>
        <v>0</v>
      </c>
      <c r="M694" s="198">
        <f t="shared" si="161"/>
        <v>0.4</v>
      </c>
      <c r="N694" s="198">
        <f t="shared" si="161"/>
        <v>0.01</v>
      </c>
      <c r="O694" s="207" t="str">
        <f t="shared" si="161"/>
        <v>% reduction in fuel use</v>
      </c>
      <c r="P694" s="194" t="s">
        <v>1206</v>
      </c>
      <c r="Q694" s="192" t="s">
        <v>1095</v>
      </c>
      <c r="R694" s="199" t="s">
        <v>1096</v>
      </c>
      <c r="S694" s="213" t="s">
        <v>533</v>
      </c>
      <c r="T694" s="192"/>
      <c r="W694" s="190" cm="1">
        <f t="array" ref="W694">IFERROR(INDEX(A$761:A$954,MATCH(H694,A$761:A$954,0),0),"Save")</f>
        <v>126</v>
      </c>
    </row>
    <row r="695" spans="1:23">
      <c r="A695" s="197" t="str">
        <f t="shared" si="160"/>
        <v>Research and Development</v>
      </c>
      <c r="B695" s="197" t="str">
        <f t="shared" si="160"/>
        <v>Fuel Use Reduction</v>
      </c>
      <c r="C695" s="197" t="str">
        <f t="shared" si="160"/>
        <v>RnD Industry Fuel Use Perc Reduction</v>
      </c>
      <c r="D695" s="199" t="s">
        <v>767</v>
      </c>
      <c r="E695" s="192"/>
      <c r="F695" s="199" t="s">
        <v>1140</v>
      </c>
      <c r="G695" s="192"/>
      <c r="H695" s="43">
        <v>127</v>
      </c>
      <c r="I695" s="192" t="s">
        <v>311</v>
      </c>
      <c r="J695" s="197" t="str">
        <f t="shared" si="155"/>
        <v>R&amp;D Fuel Use Reductions</v>
      </c>
      <c r="K695" s="198" t="str">
        <f t="shared" si="161"/>
        <v>RnD industry fuel use reduction</v>
      </c>
      <c r="L695" s="198">
        <f t="shared" si="161"/>
        <v>0</v>
      </c>
      <c r="M695" s="198">
        <f t="shared" si="161"/>
        <v>0.4</v>
      </c>
      <c r="N695" s="198">
        <f t="shared" si="161"/>
        <v>0.01</v>
      </c>
      <c r="O695" s="207" t="str">
        <f t="shared" si="161"/>
        <v>% reduction in fuel use</v>
      </c>
      <c r="P695" s="194" t="s">
        <v>1207</v>
      </c>
      <c r="Q695" s="192" t="s">
        <v>1095</v>
      </c>
      <c r="R695" s="199" t="s">
        <v>1096</v>
      </c>
      <c r="S695" s="213" t="s">
        <v>533</v>
      </c>
      <c r="T695" s="192"/>
      <c r="W695" s="190" cm="1">
        <f t="array" ref="W695">IFERROR(INDEX(A$761:A$954,MATCH(H695,A$761:A$954,0),0),"Save")</f>
        <v>127</v>
      </c>
    </row>
    <row r="696" spans="1:23">
      <c r="A696" s="197" t="str">
        <f t="shared" si="160"/>
        <v>Research and Development</v>
      </c>
      <c r="B696" s="197" t="str">
        <f t="shared" si="160"/>
        <v>Fuel Use Reduction</v>
      </c>
      <c r="C696" s="197" t="str">
        <f t="shared" si="160"/>
        <v>RnD Industry Fuel Use Perc Reduction</v>
      </c>
      <c r="D696" s="199" t="s">
        <v>769</v>
      </c>
      <c r="E696" s="192"/>
      <c r="F696" s="199" t="s">
        <v>1142</v>
      </c>
      <c r="G696" s="192"/>
      <c r="H696" s="43">
        <v>128</v>
      </c>
      <c r="I696" s="192" t="s">
        <v>311</v>
      </c>
      <c r="J696" s="197" t="str">
        <f t="shared" si="155"/>
        <v>R&amp;D Fuel Use Reductions</v>
      </c>
      <c r="K696" s="198" t="str">
        <f t="shared" si="161"/>
        <v>RnD industry fuel use reduction</v>
      </c>
      <c r="L696" s="198">
        <f t="shared" si="161"/>
        <v>0</v>
      </c>
      <c r="M696" s="198">
        <f t="shared" si="161"/>
        <v>0.4</v>
      </c>
      <c r="N696" s="198">
        <f t="shared" si="161"/>
        <v>0.01</v>
      </c>
      <c r="O696" s="207" t="str">
        <f t="shared" si="161"/>
        <v>% reduction in fuel use</v>
      </c>
      <c r="P696" s="194" t="s">
        <v>1208</v>
      </c>
      <c r="Q696" s="192" t="s">
        <v>1095</v>
      </c>
      <c r="R696" s="199" t="s">
        <v>1096</v>
      </c>
      <c r="S696" s="213" t="s">
        <v>533</v>
      </c>
      <c r="T696" s="192"/>
      <c r="W696" s="190" cm="1">
        <f t="array" ref="W696">IFERROR(INDEX(A$761:A$954,MATCH(H696,A$761:A$954,0),0),"Save")</f>
        <v>128</v>
      </c>
    </row>
    <row r="697" spans="1:23">
      <c r="A697" s="197" t="str">
        <f t="shared" si="160"/>
        <v>Research and Development</v>
      </c>
      <c r="B697" s="197" t="str">
        <f t="shared" si="160"/>
        <v>Fuel Use Reduction</v>
      </c>
      <c r="C697" s="197" t="str">
        <f t="shared" si="160"/>
        <v>RnD Industry Fuel Use Perc Reduction</v>
      </c>
      <c r="D697" s="199" t="s">
        <v>771</v>
      </c>
      <c r="E697" s="192"/>
      <c r="F697" s="199" t="s">
        <v>1144</v>
      </c>
      <c r="G697" s="192"/>
      <c r="H697" s="43">
        <v>129</v>
      </c>
      <c r="I697" s="192" t="s">
        <v>311</v>
      </c>
      <c r="J697" s="197" t="str">
        <f t="shared" si="155"/>
        <v>R&amp;D Fuel Use Reductions</v>
      </c>
      <c r="K697" s="198" t="str">
        <f t="shared" si="161"/>
        <v>RnD industry fuel use reduction</v>
      </c>
      <c r="L697" s="198">
        <f t="shared" si="161"/>
        <v>0</v>
      </c>
      <c r="M697" s="198">
        <f t="shared" si="161"/>
        <v>0.4</v>
      </c>
      <c r="N697" s="198">
        <f t="shared" si="161"/>
        <v>0.01</v>
      </c>
      <c r="O697" s="207" t="str">
        <f t="shared" si="161"/>
        <v>% reduction in fuel use</v>
      </c>
      <c r="P697" s="194" t="s">
        <v>1209</v>
      </c>
      <c r="Q697" s="192" t="s">
        <v>1095</v>
      </c>
      <c r="R697" s="199" t="s">
        <v>1096</v>
      </c>
      <c r="S697" s="213" t="s">
        <v>533</v>
      </c>
      <c r="T697" s="192"/>
      <c r="W697" s="190" cm="1">
        <f t="array" ref="W697">IFERROR(INDEX(A$761:A$954,MATCH(H697,A$761:A$954,0),0),"Save")</f>
        <v>129</v>
      </c>
    </row>
    <row r="698" spans="1:23">
      <c r="A698" s="197" t="str">
        <f t="shared" si="160"/>
        <v>Research and Development</v>
      </c>
      <c r="B698" s="197" t="str">
        <f t="shared" si="160"/>
        <v>Fuel Use Reduction</v>
      </c>
      <c r="C698" s="197" t="str">
        <f t="shared" si="160"/>
        <v>RnD Industry Fuel Use Perc Reduction</v>
      </c>
      <c r="D698" s="199" t="s">
        <v>773</v>
      </c>
      <c r="E698" s="192"/>
      <c r="F698" s="199" t="s">
        <v>1146</v>
      </c>
      <c r="G698" s="192"/>
      <c r="H698" s="43">
        <v>130</v>
      </c>
      <c r="I698" s="192" t="s">
        <v>311</v>
      </c>
      <c r="J698" s="197" t="str">
        <f t="shared" si="155"/>
        <v>R&amp;D Fuel Use Reductions</v>
      </c>
      <c r="K698" s="198" t="str">
        <f t="shared" si="161"/>
        <v>RnD industry fuel use reduction</v>
      </c>
      <c r="L698" s="198">
        <f t="shared" si="161"/>
        <v>0</v>
      </c>
      <c r="M698" s="198">
        <f t="shared" si="161"/>
        <v>0.4</v>
      </c>
      <c r="N698" s="198">
        <f t="shared" si="161"/>
        <v>0.01</v>
      </c>
      <c r="O698" s="207" t="str">
        <f t="shared" si="161"/>
        <v>% reduction in fuel use</v>
      </c>
      <c r="P698" s="194" t="s">
        <v>1210</v>
      </c>
      <c r="Q698" s="192" t="s">
        <v>1095</v>
      </c>
      <c r="R698" s="199" t="s">
        <v>1096</v>
      </c>
      <c r="S698" s="213" t="s">
        <v>533</v>
      </c>
      <c r="T698" s="192"/>
      <c r="W698" s="190" cm="1">
        <f t="array" ref="W698">IFERROR(INDEX(A$761:A$954,MATCH(H698,A$761:A$954,0),0),"Save")</f>
        <v>130</v>
      </c>
    </row>
    <row r="699" spans="1:23">
      <c r="A699" s="197" t="str">
        <f t="shared" si="160"/>
        <v>Research and Development</v>
      </c>
      <c r="B699" s="197" t="str">
        <f t="shared" si="160"/>
        <v>Fuel Use Reduction</v>
      </c>
      <c r="C699" s="197" t="str">
        <f t="shared" si="160"/>
        <v>RnD Industry Fuel Use Perc Reduction</v>
      </c>
      <c r="D699" s="199" t="s">
        <v>775</v>
      </c>
      <c r="E699" s="192"/>
      <c r="F699" s="199" t="s">
        <v>1148</v>
      </c>
      <c r="G699" s="192"/>
      <c r="H699" s="43">
        <v>131</v>
      </c>
      <c r="I699" s="192" t="s">
        <v>311</v>
      </c>
      <c r="J699" s="197" t="str">
        <f t="shared" si="155"/>
        <v>R&amp;D Fuel Use Reductions</v>
      </c>
      <c r="K699" s="198" t="str">
        <f t="shared" si="161"/>
        <v>RnD industry fuel use reduction</v>
      </c>
      <c r="L699" s="198">
        <f t="shared" si="161"/>
        <v>0</v>
      </c>
      <c r="M699" s="198">
        <f t="shared" si="161"/>
        <v>0.4</v>
      </c>
      <c r="N699" s="198">
        <f t="shared" si="161"/>
        <v>0.01</v>
      </c>
      <c r="O699" s="207" t="str">
        <f t="shared" si="161"/>
        <v>% reduction in fuel use</v>
      </c>
      <c r="P699" s="194" t="s">
        <v>1211</v>
      </c>
      <c r="Q699" s="192" t="s">
        <v>1095</v>
      </c>
      <c r="R699" s="199" t="s">
        <v>1096</v>
      </c>
      <c r="S699" s="213" t="s">
        <v>533</v>
      </c>
      <c r="T699" s="192"/>
      <c r="W699" s="190" cm="1">
        <f t="array" ref="W699">IFERROR(INDEX(A$761:A$954,MATCH(H699,A$761:A$954,0),0),"Save")</f>
        <v>131</v>
      </c>
    </row>
    <row r="700" spans="1:23">
      <c r="A700" s="197" t="str">
        <f t="shared" si="160"/>
        <v>Research and Development</v>
      </c>
      <c r="B700" s="197" t="str">
        <f t="shared" si="160"/>
        <v>Fuel Use Reduction</v>
      </c>
      <c r="C700" s="197" t="str">
        <f t="shared" si="160"/>
        <v>RnD Industry Fuel Use Perc Reduction</v>
      </c>
      <c r="D700" s="199" t="s">
        <v>777</v>
      </c>
      <c r="E700" s="192"/>
      <c r="F700" s="199" t="s">
        <v>1150</v>
      </c>
      <c r="G700" s="192"/>
      <c r="H700" s="43">
        <v>132</v>
      </c>
      <c r="I700" s="192" t="s">
        <v>311</v>
      </c>
      <c r="J700" s="197" t="str">
        <f t="shared" si="155"/>
        <v>R&amp;D Fuel Use Reductions</v>
      </c>
      <c r="K700" s="198" t="str">
        <f t="shared" si="161"/>
        <v>RnD industry fuel use reduction</v>
      </c>
      <c r="L700" s="198">
        <f t="shared" si="161"/>
        <v>0</v>
      </c>
      <c r="M700" s="198">
        <f t="shared" si="161"/>
        <v>0.4</v>
      </c>
      <c r="N700" s="198">
        <f t="shared" si="161"/>
        <v>0.01</v>
      </c>
      <c r="O700" s="207" t="str">
        <f t="shared" si="161"/>
        <v>% reduction in fuel use</v>
      </c>
      <c r="P700" s="194" t="s">
        <v>1212</v>
      </c>
      <c r="Q700" s="192" t="s">
        <v>1095</v>
      </c>
      <c r="R700" s="199" t="s">
        <v>1096</v>
      </c>
      <c r="S700" s="213" t="s">
        <v>533</v>
      </c>
      <c r="T700" s="192"/>
      <c r="W700" s="190" cm="1">
        <f t="array" ref="W700">IFERROR(INDEX(A$761:A$954,MATCH(H700,A$761:A$954,0),0),"Save")</f>
        <v>132</v>
      </c>
    </row>
    <row r="701" spans="1:23" hidden="1">
      <c r="A701" s="189" t="s">
        <v>1087</v>
      </c>
      <c r="B701" s="197" t="str">
        <f>B$693</f>
        <v>Fuel Use Reduction</v>
      </c>
      <c r="C701" s="189" t="s">
        <v>1213</v>
      </c>
      <c r="D701" s="192" t="s">
        <v>1153</v>
      </c>
      <c r="E701" s="192"/>
      <c r="F701" s="192" t="s">
        <v>1154</v>
      </c>
      <c r="G701" s="192"/>
      <c r="H701" s="43">
        <v>133</v>
      </c>
      <c r="I701" s="192" t="s">
        <v>311</v>
      </c>
      <c r="J701" s="197" t="str">
        <f t="shared" si="155"/>
        <v>R&amp;D Fuel Use Reductions</v>
      </c>
      <c r="K701" s="189" t="s">
        <v>1214</v>
      </c>
      <c r="L701" s="212">
        <v>0</v>
      </c>
      <c r="M701" s="212">
        <v>0.4</v>
      </c>
      <c r="N701" s="211">
        <v>0.01</v>
      </c>
      <c r="O701" s="192" t="s">
        <v>1186</v>
      </c>
      <c r="P701" s="194" t="s">
        <v>1215</v>
      </c>
      <c r="Q701" s="192" t="s">
        <v>1095</v>
      </c>
      <c r="R701" s="199" t="s">
        <v>1096</v>
      </c>
      <c r="S701" s="213" t="s">
        <v>533</v>
      </c>
      <c r="T701" s="192"/>
      <c r="W701" s="190" t="str" cm="1">
        <f t="array" ref="W701">IFERROR(INDEX(A$761:A$954,MATCH(H701,A$761:A$954,0),0),"Save")</f>
        <v>Save</v>
      </c>
    </row>
    <row r="702" spans="1:23" hidden="1">
      <c r="A702" s="197" t="str">
        <f t="shared" ref="A702:C707" si="162">A$701</f>
        <v>Research and Development</v>
      </c>
      <c r="B702" s="197" t="str">
        <f t="shared" si="162"/>
        <v>Fuel Use Reduction</v>
      </c>
      <c r="C702" s="197" t="str">
        <f t="shared" si="162"/>
        <v>RnD Transportation Fuel Use Perc Reduction</v>
      </c>
      <c r="D702" s="192" t="s">
        <v>1157</v>
      </c>
      <c r="E702" s="192"/>
      <c r="F702" s="192" t="s">
        <v>1158</v>
      </c>
      <c r="G702" s="192"/>
      <c r="H702" s="43">
        <v>134</v>
      </c>
      <c r="I702" s="192" t="s">
        <v>311</v>
      </c>
      <c r="J702" s="197" t="str">
        <f t="shared" si="155"/>
        <v>R&amp;D Fuel Use Reductions</v>
      </c>
      <c r="K702" s="198" t="str">
        <f t="shared" ref="K702:O707" si="163">K$701</f>
        <v>RnD transportation fuel use reduction</v>
      </c>
      <c r="L702" s="198">
        <f t="shared" si="163"/>
        <v>0</v>
      </c>
      <c r="M702" s="198">
        <f t="shared" si="163"/>
        <v>0.4</v>
      </c>
      <c r="N702" s="198">
        <f t="shared" si="163"/>
        <v>0.01</v>
      </c>
      <c r="O702" s="207" t="str">
        <f t="shared" si="163"/>
        <v>% reduction in fuel use</v>
      </c>
      <c r="P702" s="194" t="s">
        <v>1216</v>
      </c>
      <c r="Q702" s="192" t="s">
        <v>1095</v>
      </c>
      <c r="R702" s="199" t="s">
        <v>1096</v>
      </c>
      <c r="S702" s="213" t="s">
        <v>533</v>
      </c>
      <c r="T702" s="192"/>
      <c r="W702" s="190" t="str" cm="1">
        <f t="array" ref="W702">IFERROR(INDEX(A$761:A$954,MATCH(H702,A$761:A$954,0),0),"Save")</f>
        <v>Save</v>
      </c>
    </row>
    <row r="703" spans="1:23" hidden="1">
      <c r="A703" s="197" t="str">
        <f t="shared" si="162"/>
        <v>Research and Development</v>
      </c>
      <c r="B703" s="197" t="str">
        <f t="shared" si="162"/>
        <v>Fuel Use Reduction</v>
      </c>
      <c r="C703" s="197" t="str">
        <f t="shared" si="162"/>
        <v>RnD Transportation Fuel Use Perc Reduction</v>
      </c>
      <c r="D703" s="192" t="s">
        <v>1160</v>
      </c>
      <c r="E703" s="192"/>
      <c r="F703" s="192" t="s">
        <v>1161</v>
      </c>
      <c r="G703" s="192"/>
      <c r="H703" s="43">
        <v>135</v>
      </c>
      <c r="I703" s="192" t="s">
        <v>311</v>
      </c>
      <c r="J703" s="197" t="str">
        <f t="shared" si="155"/>
        <v>R&amp;D Fuel Use Reductions</v>
      </c>
      <c r="K703" s="198" t="str">
        <f t="shared" si="163"/>
        <v>RnD transportation fuel use reduction</v>
      </c>
      <c r="L703" s="198">
        <f t="shared" si="163"/>
        <v>0</v>
      </c>
      <c r="M703" s="198">
        <f t="shared" si="163"/>
        <v>0.4</v>
      </c>
      <c r="N703" s="198">
        <f t="shared" si="163"/>
        <v>0.01</v>
      </c>
      <c r="O703" s="207" t="str">
        <f t="shared" si="163"/>
        <v>% reduction in fuel use</v>
      </c>
      <c r="P703" s="194" t="s">
        <v>1217</v>
      </c>
      <c r="Q703" s="192" t="s">
        <v>1095</v>
      </c>
      <c r="R703" s="199" t="s">
        <v>1096</v>
      </c>
      <c r="S703" s="213" t="s">
        <v>533</v>
      </c>
      <c r="T703" s="192"/>
      <c r="W703" s="190" t="str" cm="1">
        <f t="array" ref="W703">IFERROR(INDEX(A$761:A$954,MATCH(H703,A$761:A$954,0),0),"Save")</f>
        <v>Save</v>
      </c>
    </row>
    <row r="704" spans="1:23" hidden="1">
      <c r="A704" s="197" t="str">
        <f t="shared" si="162"/>
        <v>Research and Development</v>
      </c>
      <c r="B704" s="197" t="str">
        <f t="shared" si="162"/>
        <v>Fuel Use Reduction</v>
      </c>
      <c r="C704" s="197" t="str">
        <f t="shared" si="162"/>
        <v>RnD Transportation Fuel Use Perc Reduction</v>
      </c>
      <c r="D704" s="192" t="s">
        <v>1163</v>
      </c>
      <c r="E704" s="192"/>
      <c r="F704" s="192" t="s">
        <v>1164</v>
      </c>
      <c r="G704" s="192"/>
      <c r="H704" s="43">
        <v>136</v>
      </c>
      <c r="I704" s="192" t="s">
        <v>311</v>
      </c>
      <c r="J704" s="197" t="str">
        <f t="shared" si="155"/>
        <v>R&amp;D Fuel Use Reductions</v>
      </c>
      <c r="K704" s="198" t="str">
        <f t="shared" si="163"/>
        <v>RnD transportation fuel use reduction</v>
      </c>
      <c r="L704" s="198">
        <f t="shared" si="163"/>
        <v>0</v>
      </c>
      <c r="M704" s="198">
        <f t="shared" si="163"/>
        <v>0.4</v>
      </c>
      <c r="N704" s="198">
        <f t="shared" si="163"/>
        <v>0.01</v>
      </c>
      <c r="O704" s="207" t="str">
        <f t="shared" si="163"/>
        <v>% reduction in fuel use</v>
      </c>
      <c r="P704" s="194" t="s">
        <v>1218</v>
      </c>
      <c r="Q704" s="192" t="s">
        <v>1095</v>
      </c>
      <c r="R704" s="199" t="s">
        <v>1096</v>
      </c>
      <c r="S704" s="213" t="s">
        <v>533</v>
      </c>
      <c r="T704" s="192"/>
      <c r="W704" s="190" t="str" cm="1">
        <f t="array" ref="W704">IFERROR(INDEX(A$761:A$954,MATCH(H704,A$761:A$954,0),0),"Save")</f>
        <v>Save</v>
      </c>
    </row>
    <row r="705" spans="1:23" hidden="1">
      <c r="A705" s="197" t="str">
        <f t="shared" si="162"/>
        <v>Research and Development</v>
      </c>
      <c r="B705" s="197" t="str">
        <f t="shared" si="162"/>
        <v>Fuel Use Reduction</v>
      </c>
      <c r="C705" s="197" t="str">
        <f t="shared" si="162"/>
        <v>RnD Transportation Fuel Use Perc Reduction</v>
      </c>
      <c r="D705" s="192" t="s">
        <v>1166</v>
      </c>
      <c r="E705" s="192"/>
      <c r="F705" s="192" t="s">
        <v>1167</v>
      </c>
      <c r="G705" s="192"/>
      <c r="H705" s="43">
        <v>137</v>
      </c>
      <c r="I705" s="192" t="s">
        <v>311</v>
      </c>
      <c r="J705" s="197" t="str">
        <f t="shared" si="155"/>
        <v>R&amp;D Fuel Use Reductions</v>
      </c>
      <c r="K705" s="198" t="str">
        <f t="shared" si="163"/>
        <v>RnD transportation fuel use reduction</v>
      </c>
      <c r="L705" s="198">
        <f t="shared" si="163"/>
        <v>0</v>
      </c>
      <c r="M705" s="198">
        <f t="shared" si="163"/>
        <v>0.4</v>
      </c>
      <c r="N705" s="198">
        <f t="shared" si="163"/>
        <v>0.01</v>
      </c>
      <c r="O705" s="207" t="str">
        <f t="shared" si="163"/>
        <v>% reduction in fuel use</v>
      </c>
      <c r="P705" s="194" t="s">
        <v>1219</v>
      </c>
      <c r="Q705" s="192" t="s">
        <v>1095</v>
      </c>
      <c r="R705" s="199" t="s">
        <v>1096</v>
      </c>
      <c r="S705" s="213" t="s">
        <v>533</v>
      </c>
      <c r="T705" s="192"/>
      <c r="W705" s="190" t="str" cm="1">
        <f t="array" ref="W705">IFERROR(INDEX(A$761:A$954,MATCH(H705,A$761:A$954,0),0),"Save")</f>
        <v>Save</v>
      </c>
    </row>
    <row r="706" spans="1:23" hidden="1">
      <c r="A706" s="197" t="str">
        <f t="shared" si="162"/>
        <v>Research and Development</v>
      </c>
      <c r="B706" s="197" t="str">
        <f t="shared" si="162"/>
        <v>Fuel Use Reduction</v>
      </c>
      <c r="C706" s="197" t="str">
        <f t="shared" si="162"/>
        <v>RnD Transportation Fuel Use Perc Reduction</v>
      </c>
      <c r="D706" s="192" t="s">
        <v>1169</v>
      </c>
      <c r="E706" s="192"/>
      <c r="F706" s="192" t="s">
        <v>1170</v>
      </c>
      <c r="G706" s="192"/>
      <c r="H706" s="43">
        <v>138</v>
      </c>
      <c r="I706" s="192" t="s">
        <v>311</v>
      </c>
      <c r="J706" s="197" t="str">
        <f t="shared" si="155"/>
        <v>R&amp;D Fuel Use Reductions</v>
      </c>
      <c r="K706" s="198" t="str">
        <f t="shared" si="163"/>
        <v>RnD transportation fuel use reduction</v>
      </c>
      <c r="L706" s="198">
        <f t="shared" si="163"/>
        <v>0</v>
      </c>
      <c r="M706" s="198">
        <f t="shared" si="163"/>
        <v>0.4</v>
      </c>
      <c r="N706" s="198">
        <f t="shared" si="163"/>
        <v>0.01</v>
      </c>
      <c r="O706" s="207" t="str">
        <f t="shared" si="163"/>
        <v>% reduction in fuel use</v>
      </c>
      <c r="P706" s="194" t="s">
        <v>1220</v>
      </c>
      <c r="Q706" s="192" t="s">
        <v>1095</v>
      </c>
      <c r="R706" s="199" t="s">
        <v>1096</v>
      </c>
      <c r="S706" s="213" t="s">
        <v>533</v>
      </c>
      <c r="T706" s="192"/>
      <c r="W706" s="190" t="str" cm="1">
        <f t="array" ref="W706">IFERROR(INDEX(A$761:A$954,MATCH(H706,A$761:A$954,0),0),"Save")</f>
        <v>Save</v>
      </c>
    </row>
    <row r="707" spans="1:23" hidden="1">
      <c r="A707" s="197" t="str">
        <f t="shared" si="162"/>
        <v>Research and Development</v>
      </c>
      <c r="B707" s="197" t="str">
        <f t="shared" si="162"/>
        <v>Fuel Use Reduction</v>
      </c>
      <c r="C707" s="197" t="str">
        <f t="shared" si="162"/>
        <v>RnD Transportation Fuel Use Perc Reduction</v>
      </c>
      <c r="D707" s="192" t="s">
        <v>1172</v>
      </c>
      <c r="E707" s="192"/>
      <c r="F707" s="192" t="s">
        <v>1173</v>
      </c>
      <c r="G707" s="192"/>
      <c r="H707" s="43">
        <v>524</v>
      </c>
      <c r="I707" s="192" t="s">
        <v>311</v>
      </c>
      <c r="J707" s="197" t="str">
        <f t="shared" si="155"/>
        <v>R&amp;D Fuel Use Reductions</v>
      </c>
      <c r="K707" s="198" t="str">
        <f t="shared" si="163"/>
        <v>RnD transportation fuel use reduction</v>
      </c>
      <c r="L707" s="198">
        <f t="shared" si="163"/>
        <v>0</v>
      </c>
      <c r="M707" s="198">
        <f t="shared" si="163"/>
        <v>0.4</v>
      </c>
      <c r="N707" s="198">
        <f t="shared" si="163"/>
        <v>0.01</v>
      </c>
      <c r="O707" s="207" t="str">
        <f t="shared" si="163"/>
        <v>% reduction in fuel use</v>
      </c>
      <c r="P707" s="194" t="s">
        <v>1221</v>
      </c>
      <c r="Q707" s="192" t="s">
        <v>1095</v>
      </c>
      <c r="R707" s="199" t="s">
        <v>1096</v>
      </c>
      <c r="S707" s="213" t="s">
        <v>533</v>
      </c>
      <c r="T707" s="192"/>
      <c r="W707" s="190" t="str" cm="1">
        <f t="array" ref="W707">IFERROR(INDEX(A$761:A$954,MATCH(H707,A$761:A$954,0),0),"Save")</f>
        <v>Save</v>
      </c>
    </row>
    <row r="708" spans="1:23" hidden="1">
      <c r="A708" s="189" t="s">
        <v>1222</v>
      </c>
      <c r="B708" s="189" t="s">
        <v>1223</v>
      </c>
      <c r="C708" s="189" t="s">
        <v>1224</v>
      </c>
      <c r="H708" s="43">
        <v>543</v>
      </c>
      <c r="I708" s="189" t="s">
        <v>311</v>
      </c>
      <c r="J708" s="231"/>
      <c r="K708" s="189" t="s">
        <v>1225</v>
      </c>
      <c r="L708" s="212">
        <v>-0.08</v>
      </c>
      <c r="M708" s="212">
        <v>0.02</v>
      </c>
      <c r="N708" s="229">
        <v>1E-3</v>
      </c>
      <c r="O708" s="189" t="s">
        <v>1226</v>
      </c>
      <c r="P708" s="209" t="s">
        <v>1227</v>
      </c>
      <c r="R708" s="189"/>
      <c r="S708" s="247" t="s">
        <v>1228</v>
      </c>
      <c r="W708" s="190" t="str" cm="1">
        <f t="array" ref="W708">IFERROR(INDEX(A$761:A$954,MATCH(H708,A$761:A$954,0),0),"Save")</f>
        <v>Save</v>
      </c>
    </row>
    <row r="709" spans="1:23" hidden="1">
      <c r="A709" s="189" t="s">
        <v>1229</v>
      </c>
      <c r="B709" s="189" t="s">
        <v>1230</v>
      </c>
      <c r="C709" s="189" t="s">
        <v>1231</v>
      </c>
      <c r="D709" s="189" t="s">
        <v>1232</v>
      </c>
      <c r="F709" s="189" t="s">
        <v>1233</v>
      </c>
      <c r="H709" s="43">
        <v>545</v>
      </c>
      <c r="I709" s="189" t="s">
        <v>311</v>
      </c>
      <c r="J709" s="231"/>
      <c r="K709" s="189" t="s">
        <v>1234</v>
      </c>
      <c r="L709" s="189">
        <v>0</v>
      </c>
      <c r="M709" s="189">
        <v>10</v>
      </c>
      <c r="N709" s="189">
        <v>1</v>
      </c>
      <c r="O709" s="189" t="s">
        <v>1235</v>
      </c>
      <c r="P709" s="166" t="s">
        <v>1236</v>
      </c>
      <c r="Q709" s="189" t="s">
        <v>1237</v>
      </c>
      <c r="R709" s="189"/>
      <c r="W709" s="190" t="str" cm="1">
        <f t="array" ref="W709">IFERROR(INDEX(A$761:A$954,MATCH(H709,A$761:A$954,0),0),"Save")</f>
        <v>Save</v>
      </c>
    </row>
    <row r="710" spans="1:23" hidden="1">
      <c r="A710" s="197" t="str">
        <f t="shared" ref="A710:C713" si="164">A$709</f>
        <v>Government Revenue Accounting</v>
      </c>
      <c r="B710" s="197" t="str">
        <f t="shared" si="164"/>
        <v>Carbon Tax Revenue</v>
      </c>
      <c r="C710" s="197" t="str">
        <f t="shared" si="164"/>
        <v>GRA for Carbon Tax Revenue</v>
      </c>
      <c r="D710" s="189" t="s">
        <v>1238</v>
      </c>
      <c r="F710" s="189" t="s">
        <v>1239</v>
      </c>
      <c r="H710" s="43">
        <v>546</v>
      </c>
      <c r="I710" s="197" t="str">
        <f>I$709</f>
        <v>Yes</v>
      </c>
      <c r="J710" s="231"/>
      <c r="K710" s="197" t="str">
        <f t="shared" ref="K710:O713" si="165">K$709</f>
        <v>GRA carbon tax revenue</v>
      </c>
      <c r="L710" s="197">
        <f t="shared" si="165"/>
        <v>0</v>
      </c>
      <c r="M710" s="197">
        <f t="shared" si="165"/>
        <v>10</v>
      </c>
      <c r="N710" s="197">
        <f t="shared" si="165"/>
        <v>1</v>
      </c>
      <c r="O710" s="197" t="str">
        <f t="shared" si="165"/>
        <v>weight</v>
      </c>
      <c r="P710" s="166" t="s">
        <v>1240</v>
      </c>
      <c r="Q710" s="197" t="str">
        <f>Q$709</f>
        <v>io-model.html</v>
      </c>
      <c r="R710" s="189"/>
      <c r="W710" s="190" t="str" cm="1">
        <f t="array" ref="W710">IFERROR(INDEX(A$761:A$954,MATCH(H710,A$761:A$954,0),0),"Save")</f>
        <v>Save</v>
      </c>
    </row>
    <row r="711" spans="1:23" hidden="1">
      <c r="A711" s="197" t="str">
        <f t="shared" si="164"/>
        <v>Government Revenue Accounting</v>
      </c>
      <c r="B711" s="197" t="str">
        <f t="shared" si="164"/>
        <v>Carbon Tax Revenue</v>
      </c>
      <c r="C711" s="197" t="str">
        <f t="shared" si="164"/>
        <v>GRA for Carbon Tax Revenue</v>
      </c>
      <c r="D711" s="189" t="s">
        <v>1241</v>
      </c>
      <c r="F711" s="189" t="s">
        <v>1242</v>
      </c>
      <c r="H711" s="43">
        <v>547</v>
      </c>
      <c r="I711" s="197" t="str">
        <f>I$709</f>
        <v>Yes</v>
      </c>
      <c r="J711" s="231"/>
      <c r="K711" s="197" t="str">
        <f t="shared" si="165"/>
        <v>GRA carbon tax revenue</v>
      </c>
      <c r="L711" s="197">
        <f t="shared" si="165"/>
        <v>0</v>
      </c>
      <c r="M711" s="197">
        <f t="shared" si="165"/>
        <v>10</v>
      </c>
      <c r="N711" s="197">
        <f t="shared" si="165"/>
        <v>1</v>
      </c>
      <c r="O711" s="197" t="str">
        <f t="shared" si="165"/>
        <v>weight</v>
      </c>
      <c r="P711" s="166" t="s">
        <v>1243</v>
      </c>
      <c r="Q711" s="197" t="str">
        <f>Q$709</f>
        <v>io-model.html</v>
      </c>
      <c r="R711" s="189"/>
      <c r="W711" s="190" t="str" cm="1">
        <f t="array" ref="W711">IFERROR(INDEX(A$761:A$954,MATCH(H711,A$761:A$954,0),0),"Save")</f>
        <v>Save</v>
      </c>
    </row>
    <row r="712" spans="1:23" hidden="1">
      <c r="A712" s="197" t="str">
        <f t="shared" si="164"/>
        <v>Government Revenue Accounting</v>
      </c>
      <c r="B712" s="197" t="str">
        <f t="shared" si="164"/>
        <v>Carbon Tax Revenue</v>
      </c>
      <c r="C712" s="197" t="str">
        <f t="shared" si="164"/>
        <v>GRA for Carbon Tax Revenue</v>
      </c>
      <c r="D712" s="189" t="s">
        <v>1244</v>
      </c>
      <c r="F712" s="189" t="s">
        <v>1245</v>
      </c>
      <c r="H712" s="43">
        <v>548</v>
      </c>
      <c r="I712" s="197" t="str">
        <f>I$709</f>
        <v>Yes</v>
      </c>
      <c r="J712" s="231"/>
      <c r="K712" s="197" t="str">
        <f t="shared" si="165"/>
        <v>GRA carbon tax revenue</v>
      </c>
      <c r="L712" s="197">
        <f t="shared" si="165"/>
        <v>0</v>
      </c>
      <c r="M712" s="197">
        <f t="shared" si="165"/>
        <v>10</v>
      </c>
      <c r="N712" s="197">
        <f t="shared" si="165"/>
        <v>1</v>
      </c>
      <c r="O712" s="197" t="str">
        <f t="shared" si="165"/>
        <v>weight</v>
      </c>
      <c r="P712" s="166" t="s">
        <v>1246</v>
      </c>
      <c r="Q712" s="197" t="str">
        <f>Q$709</f>
        <v>io-model.html</v>
      </c>
      <c r="R712" s="189"/>
      <c r="W712" s="190" t="str" cm="1">
        <f t="array" ref="W712">IFERROR(INDEX(A$761:A$954,MATCH(H712,A$761:A$954,0),0),"Save")</f>
        <v>Save</v>
      </c>
    </row>
    <row r="713" spans="1:23" hidden="1">
      <c r="A713" s="197" t="str">
        <f t="shared" si="164"/>
        <v>Government Revenue Accounting</v>
      </c>
      <c r="B713" s="197" t="str">
        <f t="shared" si="164"/>
        <v>Carbon Tax Revenue</v>
      </c>
      <c r="C713" s="197" t="str">
        <f t="shared" si="164"/>
        <v>GRA for Carbon Tax Revenue</v>
      </c>
      <c r="D713" s="189" t="s">
        <v>1247</v>
      </c>
      <c r="F713" s="189" t="s">
        <v>1248</v>
      </c>
      <c r="H713" s="43">
        <v>549</v>
      </c>
      <c r="I713" s="197" t="str">
        <f>I$709</f>
        <v>Yes</v>
      </c>
      <c r="J713" s="231"/>
      <c r="K713" s="197" t="str">
        <f t="shared" si="165"/>
        <v>GRA carbon tax revenue</v>
      </c>
      <c r="L713" s="197">
        <f t="shared" si="165"/>
        <v>0</v>
      </c>
      <c r="M713" s="197">
        <f t="shared" si="165"/>
        <v>10</v>
      </c>
      <c r="N713" s="197">
        <f t="shared" si="165"/>
        <v>1</v>
      </c>
      <c r="O713" s="197" t="str">
        <f t="shared" si="165"/>
        <v>weight</v>
      </c>
      <c r="P713" s="166" t="s">
        <v>1249</v>
      </c>
      <c r="Q713" s="197" t="str">
        <f>Q$709</f>
        <v>io-model.html</v>
      </c>
      <c r="R713" s="189"/>
      <c r="W713" s="190" t="str" cm="1">
        <f t="array" ref="W713">IFERROR(INDEX(A$761:A$954,MATCH(H713,A$761:A$954,0),0),"Save")</f>
        <v>Save</v>
      </c>
    </row>
    <row r="714" spans="1:23" hidden="1">
      <c r="A714" s="189" t="s">
        <v>1229</v>
      </c>
      <c r="B714" s="189" t="s">
        <v>1250</v>
      </c>
      <c r="C714" s="189" t="s">
        <v>1251</v>
      </c>
      <c r="D714" s="189" t="s">
        <v>1232</v>
      </c>
      <c r="F714" s="189" t="s">
        <v>1233</v>
      </c>
      <c r="H714" s="43">
        <v>550</v>
      </c>
      <c r="I714" s="189" t="s">
        <v>311</v>
      </c>
      <c r="J714" s="231"/>
      <c r="K714" s="189" t="s">
        <v>1252</v>
      </c>
      <c r="L714" s="189">
        <v>0</v>
      </c>
      <c r="M714" s="189">
        <v>10</v>
      </c>
      <c r="N714" s="189">
        <v>1</v>
      </c>
      <c r="O714" s="189" t="s">
        <v>1235</v>
      </c>
      <c r="P714" s="248"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4" s="189" t="s">
        <v>1237</v>
      </c>
      <c r="R714" s="189"/>
      <c r="W714" s="190" t="str" cm="1">
        <f t="array" ref="W714">IFERROR(INDEX(A$761:A$954,MATCH(H714,A$761:A$954,0),0),"Save")</f>
        <v>Save</v>
      </c>
    </row>
    <row r="715" spans="1:23" hidden="1">
      <c r="A715" s="197" t="str">
        <f t="shared" ref="A715:C718" si="166">A$714</f>
        <v>Government Revenue Accounting</v>
      </c>
      <c r="B715" s="197" t="str">
        <f t="shared" si="166"/>
        <v>Fuel Tax Revenue</v>
      </c>
      <c r="C715" s="197" t="str">
        <f t="shared" si="166"/>
        <v>GRA for Fuel Tax Revenue</v>
      </c>
      <c r="D715" s="189" t="s">
        <v>1238</v>
      </c>
      <c r="F715" s="189" t="s">
        <v>1239</v>
      </c>
      <c r="H715" s="43">
        <v>551</v>
      </c>
      <c r="I715" s="197" t="str">
        <f>I$714</f>
        <v>Yes</v>
      </c>
      <c r="J715" s="231"/>
      <c r="K715" s="197" t="str">
        <f t="shared" ref="K715:O718" si="167">K$714</f>
        <v>GRA fuel tax revenue</v>
      </c>
      <c r="L715" s="197">
        <f t="shared" si="167"/>
        <v>0</v>
      </c>
      <c r="M715" s="197">
        <f t="shared" si="167"/>
        <v>10</v>
      </c>
      <c r="N715" s="197">
        <f t="shared" si="167"/>
        <v>1</v>
      </c>
      <c r="O715" s="197" t="str">
        <f t="shared" si="167"/>
        <v>weight</v>
      </c>
      <c r="P715" s="248"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5" s="197" t="str">
        <f>Q$714</f>
        <v>io-model.html</v>
      </c>
      <c r="R715" s="189"/>
      <c r="W715" s="190" t="str" cm="1">
        <f t="array" ref="W715">IFERROR(INDEX(A$761:A$954,MATCH(H715,A$761:A$954,0),0),"Save")</f>
        <v>Save</v>
      </c>
    </row>
    <row r="716" spans="1:23" hidden="1">
      <c r="A716" s="197" t="str">
        <f t="shared" si="166"/>
        <v>Government Revenue Accounting</v>
      </c>
      <c r="B716" s="197" t="str">
        <f t="shared" si="166"/>
        <v>Fuel Tax Revenue</v>
      </c>
      <c r="C716" s="197" t="str">
        <f t="shared" si="166"/>
        <v>GRA for Fuel Tax Revenue</v>
      </c>
      <c r="D716" s="189" t="s">
        <v>1241</v>
      </c>
      <c r="F716" s="189" t="s">
        <v>1242</v>
      </c>
      <c r="H716" s="43">
        <v>552</v>
      </c>
      <c r="I716" s="197" t="str">
        <f>I$714</f>
        <v>Yes</v>
      </c>
      <c r="J716" s="231"/>
      <c r="K716" s="197" t="str">
        <f t="shared" si="167"/>
        <v>GRA fuel tax revenue</v>
      </c>
      <c r="L716" s="197">
        <f t="shared" si="167"/>
        <v>0</v>
      </c>
      <c r="M716" s="197">
        <f t="shared" si="167"/>
        <v>10</v>
      </c>
      <c r="N716" s="197">
        <f t="shared" si="167"/>
        <v>1</v>
      </c>
      <c r="O716" s="197" t="str">
        <f t="shared" si="167"/>
        <v>weight</v>
      </c>
      <c r="P716" s="248"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6" s="197" t="str">
        <f>Q$714</f>
        <v>io-model.html</v>
      </c>
      <c r="R716" s="189"/>
      <c r="W716" s="190" t="str" cm="1">
        <f t="array" ref="W716">IFERROR(INDEX(A$761:A$954,MATCH(H716,A$761:A$954,0),0),"Save")</f>
        <v>Save</v>
      </c>
    </row>
    <row r="717" spans="1:23" hidden="1">
      <c r="A717" s="197" t="str">
        <f t="shared" si="166"/>
        <v>Government Revenue Accounting</v>
      </c>
      <c r="B717" s="197" t="str">
        <f t="shared" si="166"/>
        <v>Fuel Tax Revenue</v>
      </c>
      <c r="C717" s="197" t="str">
        <f t="shared" si="166"/>
        <v>GRA for Fuel Tax Revenue</v>
      </c>
      <c r="D717" s="189" t="s">
        <v>1244</v>
      </c>
      <c r="F717" s="189" t="s">
        <v>1245</v>
      </c>
      <c r="H717" s="43">
        <v>553</v>
      </c>
      <c r="I717" s="197" t="str">
        <f>I$714</f>
        <v>Yes</v>
      </c>
      <c r="J717" s="231"/>
      <c r="K717" s="197" t="str">
        <f t="shared" si="167"/>
        <v>GRA fuel tax revenue</v>
      </c>
      <c r="L717" s="197">
        <f t="shared" si="167"/>
        <v>0</v>
      </c>
      <c r="M717" s="197">
        <f t="shared" si="167"/>
        <v>10</v>
      </c>
      <c r="N717" s="197">
        <f t="shared" si="167"/>
        <v>1</v>
      </c>
      <c r="O717" s="197" t="str">
        <f t="shared" si="167"/>
        <v>weight</v>
      </c>
      <c r="P717" s="248"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7" s="197" t="str">
        <f>Q$714</f>
        <v>io-model.html</v>
      </c>
      <c r="R717" s="189"/>
      <c r="W717" s="190" t="str" cm="1">
        <f t="array" ref="W717">IFERROR(INDEX(A$761:A$954,MATCH(H717,A$761:A$954,0),0),"Save")</f>
        <v>Save</v>
      </c>
    </row>
    <row r="718" spans="1:23" hidden="1">
      <c r="A718" s="197" t="str">
        <f t="shared" si="166"/>
        <v>Government Revenue Accounting</v>
      </c>
      <c r="B718" s="197" t="str">
        <f t="shared" si="166"/>
        <v>Fuel Tax Revenue</v>
      </c>
      <c r="C718" s="197" t="str">
        <f t="shared" si="166"/>
        <v>GRA for Fuel Tax Revenue</v>
      </c>
      <c r="D718" s="189" t="s">
        <v>1247</v>
      </c>
      <c r="F718" s="189" t="s">
        <v>1248</v>
      </c>
      <c r="H718" s="43">
        <v>554</v>
      </c>
      <c r="I718" s="197" t="str">
        <f>I$714</f>
        <v>Yes</v>
      </c>
      <c r="J718" s="231"/>
      <c r="K718" s="197" t="str">
        <f t="shared" si="167"/>
        <v>GRA fuel tax revenue</v>
      </c>
      <c r="L718" s="197">
        <f t="shared" si="167"/>
        <v>0</v>
      </c>
      <c r="M718" s="197">
        <f t="shared" si="167"/>
        <v>10</v>
      </c>
      <c r="N718" s="197">
        <f t="shared" si="167"/>
        <v>1</v>
      </c>
      <c r="O718" s="197" t="str">
        <f t="shared" si="167"/>
        <v>weight</v>
      </c>
      <c r="P718" s="248"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8" s="197" t="str">
        <f>Q$714</f>
        <v>io-model.html</v>
      </c>
      <c r="R718" s="189"/>
      <c r="W718" s="190" t="str" cm="1">
        <f t="array" ref="W718">IFERROR(INDEX(A$761:A$954,MATCH(H718,A$761:A$954,0),0),"Save")</f>
        <v>Save</v>
      </c>
    </row>
    <row r="719" spans="1:23" hidden="1">
      <c r="A719" s="189" t="s">
        <v>1229</v>
      </c>
      <c r="B719" s="189" t="s">
        <v>415</v>
      </c>
      <c r="C719" s="189" t="s">
        <v>1253</v>
      </c>
      <c r="D719" s="189" t="s">
        <v>1232</v>
      </c>
      <c r="F719" s="189" t="s">
        <v>1233</v>
      </c>
      <c r="H719" s="43">
        <v>555</v>
      </c>
      <c r="I719" s="189" t="s">
        <v>311</v>
      </c>
      <c r="J719" s="231"/>
      <c r="K719" s="189" t="s">
        <v>1254</v>
      </c>
      <c r="L719" s="189">
        <v>0</v>
      </c>
      <c r="M719" s="189">
        <v>10</v>
      </c>
      <c r="N719" s="189">
        <v>1</v>
      </c>
      <c r="O719" s="189" t="s">
        <v>1235</v>
      </c>
      <c r="P719" s="248"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9" s="189" t="s">
        <v>1237</v>
      </c>
      <c r="R719" s="189"/>
      <c r="W719" s="190" t="str" cm="1">
        <f t="array" ref="W719">IFERROR(INDEX(A$761:A$954,MATCH(H719,A$761:A$954,0),0),"Save")</f>
        <v>Save</v>
      </c>
    </row>
    <row r="720" spans="1:23" hidden="1">
      <c r="A720" s="197" t="str">
        <f t="shared" ref="A720:C723" si="168">A$719</f>
        <v>Government Revenue Accounting</v>
      </c>
      <c r="B720" s="197" t="str">
        <f t="shared" si="168"/>
        <v>EV Subsidy</v>
      </c>
      <c r="C720" s="197" t="str">
        <f t="shared" si="168"/>
        <v>GRA for EV Subsidy</v>
      </c>
      <c r="D720" s="189" t="s">
        <v>1238</v>
      </c>
      <c r="F720" s="189" t="s">
        <v>1239</v>
      </c>
      <c r="H720" s="43">
        <v>556</v>
      </c>
      <c r="I720" s="197" t="str">
        <f>I$719</f>
        <v>Yes</v>
      </c>
      <c r="J720" s="231"/>
      <c r="K720" s="197" t="str">
        <f t="shared" ref="K720:O723" si="169">K$719</f>
        <v>GRA EV subsidy</v>
      </c>
      <c r="L720" s="197">
        <f t="shared" si="169"/>
        <v>0</v>
      </c>
      <c r="M720" s="197">
        <f t="shared" si="169"/>
        <v>10</v>
      </c>
      <c r="N720" s="197">
        <f t="shared" si="169"/>
        <v>1</v>
      </c>
      <c r="O720" s="197" t="str">
        <f t="shared" si="169"/>
        <v>weight</v>
      </c>
      <c r="P720" s="248"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0" s="197" t="str">
        <f>Q$719</f>
        <v>io-model.html</v>
      </c>
      <c r="R720" s="189"/>
      <c r="W720" s="190" t="str" cm="1">
        <f t="array" ref="W720">IFERROR(INDEX(A$761:A$954,MATCH(H720,A$761:A$954,0),0),"Save")</f>
        <v>Save</v>
      </c>
    </row>
    <row r="721" spans="1:23" hidden="1">
      <c r="A721" s="197" t="str">
        <f t="shared" si="168"/>
        <v>Government Revenue Accounting</v>
      </c>
      <c r="B721" s="197" t="str">
        <f t="shared" si="168"/>
        <v>EV Subsidy</v>
      </c>
      <c r="C721" s="197" t="str">
        <f t="shared" si="168"/>
        <v>GRA for EV Subsidy</v>
      </c>
      <c r="D721" s="189" t="s">
        <v>1241</v>
      </c>
      <c r="F721" s="189" t="s">
        <v>1242</v>
      </c>
      <c r="H721" s="43">
        <v>557</v>
      </c>
      <c r="I721" s="197" t="str">
        <f>I$719</f>
        <v>Yes</v>
      </c>
      <c r="J721" s="231"/>
      <c r="K721" s="197" t="str">
        <f t="shared" si="169"/>
        <v>GRA EV subsidy</v>
      </c>
      <c r="L721" s="197">
        <f t="shared" si="169"/>
        <v>0</v>
      </c>
      <c r="M721" s="197">
        <f t="shared" si="169"/>
        <v>10</v>
      </c>
      <c r="N721" s="197">
        <f t="shared" si="169"/>
        <v>1</v>
      </c>
      <c r="O721" s="197" t="str">
        <f t="shared" si="169"/>
        <v>weight</v>
      </c>
      <c r="P721" s="248"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1" s="197" t="str">
        <f>Q$719</f>
        <v>io-model.html</v>
      </c>
      <c r="R721" s="189"/>
      <c r="W721" s="190" t="str" cm="1">
        <f t="array" ref="W721">IFERROR(INDEX(A$761:A$954,MATCH(H721,A$761:A$954,0),0),"Save")</f>
        <v>Save</v>
      </c>
    </row>
    <row r="722" spans="1:23" hidden="1">
      <c r="A722" s="197" t="str">
        <f t="shared" si="168"/>
        <v>Government Revenue Accounting</v>
      </c>
      <c r="B722" s="197" t="str">
        <f t="shared" si="168"/>
        <v>EV Subsidy</v>
      </c>
      <c r="C722" s="197" t="str">
        <f t="shared" si="168"/>
        <v>GRA for EV Subsidy</v>
      </c>
      <c r="D722" s="189" t="s">
        <v>1244</v>
      </c>
      <c r="F722" s="189" t="s">
        <v>1245</v>
      </c>
      <c r="H722" s="43">
        <v>558</v>
      </c>
      <c r="I722" s="197" t="str">
        <f>I$719</f>
        <v>Yes</v>
      </c>
      <c r="J722" s="231"/>
      <c r="K722" s="197" t="str">
        <f t="shared" si="169"/>
        <v>GRA EV subsidy</v>
      </c>
      <c r="L722" s="197">
        <f t="shared" si="169"/>
        <v>0</v>
      </c>
      <c r="M722" s="197">
        <f t="shared" si="169"/>
        <v>10</v>
      </c>
      <c r="N722" s="197">
        <f t="shared" si="169"/>
        <v>1</v>
      </c>
      <c r="O722" s="197" t="str">
        <f t="shared" si="169"/>
        <v>weight</v>
      </c>
      <c r="P722" s="248"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2" s="197" t="str">
        <f>Q$719</f>
        <v>io-model.html</v>
      </c>
      <c r="R722" s="189"/>
      <c r="W722" s="190" t="str" cm="1">
        <f t="array" ref="W722">IFERROR(INDEX(A$761:A$954,MATCH(H722,A$761:A$954,0),0),"Save")</f>
        <v>Save</v>
      </c>
    </row>
    <row r="723" spans="1:23" hidden="1">
      <c r="A723" s="197" t="str">
        <f t="shared" si="168"/>
        <v>Government Revenue Accounting</v>
      </c>
      <c r="B723" s="197" t="str">
        <f t="shared" si="168"/>
        <v>EV Subsidy</v>
      </c>
      <c r="C723" s="197" t="str">
        <f t="shared" si="168"/>
        <v>GRA for EV Subsidy</v>
      </c>
      <c r="D723" s="189" t="s">
        <v>1247</v>
      </c>
      <c r="F723" s="189" t="s">
        <v>1248</v>
      </c>
      <c r="H723" s="43">
        <v>559</v>
      </c>
      <c r="I723" s="197" t="str">
        <f>I$719</f>
        <v>Yes</v>
      </c>
      <c r="J723" s="231"/>
      <c r="K723" s="197" t="str">
        <f t="shared" si="169"/>
        <v>GRA EV subsidy</v>
      </c>
      <c r="L723" s="197">
        <f t="shared" si="169"/>
        <v>0</v>
      </c>
      <c r="M723" s="197">
        <f t="shared" si="169"/>
        <v>10</v>
      </c>
      <c r="N723" s="197">
        <f t="shared" si="169"/>
        <v>1</v>
      </c>
      <c r="O723" s="197" t="str">
        <f t="shared" si="169"/>
        <v>weight</v>
      </c>
      <c r="P723" s="248"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3" s="197" t="str">
        <f>Q$719</f>
        <v>io-model.html</v>
      </c>
      <c r="R723" s="189"/>
      <c r="W723" s="190" t="str" cm="1">
        <f t="array" ref="W723">IFERROR(INDEX(A$761:A$954,MATCH(H723,A$761:A$954,0),0),"Save")</f>
        <v>Save</v>
      </c>
    </row>
    <row r="724" spans="1:23" hidden="1">
      <c r="A724" s="189" t="s">
        <v>1229</v>
      </c>
      <c r="B724" s="189" t="s">
        <v>1255</v>
      </c>
      <c r="C724" s="189" t="s">
        <v>1256</v>
      </c>
      <c r="D724" s="189" t="s">
        <v>1232</v>
      </c>
      <c r="F724" s="189" t="s">
        <v>1233</v>
      </c>
      <c r="H724" s="43">
        <v>560</v>
      </c>
      <c r="I724" s="189" t="s">
        <v>311</v>
      </c>
      <c r="J724" s="231"/>
      <c r="K724" s="189" t="s">
        <v>1257</v>
      </c>
      <c r="L724" s="189">
        <v>0</v>
      </c>
      <c r="M724" s="189">
        <v>10</v>
      </c>
      <c r="N724" s="189">
        <v>1</v>
      </c>
      <c r="O724" s="189" t="s">
        <v>1235</v>
      </c>
      <c r="P724" s="248"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4" s="189" t="s">
        <v>1237</v>
      </c>
      <c r="R724" s="189"/>
      <c r="W724" s="190" t="str" cm="1">
        <f t="array" ref="W724">IFERROR(INDEX(A$761:A$954,MATCH(H724,A$761:A$954,0),0),"Save")</f>
        <v>Save</v>
      </c>
    </row>
    <row r="725" spans="1:23" hidden="1">
      <c r="A725" s="197" t="str">
        <f t="shared" ref="A725:C728" si="170">A$724</f>
        <v>Government Revenue Accounting</v>
      </c>
      <c r="B725" s="197" t="str">
        <f t="shared" si="170"/>
        <v>Electricity Generation Subsidy</v>
      </c>
      <c r="C725" s="197" t="str">
        <f t="shared" si="170"/>
        <v>GRA for Electricity Generation Subsidies</v>
      </c>
      <c r="D725" s="189" t="s">
        <v>1238</v>
      </c>
      <c r="F725" s="189" t="s">
        <v>1239</v>
      </c>
      <c r="H725" s="43">
        <v>561</v>
      </c>
      <c r="I725" s="197" t="str">
        <f>I$724</f>
        <v>Yes</v>
      </c>
      <c r="J725" s="231"/>
      <c r="K725" s="197" t="str">
        <f t="shared" ref="K725:O728" si="171">K$724</f>
        <v>GRA elec gen subsidy</v>
      </c>
      <c r="L725" s="197">
        <f t="shared" si="171"/>
        <v>0</v>
      </c>
      <c r="M725" s="197">
        <f t="shared" si="171"/>
        <v>10</v>
      </c>
      <c r="N725" s="197">
        <f t="shared" si="171"/>
        <v>1</v>
      </c>
      <c r="O725" s="197" t="str">
        <f t="shared" si="171"/>
        <v>weight</v>
      </c>
      <c r="P725" s="248"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5" s="197" t="str">
        <f>Q$724</f>
        <v>io-model.html</v>
      </c>
      <c r="R725" s="189"/>
      <c r="W725" s="190" t="str" cm="1">
        <f t="array" ref="W725">IFERROR(INDEX(A$761:A$954,MATCH(H725,A$761:A$954,0),0),"Save")</f>
        <v>Save</v>
      </c>
    </row>
    <row r="726" spans="1:23" hidden="1">
      <c r="A726" s="197" t="str">
        <f t="shared" si="170"/>
        <v>Government Revenue Accounting</v>
      </c>
      <c r="B726" s="197" t="str">
        <f t="shared" si="170"/>
        <v>Electricity Generation Subsidy</v>
      </c>
      <c r="C726" s="197" t="str">
        <f t="shared" si="170"/>
        <v>GRA for Electricity Generation Subsidies</v>
      </c>
      <c r="D726" s="189" t="s">
        <v>1241</v>
      </c>
      <c r="F726" s="189" t="s">
        <v>1242</v>
      </c>
      <c r="H726" s="43">
        <v>562</v>
      </c>
      <c r="I726" s="197" t="str">
        <f>I$724</f>
        <v>Yes</v>
      </c>
      <c r="J726" s="231"/>
      <c r="K726" s="197" t="str">
        <f t="shared" si="171"/>
        <v>GRA elec gen subsidy</v>
      </c>
      <c r="L726" s="197">
        <f t="shared" si="171"/>
        <v>0</v>
      </c>
      <c r="M726" s="197">
        <f t="shared" si="171"/>
        <v>10</v>
      </c>
      <c r="N726" s="197">
        <f t="shared" si="171"/>
        <v>1</v>
      </c>
      <c r="O726" s="197" t="str">
        <f t="shared" si="171"/>
        <v>weight</v>
      </c>
      <c r="P726" s="248"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6" s="197" t="str">
        <f>Q$724</f>
        <v>io-model.html</v>
      </c>
      <c r="R726" s="189"/>
      <c r="W726" s="190" t="str" cm="1">
        <f t="array" ref="W726">IFERROR(INDEX(A$761:A$954,MATCH(H726,A$761:A$954,0),0),"Save")</f>
        <v>Save</v>
      </c>
    </row>
    <row r="727" spans="1:23" hidden="1">
      <c r="A727" s="197" t="str">
        <f t="shared" si="170"/>
        <v>Government Revenue Accounting</v>
      </c>
      <c r="B727" s="197" t="str">
        <f t="shared" si="170"/>
        <v>Electricity Generation Subsidy</v>
      </c>
      <c r="C727" s="197" t="str">
        <f t="shared" si="170"/>
        <v>GRA for Electricity Generation Subsidies</v>
      </c>
      <c r="D727" s="189" t="s">
        <v>1244</v>
      </c>
      <c r="F727" s="189" t="s">
        <v>1245</v>
      </c>
      <c r="H727" s="43">
        <v>563</v>
      </c>
      <c r="I727" s="197" t="str">
        <f>I$724</f>
        <v>Yes</v>
      </c>
      <c r="J727" s="231"/>
      <c r="K727" s="197" t="str">
        <f t="shared" si="171"/>
        <v>GRA elec gen subsidy</v>
      </c>
      <c r="L727" s="197">
        <f t="shared" si="171"/>
        <v>0</v>
      </c>
      <c r="M727" s="197">
        <f t="shared" si="171"/>
        <v>10</v>
      </c>
      <c r="N727" s="197">
        <f t="shared" si="171"/>
        <v>1</v>
      </c>
      <c r="O727" s="197" t="str">
        <f t="shared" si="171"/>
        <v>weight</v>
      </c>
      <c r="P727" s="248"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7" s="197" t="str">
        <f>Q$724</f>
        <v>io-model.html</v>
      </c>
      <c r="R727" s="189"/>
      <c r="W727" s="190" t="str" cm="1">
        <f t="array" ref="W727">IFERROR(INDEX(A$761:A$954,MATCH(H727,A$761:A$954,0),0),"Save")</f>
        <v>Save</v>
      </c>
    </row>
    <row r="728" spans="1:23" hidden="1">
      <c r="A728" s="197" t="str">
        <f t="shared" si="170"/>
        <v>Government Revenue Accounting</v>
      </c>
      <c r="B728" s="197" t="str">
        <f t="shared" si="170"/>
        <v>Electricity Generation Subsidy</v>
      </c>
      <c r="C728" s="197" t="str">
        <f t="shared" si="170"/>
        <v>GRA for Electricity Generation Subsidies</v>
      </c>
      <c r="D728" s="189" t="s">
        <v>1247</v>
      </c>
      <c r="F728" s="189" t="s">
        <v>1248</v>
      </c>
      <c r="H728" s="43">
        <v>564</v>
      </c>
      <c r="I728" s="197" t="str">
        <f>I$724</f>
        <v>Yes</v>
      </c>
      <c r="J728" s="231"/>
      <c r="K728" s="197" t="str">
        <f t="shared" si="171"/>
        <v>GRA elec gen subsidy</v>
      </c>
      <c r="L728" s="197">
        <f t="shared" si="171"/>
        <v>0</v>
      </c>
      <c r="M728" s="197">
        <f t="shared" si="171"/>
        <v>10</v>
      </c>
      <c r="N728" s="197">
        <f t="shared" si="171"/>
        <v>1</v>
      </c>
      <c r="O728" s="197" t="str">
        <f t="shared" si="171"/>
        <v>weight</v>
      </c>
      <c r="P728" s="248"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8" s="197" t="str">
        <f>Q$724</f>
        <v>io-model.html</v>
      </c>
      <c r="R728" s="189"/>
      <c r="W728" s="190" t="str" cm="1">
        <f t="array" ref="W728">IFERROR(INDEX(A$761:A$954,MATCH(H728,A$761:A$954,0),0),"Save")</f>
        <v>Save</v>
      </c>
    </row>
    <row r="729" spans="1:23" hidden="1">
      <c r="A729" s="189" t="s">
        <v>1229</v>
      </c>
      <c r="B729" s="189" t="s">
        <v>1258</v>
      </c>
      <c r="C729" s="189" t="s">
        <v>1259</v>
      </c>
      <c r="D729" s="189" t="s">
        <v>1232</v>
      </c>
      <c r="F729" s="189" t="s">
        <v>1233</v>
      </c>
      <c r="H729" s="43">
        <v>565</v>
      </c>
      <c r="I729" s="189" t="s">
        <v>311</v>
      </c>
      <c r="J729" s="231"/>
      <c r="K729" s="189" t="s">
        <v>1260</v>
      </c>
      <c r="L729" s="189">
        <v>0</v>
      </c>
      <c r="M729" s="189">
        <v>10</v>
      </c>
      <c r="N729" s="189">
        <v>1</v>
      </c>
      <c r="O729" s="189" t="s">
        <v>1235</v>
      </c>
      <c r="P729" s="248"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9" s="189" t="s">
        <v>1237</v>
      </c>
      <c r="R729" s="189"/>
      <c r="W729" s="190" t="str" cm="1">
        <f t="array" ref="W729">IFERROR(INDEX(A$761:A$954,MATCH(H729,A$761:A$954,0),0),"Save")</f>
        <v>Save</v>
      </c>
    </row>
    <row r="730" spans="1:23" hidden="1">
      <c r="A730" s="197" t="str">
        <f t="shared" ref="A730:C733" si="172">A$729</f>
        <v>Government Revenue Accounting</v>
      </c>
      <c r="B730" s="197" t="str">
        <f t="shared" si="172"/>
        <v>Electricity Capacity Construction Subsidy</v>
      </c>
      <c r="C730" s="197" t="str">
        <f t="shared" si="172"/>
        <v>GRA for Electricity Capacity Construction Subsidies</v>
      </c>
      <c r="D730" s="189" t="s">
        <v>1238</v>
      </c>
      <c r="F730" s="189" t="s">
        <v>1239</v>
      </c>
      <c r="H730" s="43">
        <v>566</v>
      </c>
      <c r="I730" s="197" t="str">
        <f>I$729</f>
        <v>Yes</v>
      </c>
      <c r="J730" s="231"/>
      <c r="K730" s="197" t="str">
        <f t="shared" ref="K730:O733" si="173">K$729</f>
        <v>GRA elec cap const subsidy</v>
      </c>
      <c r="L730" s="197">
        <f t="shared" si="173"/>
        <v>0</v>
      </c>
      <c r="M730" s="197">
        <f t="shared" si="173"/>
        <v>10</v>
      </c>
      <c r="N730" s="197">
        <f t="shared" si="173"/>
        <v>1</v>
      </c>
      <c r="O730" s="197" t="str">
        <f t="shared" si="173"/>
        <v>weight</v>
      </c>
      <c r="P730" s="248"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0" s="197" t="str">
        <f>Q$729</f>
        <v>io-model.html</v>
      </c>
      <c r="R730" s="189"/>
      <c r="W730" s="190" t="str" cm="1">
        <f t="array" ref="W730">IFERROR(INDEX(A$761:A$954,MATCH(H730,A$761:A$954,0),0),"Save")</f>
        <v>Save</v>
      </c>
    </row>
    <row r="731" spans="1:23" hidden="1">
      <c r="A731" s="197" t="str">
        <f t="shared" si="172"/>
        <v>Government Revenue Accounting</v>
      </c>
      <c r="B731" s="197" t="str">
        <f t="shared" si="172"/>
        <v>Electricity Capacity Construction Subsidy</v>
      </c>
      <c r="C731" s="197" t="str">
        <f t="shared" si="172"/>
        <v>GRA for Electricity Capacity Construction Subsidies</v>
      </c>
      <c r="D731" s="189" t="s">
        <v>1241</v>
      </c>
      <c r="F731" s="189" t="s">
        <v>1242</v>
      </c>
      <c r="H731" s="43">
        <v>567</v>
      </c>
      <c r="I731" s="197" t="str">
        <f>I$729</f>
        <v>Yes</v>
      </c>
      <c r="J731" s="231"/>
      <c r="K731" s="197" t="str">
        <f t="shared" si="173"/>
        <v>GRA elec cap const subsidy</v>
      </c>
      <c r="L731" s="197">
        <f t="shared" si="173"/>
        <v>0</v>
      </c>
      <c r="M731" s="197">
        <f t="shared" si="173"/>
        <v>10</v>
      </c>
      <c r="N731" s="197">
        <f t="shared" si="173"/>
        <v>1</v>
      </c>
      <c r="O731" s="197" t="str">
        <f t="shared" si="173"/>
        <v>weight</v>
      </c>
      <c r="P731" s="248"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1" s="197" t="str">
        <f>Q$729</f>
        <v>io-model.html</v>
      </c>
      <c r="R731" s="189"/>
      <c r="W731" s="190" t="str" cm="1">
        <f t="array" ref="W731">IFERROR(INDEX(A$761:A$954,MATCH(H731,A$761:A$954,0),0),"Save")</f>
        <v>Save</v>
      </c>
    </row>
    <row r="732" spans="1:23" hidden="1">
      <c r="A732" s="197" t="str">
        <f t="shared" si="172"/>
        <v>Government Revenue Accounting</v>
      </c>
      <c r="B732" s="197" t="str">
        <f t="shared" si="172"/>
        <v>Electricity Capacity Construction Subsidy</v>
      </c>
      <c r="C732" s="197" t="str">
        <f t="shared" si="172"/>
        <v>GRA for Electricity Capacity Construction Subsidies</v>
      </c>
      <c r="D732" s="189" t="s">
        <v>1244</v>
      </c>
      <c r="F732" s="189" t="s">
        <v>1245</v>
      </c>
      <c r="H732" s="43">
        <v>568</v>
      </c>
      <c r="I732" s="197" t="str">
        <f>I$729</f>
        <v>Yes</v>
      </c>
      <c r="J732" s="231"/>
      <c r="K732" s="197" t="str">
        <f t="shared" si="173"/>
        <v>GRA elec cap const subsidy</v>
      </c>
      <c r="L732" s="197">
        <f t="shared" si="173"/>
        <v>0</v>
      </c>
      <c r="M732" s="197">
        <f t="shared" si="173"/>
        <v>10</v>
      </c>
      <c r="N732" s="197">
        <f t="shared" si="173"/>
        <v>1</v>
      </c>
      <c r="O732" s="197" t="str">
        <f t="shared" si="173"/>
        <v>weight</v>
      </c>
      <c r="P732" s="248"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2" s="197" t="str">
        <f>Q$729</f>
        <v>io-model.html</v>
      </c>
      <c r="R732" s="189"/>
      <c r="W732" s="190" t="str" cm="1">
        <f t="array" ref="W732">IFERROR(INDEX(A$761:A$954,MATCH(H732,A$761:A$954,0),0),"Save")</f>
        <v>Save</v>
      </c>
    </row>
    <row r="733" spans="1:23" hidden="1">
      <c r="A733" s="197" t="str">
        <f t="shared" si="172"/>
        <v>Government Revenue Accounting</v>
      </c>
      <c r="B733" s="197" t="str">
        <f t="shared" si="172"/>
        <v>Electricity Capacity Construction Subsidy</v>
      </c>
      <c r="C733" s="197" t="str">
        <f t="shared" si="172"/>
        <v>GRA for Electricity Capacity Construction Subsidies</v>
      </c>
      <c r="D733" s="189" t="s">
        <v>1247</v>
      </c>
      <c r="F733" s="189" t="s">
        <v>1248</v>
      </c>
      <c r="H733" s="43">
        <v>569</v>
      </c>
      <c r="I733" s="197" t="str">
        <f>I$729</f>
        <v>Yes</v>
      </c>
      <c r="J733" s="231"/>
      <c r="K733" s="197" t="str">
        <f t="shared" si="173"/>
        <v>GRA elec cap const subsidy</v>
      </c>
      <c r="L733" s="197">
        <f t="shared" si="173"/>
        <v>0</v>
      </c>
      <c r="M733" s="197">
        <f t="shared" si="173"/>
        <v>10</v>
      </c>
      <c r="N733" s="197">
        <f t="shared" si="173"/>
        <v>1</v>
      </c>
      <c r="O733" s="197" t="str">
        <f t="shared" si="173"/>
        <v>weight</v>
      </c>
      <c r="P733" s="248"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3" s="197" t="str">
        <f>Q$729</f>
        <v>io-model.html</v>
      </c>
      <c r="R733" s="189"/>
      <c r="W733" s="190" t="str" cm="1">
        <f t="array" ref="W733">IFERROR(INDEX(A$761:A$954,MATCH(H733,A$761:A$954,0),0),"Save")</f>
        <v>Save</v>
      </c>
    </row>
    <row r="734" spans="1:23" hidden="1">
      <c r="A734" s="189" t="s">
        <v>1229</v>
      </c>
      <c r="B734" s="189" t="s">
        <v>544</v>
      </c>
      <c r="C734" s="189" t="s">
        <v>1261</v>
      </c>
      <c r="D734" s="189" t="s">
        <v>1232</v>
      </c>
      <c r="F734" s="189" t="s">
        <v>1233</v>
      </c>
      <c r="H734" s="43">
        <v>570</v>
      </c>
      <c r="I734" s="189" t="s">
        <v>311</v>
      </c>
      <c r="J734" s="231"/>
      <c r="K734" s="189" t="s">
        <v>1262</v>
      </c>
      <c r="L734" s="189">
        <v>0</v>
      </c>
      <c r="M734" s="189">
        <v>10</v>
      </c>
      <c r="N734" s="189">
        <v>1</v>
      </c>
      <c r="O734" s="189" t="s">
        <v>1235</v>
      </c>
      <c r="P734" s="248"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4" s="189" t="s">
        <v>1237</v>
      </c>
      <c r="R734" s="189"/>
      <c r="W734" s="190" t="str" cm="1">
        <f t="array" ref="W734">IFERROR(INDEX(A$761:A$954,MATCH(H734,A$761:A$954,0),0),"Save")</f>
        <v>Save</v>
      </c>
    </row>
    <row r="735" spans="1:23" hidden="1">
      <c r="A735" s="197" t="str">
        <f t="shared" ref="A735:C738" si="174">A$734</f>
        <v>Government Revenue Accounting</v>
      </c>
      <c r="B735" s="197" t="str">
        <f t="shared" si="174"/>
        <v>Distributed Solar Subsidy</v>
      </c>
      <c r="C735" s="197" t="str">
        <f t="shared" si="174"/>
        <v>GRA for Distributed Solar Subsidy</v>
      </c>
      <c r="D735" s="189" t="s">
        <v>1238</v>
      </c>
      <c r="F735" s="189" t="s">
        <v>1239</v>
      </c>
      <c r="H735" s="43">
        <v>571</v>
      </c>
      <c r="I735" s="197" t="str">
        <f>I$734</f>
        <v>Yes</v>
      </c>
      <c r="J735" s="231"/>
      <c r="K735" s="197" t="str">
        <f t="shared" ref="K735:O738" si="175">K$734</f>
        <v>GRA dist solar subsidy</v>
      </c>
      <c r="L735" s="197">
        <f t="shared" si="175"/>
        <v>0</v>
      </c>
      <c r="M735" s="197">
        <f t="shared" si="175"/>
        <v>10</v>
      </c>
      <c r="N735" s="197">
        <f t="shared" si="175"/>
        <v>1</v>
      </c>
      <c r="O735" s="197" t="str">
        <f t="shared" si="175"/>
        <v>weight</v>
      </c>
      <c r="P735" s="248"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5" s="197" t="str">
        <f>Q$734</f>
        <v>io-model.html</v>
      </c>
      <c r="R735" s="189"/>
      <c r="W735" s="190" t="str" cm="1">
        <f t="array" ref="W735">IFERROR(INDEX(A$761:A$954,MATCH(H735,A$761:A$954,0),0),"Save")</f>
        <v>Save</v>
      </c>
    </row>
    <row r="736" spans="1:23" hidden="1">
      <c r="A736" s="197" t="str">
        <f t="shared" si="174"/>
        <v>Government Revenue Accounting</v>
      </c>
      <c r="B736" s="197" t="str">
        <f t="shared" si="174"/>
        <v>Distributed Solar Subsidy</v>
      </c>
      <c r="C736" s="197" t="str">
        <f t="shared" si="174"/>
        <v>GRA for Distributed Solar Subsidy</v>
      </c>
      <c r="D736" s="189" t="s">
        <v>1241</v>
      </c>
      <c r="F736" s="189" t="s">
        <v>1242</v>
      </c>
      <c r="H736" s="43">
        <v>572</v>
      </c>
      <c r="I736" s="197" t="str">
        <f>I$734</f>
        <v>Yes</v>
      </c>
      <c r="J736" s="231"/>
      <c r="K736" s="197" t="str">
        <f t="shared" si="175"/>
        <v>GRA dist solar subsidy</v>
      </c>
      <c r="L736" s="197">
        <f t="shared" si="175"/>
        <v>0</v>
      </c>
      <c r="M736" s="197">
        <f t="shared" si="175"/>
        <v>10</v>
      </c>
      <c r="N736" s="197">
        <f t="shared" si="175"/>
        <v>1</v>
      </c>
      <c r="O736" s="197" t="str">
        <f t="shared" si="175"/>
        <v>weight</v>
      </c>
      <c r="P736" s="248"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6" s="197" t="str">
        <f>Q$734</f>
        <v>io-model.html</v>
      </c>
      <c r="R736" s="189"/>
      <c r="W736" s="190" t="str" cm="1">
        <f t="array" ref="W736">IFERROR(INDEX(A$761:A$954,MATCH(H736,A$761:A$954,0),0),"Save")</f>
        <v>Save</v>
      </c>
    </row>
    <row r="737" spans="1:23" hidden="1">
      <c r="A737" s="197" t="str">
        <f t="shared" si="174"/>
        <v>Government Revenue Accounting</v>
      </c>
      <c r="B737" s="197" t="str">
        <f t="shared" si="174"/>
        <v>Distributed Solar Subsidy</v>
      </c>
      <c r="C737" s="197" t="str">
        <f t="shared" si="174"/>
        <v>GRA for Distributed Solar Subsidy</v>
      </c>
      <c r="D737" s="189" t="s">
        <v>1244</v>
      </c>
      <c r="F737" s="189" t="s">
        <v>1245</v>
      </c>
      <c r="H737" s="43">
        <v>573</v>
      </c>
      <c r="I737" s="197" t="str">
        <f>I$734</f>
        <v>Yes</v>
      </c>
      <c r="J737" s="231"/>
      <c r="K737" s="197" t="str">
        <f t="shared" si="175"/>
        <v>GRA dist solar subsidy</v>
      </c>
      <c r="L737" s="197">
        <f t="shared" si="175"/>
        <v>0</v>
      </c>
      <c r="M737" s="197">
        <f t="shared" si="175"/>
        <v>10</v>
      </c>
      <c r="N737" s="197">
        <f t="shared" si="175"/>
        <v>1</v>
      </c>
      <c r="O737" s="197" t="str">
        <f t="shared" si="175"/>
        <v>weight</v>
      </c>
      <c r="P737" s="248"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7" s="197" t="str">
        <f>Q$734</f>
        <v>io-model.html</v>
      </c>
      <c r="R737" s="189"/>
      <c r="W737" s="190" t="str" cm="1">
        <f t="array" ref="W737">IFERROR(INDEX(A$761:A$954,MATCH(H737,A$761:A$954,0),0),"Save")</f>
        <v>Save</v>
      </c>
    </row>
    <row r="738" spans="1:23" hidden="1">
      <c r="A738" s="197" t="str">
        <f t="shared" si="174"/>
        <v>Government Revenue Accounting</v>
      </c>
      <c r="B738" s="197" t="str">
        <f t="shared" si="174"/>
        <v>Distributed Solar Subsidy</v>
      </c>
      <c r="C738" s="197" t="str">
        <f t="shared" si="174"/>
        <v>GRA for Distributed Solar Subsidy</v>
      </c>
      <c r="D738" s="189" t="s">
        <v>1247</v>
      </c>
      <c r="F738" s="189" t="s">
        <v>1248</v>
      </c>
      <c r="H738" s="43">
        <v>574</v>
      </c>
      <c r="I738" s="197" t="str">
        <f>I$734</f>
        <v>Yes</v>
      </c>
      <c r="J738" s="231"/>
      <c r="K738" s="197" t="str">
        <f t="shared" si="175"/>
        <v>GRA dist solar subsidy</v>
      </c>
      <c r="L738" s="197">
        <f t="shared" si="175"/>
        <v>0</v>
      </c>
      <c r="M738" s="197">
        <f t="shared" si="175"/>
        <v>10</v>
      </c>
      <c r="N738" s="197">
        <f t="shared" si="175"/>
        <v>1</v>
      </c>
      <c r="O738" s="197" t="str">
        <f t="shared" si="175"/>
        <v>weight</v>
      </c>
      <c r="P738" s="248"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8" s="197" t="str">
        <f>Q$734</f>
        <v>io-model.html</v>
      </c>
      <c r="R738" s="189"/>
      <c r="W738" s="190" t="str" cm="1">
        <f t="array" ref="W738">IFERROR(INDEX(A$761:A$954,MATCH(H738,A$761:A$954,0),0),"Save")</f>
        <v>Save</v>
      </c>
    </row>
    <row r="739" spans="1:23" hidden="1">
      <c r="A739" s="189" t="s">
        <v>1229</v>
      </c>
      <c r="B739" s="189" t="s">
        <v>1263</v>
      </c>
      <c r="C739" s="189" t="s">
        <v>1264</v>
      </c>
      <c r="D739" s="189" t="s">
        <v>1232</v>
      </c>
      <c r="F739" s="189" t="s">
        <v>1233</v>
      </c>
      <c r="H739" s="43">
        <v>575</v>
      </c>
      <c r="I739" s="189" t="s">
        <v>311</v>
      </c>
      <c r="J739" s="231"/>
      <c r="K739" s="189" t="s">
        <v>1265</v>
      </c>
      <c r="L739" s="189">
        <v>0</v>
      </c>
      <c r="M739" s="189">
        <v>10</v>
      </c>
      <c r="N739" s="189">
        <v>1</v>
      </c>
      <c r="O739" s="189" t="s">
        <v>1235</v>
      </c>
      <c r="P739" s="248"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9" s="189" t="s">
        <v>1237</v>
      </c>
      <c r="R739" s="189"/>
      <c r="W739" s="190" t="str" cm="1">
        <f t="array" ref="W739">IFERROR(INDEX(A$761:A$954,MATCH(H739,A$761:A$954,0),0),"Save")</f>
        <v>Save</v>
      </c>
    </row>
    <row r="740" spans="1:23" hidden="1">
      <c r="A740" s="197" t="str">
        <f t="shared" ref="A740:C743" si="176">A$739</f>
        <v>Government Revenue Accounting</v>
      </c>
      <c r="B740" s="197" t="str">
        <f t="shared" si="176"/>
        <v>Fuel Subsidy</v>
      </c>
      <c r="C740" s="197" t="str">
        <f t="shared" si="176"/>
        <v>GRA for Fuel Subsidies</v>
      </c>
      <c r="D740" s="189" t="s">
        <v>1238</v>
      </c>
      <c r="F740" s="189" t="s">
        <v>1239</v>
      </c>
      <c r="H740" s="43">
        <v>576</v>
      </c>
      <c r="I740" s="197" t="str">
        <f>I$739</f>
        <v>Yes</v>
      </c>
      <c r="J740" s="231"/>
      <c r="K740" s="197" t="str">
        <f t="shared" ref="K740:O743" si="177">K$739</f>
        <v>GRA fuel subsidy</v>
      </c>
      <c r="L740" s="197">
        <f t="shared" si="177"/>
        <v>0</v>
      </c>
      <c r="M740" s="197">
        <f t="shared" si="177"/>
        <v>10</v>
      </c>
      <c r="N740" s="197">
        <f t="shared" si="177"/>
        <v>1</v>
      </c>
      <c r="O740" s="197" t="str">
        <f t="shared" si="177"/>
        <v>weight</v>
      </c>
      <c r="P740" s="248"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0" s="197" t="str">
        <f>Q$739</f>
        <v>io-model.html</v>
      </c>
      <c r="R740" s="189"/>
      <c r="W740" s="190" t="str" cm="1">
        <f t="array" ref="W740">IFERROR(INDEX(A$761:A$954,MATCH(H740,A$761:A$954,0),0),"Save")</f>
        <v>Save</v>
      </c>
    </row>
    <row r="741" spans="1:23" hidden="1">
      <c r="A741" s="197" t="str">
        <f t="shared" si="176"/>
        <v>Government Revenue Accounting</v>
      </c>
      <c r="B741" s="197" t="str">
        <f t="shared" si="176"/>
        <v>Fuel Subsidy</v>
      </c>
      <c r="C741" s="197" t="str">
        <f t="shared" si="176"/>
        <v>GRA for Fuel Subsidies</v>
      </c>
      <c r="D741" s="189" t="s">
        <v>1241</v>
      </c>
      <c r="F741" s="189" t="s">
        <v>1242</v>
      </c>
      <c r="H741" s="43">
        <v>577</v>
      </c>
      <c r="I741" s="197" t="str">
        <f>I$739</f>
        <v>Yes</v>
      </c>
      <c r="J741" s="231"/>
      <c r="K741" s="197" t="str">
        <f t="shared" si="177"/>
        <v>GRA fuel subsidy</v>
      </c>
      <c r="L741" s="197">
        <f t="shared" si="177"/>
        <v>0</v>
      </c>
      <c r="M741" s="197">
        <f t="shared" si="177"/>
        <v>10</v>
      </c>
      <c r="N741" s="197">
        <f t="shared" si="177"/>
        <v>1</v>
      </c>
      <c r="O741" s="197" t="str">
        <f t="shared" si="177"/>
        <v>weight</v>
      </c>
      <c r="P741" s="248"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1" s="197" t="str">
        <f>Q$739</f>
        <v>io-model.html</v>
      </c>
      <c r="R741" s="189"/>
      <c r="W741" s="190" t="str" cm="1">
        <f t="array" ref="W741">IFERROR(INDEX(A$761:A$954,MATCH(H741,A$761:A$954,0),0),"Save")</f>
        <v>Save</v>
      </c>
    </row>
    <row r="742" spans="1:23" hidden="1">
      <c r="A742" s="197" t="str">
        <f t="shared" si="176"/>
        <v>Government Revenue Accounting</v>
      </c>
      <c r="B742" s="197" t="str">
        <f t="shared" si="176"/>
        <v>Fuel Subsidy</v>
      </c>
      <c r="C742" s="197" t="str">
        <f t="shared" si="176"/>
        <v>GRA for Fuel Subsidies</v>
      </c>
      <c r="D742" s="189" t="s">
        <v>1244</v>
      </c>
      <c r="F742" s="189" t="s">
        <v>1245</v>
      </c>
      <c r="H742" s="43">
        <v>578</v>
      </c>
      <c r="I742" s="197" t="str">
        <f>I$739</f>
        <v>Yes</v>
      </c>
      <c r="J742" s="231"/>
      <c r="K742" s="197" t="str">
        <f t="shared" si="177"/>
        <v>GRA fuel subsidy</v>
      </c>
      <c r="L742" s="197">
        <f t="shared" si="177"/>
        <v>0</v>
      </c>
      <c r="M742" s="197">
        <f t="shared" si="177"/>
        <v>10</v>
      </c>
      <c r="N742" s="197">
        <f t="shared" si="177"/>
        <v>1</v>
      </c>
      <c r="O742" s="197" t="str">
        <f t="shared" si="177"/>
        <v>weight</v>
      </c>
      <c r="P742" s="248"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2" s="197" t="str">
        <f>Q$739</f>
        <v>io-model.html</v>
      </c>
      <c r="R742" s="189"/>
      <c r="W742" s="190" t="str" cm="1">
        <f t="array" ref="W742">IFERROR(INDEX(A$761:A$954,MATCH(H742,A$761:A$954,0),0),"Save")</f>
        <v>Save</v>
      </c>
    </row>
    <row r="743" spans="1:23" hidden="1">
      <c r="A743" s="197" t="str">
        <f t="shared" si="176"/>
        <v>Government Revenue Accounting</v>
      </c>
      <c r="B743" s="197" t="str">
        <f t="shared" si="176"/>
        <v>Fuel Subsidy</v>
      </c>
      <c r="C743" s="197" t="str">
        <f t="shared" si="176"/>
        <v>GRA for Fuel Subsidies</v>
      </c>
      <c r="D743" s="189" t="s">
        <v>1247</v>
      </c>
      <c r="F743" s="189" t="s">
        <v>1248</v>
      </c>
      <c r="H743" s="43">
        <v>579</v>
      </c>
      <c r="I743" s="197" t="str">
        <f>I$739</f>
        <v>Yes</v>
      </c>
      <c r="J743" s="231"/>
      <c r="K743" s="197" t="str">
        <f t="shared" si="177"/>
        <v>GRA fuel subsidy</v>
      </c>
      <c r="L743" s="197">
        <f t="shared" si="177"/>
        <v>0</v>
      </c>
      <c r="M743" s="197">
        <f t="shared" si="177"/>
        <v>10</v>
      </c>
      <c r="N743" s="197">
        <f t="shared" si="177"/>
        <v>1</v>
      </c>
      <c r="O743" s="197" t="str">
        <f t="shared" si="177"/>
        <v>weight</v>
      </c>
      <c r="P743" s="248"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3" s="197" t="str">
        <f>Q$739</f>
        <v>io-model.html</v>
      </c>
      <c r="R743" s="189"/>
      <c r="W743" s="190" t="str" cm="1">
        <f t="array" ref="W743">IFERROR(INDEX(A$761:A$954,MATCH(H743,A$761:A$954,0),0),"Save")</f>
        <v>Save</v>
      </c>
    </row>
    <row r="744" spans="1:23" hidden="1">
      <c r="A744" s="189" t="s">
        <v>1229</v>
      </c>
      <c r="B744" s="189" t="s">
        <v>1266</v>
      </c>
      <c r="C744" s="189" t="s">
        <v>1267</v>
      </c>
      <c r="D744" s="189" t="s">
        <v>1232</v>
      </c>
      <c r="F744" s="189" t="s">
        <v>1233</v>
      </c>
      <c r="H744" s="43">
        <v>580</v>
      </c>
      <c r="I744" s="189" t="s">
        <v>311</v>
      </c>
      <c r="J744" s="231"/>
      <c r="K744" s="189" t="s">
        <v>1268</v>
      </c>
      <c r="L744" s="189">
        <v>0</v>
      </c>
      <c r="M744" s="189">
        <v>10</v>
      </c>
      <c r="N744" s="189">
        <v>1</v>
      </c>
      <c r="O744" s="189" t="s">
        <v>1235</v>
      </c>
      <c r="P744" s="248"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4" s="189" t="s">
        <v>1237</v>
      </c>
      <c r="R744" s="189"/>
      <c r="W744" s="190" t="str" cm="1">
        <f t="array" ref="W744">IFERROR(INDEX(A$761:A$954,MATCH(H744,A$761:A$954,0),0),"Save")</f>
        <v>Save</v>
      </c>
    </row>
    <row r="745" spans="1:23" hidden="1">
      <c r="A745" s="197" t="str">
        <f t="shared" ref="A745:C748" si="178">A$744</f>
        <v>Government Revenue Accounting</v>
      </c>
      <c r="B745" s="197" t="str">
        <f t="shared" si="178"/>
        <v>National Debt Interest</v>
      </c>
      <c r="C745" s="197" t="str">
        <f t="shared" si="178"/>
        <v>GRA for National Debt Interest</v>
      </c>
      <c r="D745" s="189" t="s">
        <v>1238</v>
      </c>
      <c r="F745" s="189" t="s">
        <v>1239</v>
      </c>
      <c r="H745" s="43">
        <v>581</v>
      </c>
      <c r="I745" s="197" t="str">
        <f>I$744</f>
        <v>Yes</v>
      </c>
      <c r="J745" s="231"/>
      <c r="K745" s="197" t="str">
        <f t="shared" ref="K745:O748" si="179">K$744</f>
        <v>GRA national debt interest</v>
      </c>
      <c r="L745" s="197">
        <f t="shared" si="179"/>
        <v>0</v>
      </c>
      <c r="M745" s="197">
        <f t="shared" si="179"/>
        <v>10</v>
      </c>
      <c r="N745" s="197">
        <f t="shared" si="179"/>
        <v>1</v>
      </c>
      <c r="O745" s="197" t="str">
        <f t="shared" si="179"/>
        <v>weight</v>
      </c>
      <c r="P745" s="248"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5" s="197" t="str">
        <f>Q$744</f>
        <v>io-model.html</v>
      </c>
      <c r="R745" s="189"/>
      <c r="W745" s="190" t="str" cm="1">
        <f t="array" ref="W745">IFERROR(INDEX(A$761:A$954,MATCH(H745,A$761:A$954,0),0),"Save")</f>
        <v>Save</v>
      </c>
    </row>
    <row r="746" spans="1:23" hidden="1">
      <c r="A746" s="197" t="str">
        <f t="shared" si="178"/>
        <v>Government Revenue Accounting</v>
      </c>
      <c r="B746" s="197" t="str">
        <f t="shared" si="178"/>
        <v>National Debt Interest</v>
      </c>
      <c r="C746" s="197" t="str">
        <f t="shared" si="178"/>
        <v>GRA for National Debt Interest</v>
      </c>
      <c r="D746" s="189" t="s">
        <v>1241</v>
      </c>
      <c r="F746" s="189" t="s">
        <v>1242</v>
      </c>
      <c r="H746" s="43">
        <v>582</v>
      </c>
      <c r="I746" s="197" t="str">
        <f>I$744</f>
        <v>Yes</v>
      </c>
      <c r="J746" s="231"/>
      <c r="K746" s="197" t="str">
        <f t="shared" si="179"/>
        <v>GRA national debt interest</v>
      </c>
      <c r="L746" s="197">
        <f t="shared" si="179"/>
        <v>0</v>
      </c>
      <c r="M746" s="197">
        <f t="shared" si="179"/>
        <v>10</v>
      </c>
      <c r="N746" s="197">
        <f t="shared" si="179"/>
        <v>1</v>
      </c>
      <c r="O746" s="197" t="str">
        <f t="shared" si="179"/>
        <v>weight</v>
      </c>
      <c r="P746" s="248"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6" s="197" t="str">
        <f>Q$744</f>
        <v>io-model.html</v>
      </c>
      <c r="R746" s="189"/>
      <c r="W746" s="190" t="str" cm="1">
        <f t="array" ref="W746">IFERROR(INDEX(A$761:A$954,MATCH(H746,A$761:A$954,0),0),"Save")</f>
        <v>Save</v>
      </c>
    </row>
    <row r="747" spans="1:23" hidden="1">
      <c r="A747" s="197" t="str">
        <f t="shared" si="178"/>
        <v>Government Revenue Accounting</v>
      </c>
      <c r="B747" s="197" t="str">
        <f t="shared" si="178"/>
        <v>National Debt Interest</v>
      </c>
      <c r="C747" s="197" t="str">
        <f t="shared" si="178"/>
        <v>GRA for National Debt Interest</v>
      </c>
      <c r="D747" s="189" t="s">
        <v>1244</v>
      </c>
      <c r="F747" s="189" t="s">
        <v>1245</v>
      </c>
      <c r="H747" s="43">
        <v>583</v>
      </c>
      <c r="I747" s="197" t="str">
        <f>I$744</f>
        <v>Yes</v>
      </c>
      <c r="J747" s="231"/>
      <c r="K747" s="197" t="str">
        <f t="shared" si="179"/>
        <v>GRA national debt interest</v>
      </c>
      <c r="L747" s="197">
        <f t="shared" si="179"/>
        <v>0</v>
      </c>
      <c r="M747" s="197">
        <f t="shared" si="179"/>
        <v>10</v>
      </c>
      <c r="N747" s="197">
        <f t="shared" si="179"/>
        <v>1</v>
      </c>
      <c r="O747" s="197" t="str">
        <f t="shared" si="179"/>
        <v>weight</v>
      </c>
      <c r="P747" s="248"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7" s="197" t="str">
        <f>Q$744</f>
        <v>io-model.html</v>
      </c>
      <c r="R747" s="189"/>
      <c r="W747" s="190" t="str" cm="1">
        <f t="array" ref="W747">IFERROR(INDEX(A$761:A$954,MATCH(H747,A$761:A$954,0),0),"Save")</f>
        <v>Save</v>
      </c>
    </row>
    <row r="748" spans="1:23" hidden="1">
      <c r="A748" s="197" t="str">
        <f t="shared" si="178"/>
        <v>Government Revenue Accounting</v>
      </c>
      <c r="B748" s="197" t="str">
        <f t="shared" si="178"/>
        <v>National Debt Interest</v>
      </c>
      <c r="C748" s="197" t="str">
        <f t="shared" si="178"/>
        <v>GRA for National Debt Interest</v>
      </c>
      <c r="D748" s="189" t="s">
        <v>1247</v>
      </c>
      <c r="F748" s="189" t="s">
        <v>1248</v>
      </c>
      <c r="H748" s="43">
        <v>584</v>
      </c>
      <c r="I748" s="197" t="str">
        <f>I$744</f>
        <v>Yes</v>
      </c>
      <c r="J748" s="231"/>
      <c r="K748" s="197" t="str">
        <f t="shared" si="179"/>
        <v>GRA national debt interest</v>
      </c>
      <c r="L748" s="197">
        <f t="shared" si="179"/>
        <v>0</v>
      </c>
      <c r="M748" s="197">
        <f t="shared" si="179"/>
        <v>10</v>
      </c>
      <c r="N748" s="197">
        <f t="shared" si="179"/>
        <v>1</v>
      </c>
      <c r="O748" s="197" t="str">
        <f t="shared" si="179"/>
        <v>weight</v>
      </c>
      <c r="P748" s="248"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8" s="197" t="str">
        <f>Q$744</f>
        <v>io-model.html</v>
      </c>
      <c r="R748" s="189"/>
      <c r="W748" s="190" t="str" cm="1">
        <f t="array" ref="W748">IFERROR(INDEX(A$761:A$954,MATCH(H748,A$761:A$954,0),0),"Save")</f>
        <v>Save</v>
      </c>
    </row>
    <row r="749" spans="1:23" hidden="1">
      <c r="A749" s="189" t="s">
        <v>1229</v>
      </c>
      <c r="B749" s="189" t="s">
        <v>1269</v>
      </c>
      <c r="C749" s="189" t="s">
        <v>1270</v>
      </c>
      <c r="D749" s="189" t="s">
        <v>1232</v>
      </c>
      <c r="F749" s="189" t="s">
        <v>1233</v>
      </c>
      <c r="H749" s="43">
        <v>585</v>
      </c>
      <c r="I749" s="189" t="s">
        <v>311</v>
      </c>
      <c r="J749" s="231"/>
      <c r="K749" s="189" t="s">
        <v>1271</v>
      </c>
      <c r="L749" s="189">
        <v>0</v>
      </c>
      <c r="M749" s="189">
        <v>10</v>
      </c>
      <c r="N749" s="189">
        <v>1</v>
      </c>
      <c r="O749" s="189" t="s">
        <v>1235</v>
      </c>
      <c r="P749" s="248"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9" s="189" t="s">
        <v>1237</v>
      </c>
      <c r="R749" s="189"/>
      <c r="W749" s="190" t="str" cm="1">
        <f t="array" ref="W749">IFERROR(INDEX(A$761:A$954,MATCH(H749,A$761:A$954,0),0),"Save")</f>
        <v>Save</v>
      </c>
    </row>
    <row r="750" spans="1:23" hidden="1">
      <c r="A750" s="197" t="str">
        <f t="shared" ref="A750:C753" si="180">A$749</f>
        <v>Government Revenue Accounting</v>
      </c>
      <c r="B750" s="197" t="str">
        <f t="shared" si="180"/>
        <v>Remaining Government Cash Flows</v>
      </c>
      <c r="C750" s="197" t="str">
        <f t="shared" si="180"/>
        <v>GRA for Remaining Government Cash Flow Changes</v>
      </c>
      <c r="D750" s="189" t="s">
        <v>1238</v>
      </c>
      <c r="F750" s="189" t="s">
        <v>1239</v>
      </c>
      <c r="H750" s="43">
        <v>586</v>
      </c>
      <c r="I750" s="197" t="str">
        <f>I$749</f>
        <v>Yes</v>
      </c>
      <c r="J750" s="231"/>
      <c r="K750" s="197" t="str">
        <f t="shared" ref="K750:O753" si="181">K$749</f>
        <v>GRA remaining cash flow changes</v>
      </c>
      <c r="L750" s="197">
        <f t="shared" si="181"/>
        <v>0</v>
      </c>
      <c r="M750" s="197">
        <f t="shared" si="181"/>
        <v>10</v>
      </c>
      <c r="N750" s="197">
        <f t="shared" si="181"/>
        <v>1</v>
      </c>
      <c r="O750" s="197" t="str">
        <f t="shared" si="181"/>
        <v>weight</v>
      </c>
      <c r="P750" s="248"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0" s="197" t="str">
        <f>Q$749</f>
        <v>io-model.html</v>
      </c>
      <c r="R750" s="189"/>
      <c r="W750" s="190" t="str" cm="1">
        <f t="array" ref="W750">IFERROR(INDEX(A$761:A$954,MATCH(H750,A$761:A$954,0),0),"Save")</f>
        <v>Save</v>
      </c>
    </row>
    <row r="751" spans="1:23" hidden="1">
      <c r="A751" s="197" t="str">
        <f t="shared" si="180"/>
        <v>Government Revenue Accounting</v>
      </c>
      <c r="B751" s="197" t="str">
        <f t="shared" si="180"/>
        <v>Remaining Government Cash Flows</v>
      </c>
      <c r="C751" s="197" t="str">
        <f t="shared" si="180"/>
        <v>GRA for Remaining Government Cash Flow Changes</v>
      </c>
      <c r="D751" s="189" t="s">
        <v>1241</v>
      </c>
      <c r="F751" s="189" t="s">
        <v>1242</v>
      </c>
      <c r="H751" s="43">
        <v>587</v>
      </c>
      <c r="I751" s="197" t="str">
        <f>I$749</f>
        <v>Yes</v>
      </c>
      <c r="J751" s="231"/>
      <c r="K751" s="197" t="str">
        <f t="shared" si="181"/>
        <v>GRA remaining cash flow changes</v>
      </c>
      <c r="L751" s="197">
        <f t="shared" si="181"/>
        <v>0</v>
      </c>
      <c r="M751" s="197">
        <f t="shared" si="181"/>
        <v>10</v>
      </c>
      <c r="N751" s="197">
        <f t="shared" si="181"/>
        <v>1</v>
      </c>
      <c r="O751" s="197" t="str">
        <f t="shared" si="181"/>
        <v>weight</v>
      </c>
      <c r="P751" s="248"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1" s="197" t="str">
        <f>Q$749</f>
        <v>io-model.html</v>
      </c>
      <c r="R751" s="189"/>
      <c r="W751" s="190" t="str" cm="1">
        <f t="array" ref="W751">IFERROR(INDEX(A$761:A$954,MATCH(H751,A$761:A$954,0),0),"Save")</f>
        <v>Save</v>
      </c>
    </row>
    <row r="752" spans="1:23" hidden="1">
      <c r="A752" s="197" t="str">
        <f t="shared" si="180"/>
        <v>Government Revenue Accounting</v>
      </c>
      <c r="B752" s="197" t="str">
        <f t="shared" si="180"/>
        <v>Remaining Government Cash Flows</v>
      </c>
      <c r="C752" s="197" t="str">
        <f t="shared" si="180"/>
        <v>GRA for Remaining Government Cash Flow Changes</v>
      </c>
      <c r="D752" s="189" t="s">
        <v>1244</v>
      </c>
      <c r="F752" s="189" t="s">
        <v>1245</v>
      </c>
      <c r="H752" s="43">
        <v>588</v>
      </c>
      <c r="I752" s="197" t="str">
        <f>I$749</f>
        <v>Yes</v>
      </c>
      <c r="J752" s="231"/>
      <c r="K752" s="197" t="str">
        <f t="shared" si="181"/>
        <v>GRA remaining cash flow changes</v>
      </c>
      <c r="L752" s="197">
        <f t="shared" si="181"/>
        <v>0</v>
      </c>
      <c r="M752" s="197">
        <f t="shared" si="181"/>
        <v>10</v>
      </c>
      <c r="N752" s="197">
        <f t="shared" si="181"/>
        <v>1</v>
      </c>
      <c r="O752" s="197" t="str">
        <f t="shared" si="181"/>
        <v>weight</v>
      </c>
      <c r="P752" s="248"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2" s="197" t="str">
        <f>Q$749</f>
        <v>io-model.html</v>
      </c>
      <c r="R752" s="189"/>
      <c r="W752" s="190" t="str" cm="1">
        <f t="array" ref="W752">IFERROR(INDEX(A$761:A$954,MATCH(H752,A$761:A$954,0),0),"Save")</f>
        <v>Save</v>
      </c>
    </row>
    <row r="753" spans="1:23" hidden="1">
      <c r="A753" s="197" t="str">
        <f t="shared" si="180"/>
        <v>Government Revenue Accounting</v>
      </c>
      <c r="B753" s="197" t="str">
        <f t="shared" si="180"/>
        <v>Remaining Government Cash Flows</v>
      </c>
      <c r="C753" s="197" t="str">
        <f t="shared" si="180"/>
        <v>GRA for Remaining Government Cash Flow Changes</v>
      </c>
      <c r="D753" s="189" t="s">
        <v>1247</v>
      </c>
      <c r="F753" s="189" t="s">
        <v>1248</v>
      </c>
      <c r="H753" s="43">
        <v>589</v>
      </c>
      <c r="I753" s="197" t="str">
        <f>I$749</f>
        <v>Yes</v>
      </c>
      <c r="J753" s="231"/>
      <c r="K753" s="197" t="str">
        <f t="shared" si="181"/>
        <v>GRA remaining cash flow changes</v>
      </c>
      <c r="L753" s="197">
        <f t="shared" si="181"/>
        <v>0</v>
      </c>
      <c r="M753" s="197">
        <f t="shared" si="181"/>
        <v>10</v>
      </c>
      <c r="N753" s="197">
        <f t="shared" si="181"/>
        <v>1</v>
      </c>
      <c r="O753" s="197" t="str">
        <f t="shared" si="181"/>
        <v>weight</v>
      </c>
      <c r="P753" s="248"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3" s="197" t="str">
        <f>Q$749</f>
        <v>io-model.html</v>
      </c>
      <c r="R753" s="189"/>
      <c r="W753" s="190" t="str" cm="1">
        <f t="array" ref="W753">IFERROR(INDEX(A$761:A$954,MATCH(H753,A$761:A$954,0),0),"Save")</f>
        <v>Save</v>
      </c>
    </row>
    <row r="754" spans="1:23">
      <c r="H754" s="189"/>
      <c r="J754" s="189"/>
      <c r="P754" s="166"/>
      <c r="R754" s="189"/>
    </row>
    <row r="755" spans="1:23">
      <c r="H755" s="189"/>
      <c r="J755" s="189"/>
      <c r="P755" s="166"/>
      <c r="R755" s="189"/>
    </row>
    <row r="756" spans="1:23">
      <c r="H756" s="189"/>
      <c r="J756" s="189"/>
      <c r="P756" s="166"/>
      <c r="R756" s="189"/>
    </row>
    <row r="757" spans="1:23">
      <c r="H757" s="189"/>
      <c r="J757" s="189"/>
      <c r="P757" s="166"/>
      <c r="R757" s="189"/>
    </row>
    <row r="758" spans="1:23">
      <c r="H758" s="189"/>
      <c r="J758" s="189"/>
      <c r="P758" s="166"/>
      <c r="R758" s="189"/>
    </row>
    <row r="759" spans="1:23">
      <c r="P759" s="166"/>
    </row>
    <row r="760" spans="1:23">
      <c r="P760" s="166"/>
    </row>
    <row r="761" spans="1:23">
      <c r="A761" s="249">
        <v>56</v>
      </c>
      <c r="P761" s="166"/>
    </row>
    <row r="762" spans="1:23">
      <c r="A762" s="249">
        <v>57</v>
      </c>
      <c r="P762" s="166"/>
    </row>
    <row r="763" spans="1:23">
      <c r="A763" s="249">
        <v>100</v>
      </c>
      <c r="P763" s="166"/>
    </row>
    <row r="764" spans="1:23">
      <c r="A764" s="249">
        <v>101</v>
      </c>
      <c r="P764" s="166"/>
    </row>
    <row r="765" spans="1:23">
      <c r="A765" s="249">
        <v>102</v>
      </c>
      <c r="P765" s="166"/>
    </row>
    <row r="766" spans="1:23">
      <c r="A766" s="249">
        <v>103</v>
      </c>
      <c r="P766" s="166"/>
    </row>
    <row r="767" spans="1:23">
      <c r="A767" s="249">
        <v>104</v>
      </c>
      <c r="P767" s="166"/>
    </row>
    <row r="768" spans="1:23">
      <c r="A768" s="249">
        <v>105</v>
      </c>
      <c r="P768" s="166"/>
    </row>
    <row r="769" spans="1:16">
      <c r="A769" s="249">
        <v>106</v>
      </c>
      <c r="P769" s="166"/>
    </row>
    <row r="770" spans="1:16">
      <c r="A770" s="249">
        <v>107</v>
      </c>
      <c r="P770" s="166"/>
    </row>
    <row r="771" spans="1:16">
      <c r="A771" s="249">
        <v>125</v>
      </c>
      <c r="P771" s="166"/>
    </row>
    <row r="772" spans="1:16">
      <c r="A772" s="249">
        <v>126</v>
      </c>
      <c r="P772" s="166"/>
    </row>
    <row r="773" spans="1:16">
      <c r="A773" s="249">
        <v>127</v>
      </c>
      <c r="P773" s="166"/>
    </row>
    <row r="774" spans="1:16">
      <c r="A774" s="249">
        <v>128</v>
      </c>
      <c r="P774" s="166"/>
    </row>
    <row r="775" spans="1:16">
      <c r="A775" s="249">
        <v>129</v>
      </c>
      <c r="P775" s="166"/>
    </row>
    <row r="776" spans="1:16">
      <c r="A776" s="249">
        <v>130</v>
      </c>
      <c r="P776" s="166"/>
    </row>
    <row r="777" spans="1:16">
      <c r="A777" s="249">
        <v>131</v>
      </c>
      <c r="P777" s="166"/>
    </row>
    <row r="778" spans="1:16">
      <c r="A778" s="249">
        <v>132</v>
      </c>
      <c r="P778" s="166"/>
    </row>
    <row r="779" spans="1:16">
      <c r="A779" s="249">
        <v>381</v>
      </c>
      <c r="P779" s="166"/>
    </row>
    <row r="780" spans="1:16">
      <c r="A780" s="249">
        <v>382</v>
      </c>
      <c r="P780" s="166"/>
    </row>
    <row r="781" spans="1:16">
      <c r="A781" s="249">
        <v>383</v>
      </c>
      <c r="P781" s="166"/>
    </row>
    <row r="782" spans="1:16">
      <c r="A782" s="249">
        <v>384</v>
      </c>
      <c r="P782" s="166"/>
    </row>
    <row r="783" spans="1:16">
      <c r="A783" s="249">
        <v>385</v>
      </c>
      <c r="P783" s="166"/>
    </row>
    <row r="784" spans="1:16">
      <c r="A784" s="249">
        <v>386</v>
      </c>
      <c r="P784" s="166"/>
    </row>
    <row r="785" spans="1:16">
      <c r="A785" s="249">
        <v>387</v>
      </c>
      <c r="P785" s="166"/>
    </row>
    <row r="786" spans="1:16">
      <c r="A786" s="249">
        <v>388</v>
      </c>
      <c r="P786" s="166"/>
    </row>
    <row r="787" spans="1:16">
      <c r="A787" s="249">
        <v>389</v>
      </c>
      <c r="P787" s="166"/>
    </row>
    <row r="788" spans="1:16">
      <c r="A788" s="249">
        <v>390</v>
      </c>
      <c r="P788" s="166"/>
    </row>
    <row r="789" spans="1:16">
      <c r="A789" s="249">
        <v>391</v>
      </c>
      <c r="P789" s="166"/>
    </row>
    <row r="790" spans="1:16">
      <c r="A790" s="249">
        <v>392</v>
      </c>
      <c r="P790" s="166"/>
    </row>
    <row r="791" spans="1:16">
      <c r="A791" s="249">
        <v>393</v>
      </c>
      <c r="P791" s="166"/>
    </row>
    <row r="792" spans="1:16">
      <c r="A792" s="249">
        <v>394</v>
      </c>
      <c r="P792" s="166"/>
    </row>
    <row r="793" spans="1:16">
      <c r="A793" s="249">
        <v>395</v>
      </c>
      <c r="P793" s="166"/>
    </row>
    <row r="794" spans="1:16">
      <c r="A794" s="249">
        <v>396</v>
      </c>
      <c r="P794" s="166"/>
    </row>
    <row r="795" spans="1:16">
      <c r="A795" s="249">
        <v>397</v>
      </c>
      <c r="P795" s="166"/>
    </row>
    <row r="796" spans="1:16">
      <c r="A796" s="249">
        <v>398</v>
      </c>
      <c r="P796" s="166"/>
    </row>
    <row r="797" spans="1:16">
      <c r="A797" s="249">
        <v>399</v>
      </c>
      <c r="P797" s="166"/>
    </row>
    <row r="798" spans="1:16">
      <c r="A798" s="249">
        <v>400</v>
      </c>
      <c r="P798" s="166"/>
    </row>
    <row r="799" spans="1:16">
      <c r="A799" s="249">
        <v>401</v>
      </c>
      <c r="P799" s="166"/>
    </row>
    <row r="800" spans="1:16">
      <c r="A800" s="249">
        <v>402</v>
      </c>
      <c r="P800" s="166"/>
    </row>
    <row r="801" spans="1:16">
      <c r="A801" s="249">
        <v>403</v>
      </c>
      <c r="P801" s="166"/>
    </row>
    <row r="802" spans="1:16">
      <c r="A802" s="249">
        <v>404</v>
      </c>
      <c r="P802" s="166"/>
    </row>
    <row r="803" spans="1:16">
      <c r="A803" s="249">
        <v>405</v>
      </c>
      <c r="P803" s="166"/>
    </row>
    <row r="804" spans="1:16">
      <c r="A804" s="249">
        <v>406</v>
      </c>
      <c r="P804" s="166"/>
    </row>
    <row r="805" spans="1:16">
      <c r="A805" s="249">
        <v>407</v>
      </c>
      <c r="P805" s="166"/>
    </row>
    <row r="806" spans="1:16">
      <c r="A806" s="249">
        <v>408</v>
      </c>
      <c r="P806" s="166"/>
    </row>
    <row r="807" spans="1:16">
      <c r="A807" s="249">
        <v>409</v>
      </c>
      <c r="P807" s="166"/>
    </row>
    <row r="808" spans="1:16">
      <c r="A808" s="249">
        <v>410</v>
      </c>
      <c r="P808" s="166"/>
    </row>
    <row r="809" spans="1:16">
      <c r="A809" s="249">
        <v>411</v>
      </c>
      <c r="P809" s="166"/>
    </row>
    <row r="810" spans="1:16">
      <c r="A810" s="249">
        <v>412</v>
      </c>
      <c r="P810" s="166"/>
    </row>
    <row r="811" spans="1:16">
      <c r="A811" s="249">
        <v>413</v>
      </c>
      <c r="P811" s="166"/>
    </row>
    <row r="812" spans="1:16">
      <c r="A812" s="249">
        <v>414</v>
      </c>
      <c r="P812" s="166"/>
    </row>
    <row r="813" spans="1:16">
      <c r="A813" s="249">
        <v>415</v>
      </c>
      <c r="P813" s="166"/>
    </row>
    <row r="814" spans="1:16">
      <c r="A814" s="249">
        <v>416</v>
      </c>
      <c r="P814" s="166"/>
    </row>
    <row r="815" spans="1:16">
      <c r="A815" s="249">
        <v>417</v>
      </c>
      <c r="P815" s="166"/>
    </row>
    <row r="816" spans="1:16">
      <c r="A816" s="249">
        <v>418</v>
      </c>
      <c r="P816" s="166"/>
    </row>
    <row r="817" spans="1:16">
      <c r="A817" s="249">
        <v>419</v>
      </c>
      <c r="P817" s="166"/>
    </row>
    <row r="818" spans="1:16">
      <c r="A818" s="249">
        <v>420</v>
      </c>
      <c r="P818" s="166"/>
    </row>
    <row r="819" spans="1:16">
      <c r="A819" s="249">
        <v>421</v>
      </c>
      <c r="P819" s="166"/>
    </row>
    <row r="820" spans="1:16">
      <c r="A820" s="249">
        <v>422</v>
      </c>
      <c r="P820" s="166"/>
    </row>
    <row r="821" spans="1:16">
      <c r="A821" s="249">
        <v>423</v>
      </c>
      <c r="P821" s="166"/>
    </row>
    <row r="822" spans="1:16">
      <c r="A822" s="249">
        <v>424</v>
      </c>
      <c r="P822" s="166"/>
    </row>
    <row r="823" spans="1:16">
      <c r="A823" s="249">
        <v>425</v>
      </c>
      <c r="P823" s="166"/>
    </row>
    <row r="824" spans="1:16">
      <c r="A824" s="249">
        <v>426</v>
      </c>
      <c r="P824" s="166"/>
    </row>
    <row r="825" spans="1:16">
      <c r="A825" s="249">
        <v>427</v>
      </c>
      <c r="P825" s="166"/>
    </row>
    <row r="826" spans="1:16">
      <c r="A826" s="249">
        <v>428</v>
      </c>
      <c r="P826" s="166"/>
    </row>
    <row r="827" spans="1:16">
      <c r="A827" s="249">
        <v>464</v>
      </c>
      <c r="P827" s="166"/>
    </row>
    <row r="828" spans="1:16">
      <c r="A828" s="249">
        <v>465</v>
      </c>
      <c r="P828" s="166"/>
    </row>
    <row r="829" spans="1:16">
      <c r="A829" s="249">
        <v>466</v>
      </c>
      <c r="P829" s="166"/>
    </row>
    <row r="830" spans="1:16">
      <c r="A830" s="249">
        <v>467</v>
      </c>
      <c r="P830" s="166"/>
    </row>
    <row r="831" spans="1:16">
      <c r="A831" s="249">
        <v>468</v>
      </c>
      <c r="P831" s="166"/>
    </row>
    <row r="832" spans="1:16">
      <c r="A832" s="249">
        <v>469</v>
      </c>
      <c r="P832" s="166"/>
    </row>
    <row r="833" spans="1:16">
      <c r="A833" s="249">
        <v>470</v>
      </c>
      <c r="P833" s="166"/>
    </row>
    <row r="834" spans="1:16">
      <c r="A834" s="249">
        <v>471</v>
      </c>
      <c r="P834" s="166"/>
    </row>
    <row r="835" spans="1:16">
      <c r="A835" s="249">
        <v>472</v>
      </c>
      <c r="P835" s="166"/>
    </row>
    <row r="836" spans="1:16">
      <c r="A836" s="249">
        <v>473</v>
      </c>
      <c r="P836" s="166"/>
    </row>
    <row r="837" spans="1:16">
      <c r="A837" s="249">
        <v>474</v>
      </c>
      <c r="P837" s="166"/>
    </row>
    <row r="838" spans="1:16">
      <c r="A838" s="249">
        <v>475</v>
      </c>
      <c r="P838" s="166"/>
    </row>
    <row r="839" spans="1:16">
      <c r="A839" s="249">
        <v>476</v>
      </c>
      <c r="P839" s="166"/>
    </row>
    <row r="840" spans="1:16">
      <c r="A840" s="249">
        <v>477</v>
      </c>
      <c r="P840" s="166"/>
    </row>
    <row r="841" spans="1:16">
      <c r="A841" s="249">
        <v>478</v>
      </c>
      <c r="P841" s="166"/>
    </row>
    <row r="842" spans="1:16">
      <c r="A842" s="249">
        <v>479</v>
      </c>
      <c r="P842" s="166"/>
    </row>
    <row r="843" spans="1:16">
      <c r="A843" s="249">
        <v>480</v>
      </c>
      <c r="P843" s="166"/>
    </row>
    <row r="844" spans="1:16">
      <c r="A844" s="249">
        <v>481</v>
      </c>
      <c r="P844" s="166"/>
    </row>
    <row r="845" spans="1:16">
      <c r="A845" s="249">
        <v>482</v>
      </c>
      <c r="P845" s="166"/>
    </row>
    <row r="846" spans="1:16">
      <c r="A846" s="249">
        <v>483</v>
      </c>
      <c r="P846" s="166"/>
    </row>
    <row r="847" spans="1:16">
      <c r="A847" s="249">
        <v>484</v>
      </c>
      <c r="P847" s="166"/>
    </row>
    <row r="848" spans="1:16">
      <c r="A848" s="249">
        <v>485</v>
      </c>
      <c r="P848" s="166"/>
    </row>
    <row r="849" spans="1:16">
      <c r="A849" s="249">
        <v>486</v>
      </c>
      <c r="P849" s="166"/>
    </row>
    <row r="850" spans="1:16">
      <c r="A850" s="249">
        <v>487</v>
      </c>
      <c r="P850" s="166"/>
    </row>
    <row r="851" spans="1:16">
      <c r="A851" s="249">
        <v>488</v>
      </c>
      <c r="P851" s="166"/>
    </row>
    <row r="852" spans="1:16">
      <c r="A852" s="249">
        <v>489</v>
      </c>
      <c r="P852" s="166"/>
    </row>
    <row r="853" spans="1:16">
      <c r="A853" s="249">
        <v>490</v>
      </c>
      <c r="P853" s="166"/>
    </row>
    <row r="854" spans="1:16">
      <c r="A854" s="249">
        <v>491</v>
      </c>
      <c r="P854" s="166"/>
    </row>
    <row r="855" spans="1:16">
      <c r="A855" s="249">
        <v>492</v>
      </c>
      <c r="P855" s="166"/>
    </row>
    <row r="856" spans="1:16">
      <c r="A856" s="249">
        <v>493</v>
      </c>
      <c r="P856" s="166"/>
    </row>
    <row r="857" spans="1:16">
      <c r="A857" s="249">
        <v>494</v>
      </c>
      <c r="P857" s="166"/>
    </row>
    <row r="858" spans="1:16">
      <c r="A858" s="249">
        <v>495</v>
      </c>
      <c r="P858" s="166"/>
    </row>
    <row r="859" spans="1:16">
      <c r="A859" s="249">
        <v>756</v>
      </c>
      <c r="P859" s="166"/>
    </row>
    <row r="860" spans="1:16">
      <c r="A860" s="249">
        <v>757</v>
      </c>
      <c r="P860" s="166"/>
    </row>
    <row r="861" spans="1:16">
      <c r="A861" s="249">
        <v>758</v>
      </c>
      <c r="P861" s="166"/>
    </row>
    <row r="862" spans="1:16">
      <c r="A862" s="249">
        <v>759</v>
      </c>
      <c r="P862" s="166"/>
    </row>
    <row r="863" spans="1:16">
      <c r="A863" s="249">
        <v>760</v>
      </c>
      <c r="P863" s="166"/>
    </row>
    <row r="864" spans="1:16">
      <c r="A864" s="249">
        <v>761</v>
      </c>
      <c r="P864" s="166"/>
    </row>
    <row r="865" spans="1:16">
      <c r="A865" s="249">
        <v>762</v>
      </c>
      <c r="P865" s="166"/>
    </row>
    <row r="866" spans="1:16">
      <c r="A866" s="249">
        <v>763</v>
      </c>
      <c r="P866" s="166"/>
    </row>
    <row r="867" spans="1:16">
      <c r="A867" s="249">
        <v>764</v>
      </c>
      <c r="P867" s="166"/>
    </row>
    <row r="868" spans="1:16">
      <c r="A868" s="249">
        <v>765</v>
      </c>
      <c r="P868" s="166"/>
    </row>
    <row r="869" spans="1:16">
      <c r="A869" s="249">
        <v>766</v>
      </c>
      <c r="P869" s="166"/>
    </row>
    <row r="870" spans="1:16">
      <c r="A870" s="249">
        <v>767</v>
      </c>
      <c r="P870" s="166"/>
    </row>
    <row r="871" spans="1:16">
      <c r="A871" s="249">
        <v>768</v>
      </c>
      <c r="P871" s="166"/>
    </row>
    <row r="872" spans="1:16">
      <c r="A872" s="249">
        <v>769</v>
      </c>
      <c r="P872" s="166"/>
    </row>
    <row r="873" spans="1:16">
      <c r="A873" s="249">
        <v>770</v>
      </c>
      <c r="P873" s="166"/>
    </row>
    <row r="874" spans="1:16">
      <c r="A874" s="249">
        <v>771</v>
      </c>
      <c r="P874" s="166"/>
    </row>
    <row r="875" spans="1:16">
      <c r="A875" s="249">
        <v>772</v>
      </c>
      <c r="P875" s="166"/>
    </row>
    <row r="876" spans="1:16">
      <c r="A876" s="249">
        <v>773</v>
      </c>
      <c r="P876" s="166"/>
    </row>
    <row r="877" spans="1:16">
      <c r="A877" s="249">
        <v>774</v>
      </c>
      <c r="P877" s="166"/>
    </row>
    <row r="878" spans="1:16">
      <c r="A878" s="249">
        <v>775</v>
      </c>
      <c r="P878" s="166"/>
    </row>
    <row r="879" spans="1:16">
      <c r="A879" s="249">
        <v>776</v>
      </c>
      <c r="P879" s="166"/>
    </row>
    <row r="880" spans="1:16">
      <c r="A880" s="249">
        <v>777</v>
      </c>
      <c r="P880" s="166"/>
    </row>
    <row r="881" spans="1:16">
      <c r="A881" s="249">
        <v>778</v>
      </c>
      <c r="P881" s="166"/>
    </row>
    <row r="882" spans="1:16">
      <c r="A882" s="249">
        <v>779</v>
      </c>
      <c r="P882" s="166"/>
    </row>
    <row r="883" spans="1:16">
      <c r="A883" s="249">
        <v>780</v>
      </c>
      <c r="P883" s="166"/>
    </row>
    <row r="884" spans="1:16">
      <c r="A884" s="249">
        <v>781</v>
      </c>
      <c r="P884" s="166"/>
    </row>
    <row r="885" spans="1:16">
      <c r="A885" s="249">
        <v>782</v>
      </c>
      <c r="P885" s="166"/>
    </row>
    <row r="886" spans="1:16">
      <c r="A886" s="249">
        <v>783</v>
      </c>
      <c r="P886" s="166"/>
    </row>
    <row r="887" spans="1:16">
      <c r="A887" s="249">
        <v>784</v>
      </c>
      <c r="P887" s="166"/>
    </row>
    <row r="888" spans="1:16">
      <c r="A888" s="249">
        <v>785</v>
      </c>
      <c r="P888" s="166"/>
    </row>
    <row r="889" spans="1:16">
      <c r="A889" s="249">
        <v>786</v>
      </c>
      <c r="P889" s="166"/>
    </row>
    <row r="890" spans="1:16">
      <c r="A890" s="249">
        <v>787</v>
      </c>
      <c r="P890" s="166"/>
    </row>
    <row r="891" spans="1:16">
      <c r="A891" s="249">
        <v>788</v>
      </c>
      <c r="P891" s="166"/>
    </row>
    <row r="892" spans="1:16">
      <c r="A892" s="249">
        <v>789</v>
      </c>
      <c r="P892" s="166"/>
    </row>
    <row r="893" spans="1:16">
      <c r="A893" s="249">
        <v>790</v>
      </c>
      <c r="P893" s="166"/>
    </row>
    <row r="894" spans="1:16">
      <c r="A894" s="249">
        <v>791</v>
      </c>
      <c r="P894" s="166"/>
    </row>
    <row r="895" spans="1:16">
      <c r="A895" s="249">
        <v>792</v>
      </c>
      <c r="P895" s="166"/>
    </row>
    <row r="896" spans="1:16">
      <c r="A896" s="249">
        <v>793</v>
      </c>
      <c r="P896" s="166"/>
    </row>
    <row r="897" spans="1:16">
      <c r="A897" s="249">
        <v>794</v>
      </c>
      <c r="P897" s="166"/>
    </row>
    <row r="898" spans="1:16">
      <c r="A898" s="249">
        <v>795</v>
      </c>
      <c r="P898" s="166"/>
    </row>
    <row r="899" spans="1:16">
      <c r="A899" s="249">
        <v>796</v>
      </c>
      <c r="P899" s="166"/>
    </row>
    <row r="900" spans="1:16">
      <c r="A900" s="249">
        <v>797</v>
      </c>
      <c r="P900" s="166"/>
    </row>
    <row r="901" spans="1:16">
      <c r="A901" s="249">
        <v>798</v>
      </c>
      <c r="P901" s="166"/>
    </row>
    <row r="902" spans="1:16">
      <c r="A902" s="249">
        <v>799</v>
      </c>
      <c r="P902" s="166"/>
    </row>
    <row r="903" spans="1:16">
      <c r="A903" s="249">
        <v>800</v>
      </c>
      <c r="P903" s="166"/>
    </row>
    <row r="904" spans="1:16">
      <c r="A904" s="249">
        <v>801</v>
      </c>
      <c r="P904" s="166"/>
    </row>
    <row r="905" spans="1:16">
      <c r="A905" s="249">
        <v>802</v>
      </c>
      <c r="P905" s="166"/>
    </row>
    <row r="906" spans="1:16">
      <c r="A906" s="249">
        <v>803</v>
      </c>
      <c r="P906" s="166"/>
    </row>
    <row r="907" spans="1:16">
      <c r="A907" s="249">
        <v>804</v>
      </c>
      <c r="P907" s="166"/>
    </row>
    <row r="908" spans="1:16">
      <c r="A908" s="249">
        <v>805</v>
      </c>
      <c r="P908" s="166"/>
    </row>
    <row r="909" spans="1:16">
      <c r="A909" s="249">
        <v>806</v>
      </c>
      <c r="P909" s="166"/>
    </row>
    <row r="910" spans="1:16">
      <c r="A910" s="249">
        <v>807</v>
      </c>
      <c r="P910" s="166"/>
    </row>
    <row r="911" spans="1:16">
      <c r="A911" s="249">
        <v>808</v>
      </c>
      <c r="P911" s="166"/>
    </row>
    <row r="912" spans="1:16">
      <c r="A912" s="249">
        <v>809</v>
      </c>
      <c r="P912" s="166"/>
    </row>
    <row r="913" spans="1:16">
      <c r="A913" s="249">
        <v>810</v>
      </c>
      <c r="P913" s="166"/>
    </row>
    <row r="914" spans="1:16">
      <c r="A914" s="249">
        <v>811</v>
      </c>
      <c r="P914" s="166"/>
    </row>
    <row r="915" spans="1:16">
      <c r="A915" s="249">
        <v>812</v>
      </c>
      <c r="P915" s="166"/>
    </row>
    <row r="916" spans="1:16">
      <c r="A916" s="249">
        <v>813</v>
      </c>
      <c r="P916" s="166"/>
    </row>
    <row r="917" spans="1:16">
      <c r="A917" s="249">
        <v>814</v>
      </c>
      <c r="P917" s="166"/>
    </row>
    <row r="918" spans="1:16">
      <c r="A918" s="249">
        <v>815</v>
      </c>
      <c r="P918" s="166"/>
    </row>
    <row r="919" spans="1:16">
      <c r="A919" s="249">
        <v>816</v>
      </c>
      <c r="P919" s="166"/>
    </row>
    <row r="920" spans="1:16">
      <c r="A920" s="249">
        <v>817</v>
      </c>
      <c r="P920" s="166"/>
    </row>
    <row r="921" spans="1:16">
      <c r="A921" s="249">
        <v>818</v>
      </c>
      <c r="P921" s="166"/>
    </row>
    <row r="922" spans="1:16">
      <c r="A922" s="249">
        <v>819</v>
      </c>
      <c r="P922" s="166"/>
    </row>
    <row r="923" spans="1:16">
      <c r="A923" s="249">
        <v>820</v>
      </c>
      <c r="P923" s="166"/>
    </row>
    <row r="924" spans="1:16">
      <c r="A924" s="249">
        <v>821</v>
      </c>
      <c r="P924" s="166"/>
    </row>
    <row r="925" spans="1:16">
      <c r="A925" s="249">
        <v>822</v>
      </c>
      <c r="P925" s="166"/>
    </row>
    <row r="926" spans="1:16">
      <c r="A926" s="249">
        <v>823</v>
      </c>
      <c r="P926" s="166"/>
    </row>
    <row r="927" spans="1:16">
      <c r="A927" s="249">
        <v>824</v>
      </c>
      <c r="P927" s="166"/>
    </row>
    <row r="928" spans="1:16">
      <c r="A928" s="249">
        <v>825</v>
      </c>
      <c r="P928" s="166"/>
    </row>
    <row r="929" spans="1:16">
      <c r="A929" s="249">
        <v>826</v>
      </c>
      <c r="P929" s="166"/>
    </row>
    <row r="930" spans="1:16">
      <c r="A930" s="249">
        <v>827</v>
      </c>
      <c r="P930" s="166"/>
    </row>
    <row r="931" spans="1:16">
      <c r="A931" s="249">
        <v>828</v>
      </c>
      <c r="P931" s="166"/>
    </row>
    <row r="932" spans="1:16">
      <c r="A932" s="249">
        <v>829</v>
      </c>
      <c r="P932" s="166"/>
    </row>
    <row r="933" spans="1:16">
      <c r="A933" s="249">
        <v>830</v>
      </c>
      <c r="P933" s="166"/>
    </row>
    <row r="934" spans="1:16">
      <c r="A934" s="249">
        <v>831</v>
      </c>
      <c r="P934" s="166"/>
    </row>
    <row r="935" spans="1:16">
      <c r="A935" s="249">
        <v>832</v>
      </c>
      <c r="P935" s="166"/>
    </row>
    <row r="936" spans="1:16">
      <c r="A936" s="249">
        <v>833</v>
      </c>
      <c r="P936" s="166"/>
    </row>
    <row r="937" spans="1:16">
      <c r="A937" s="249">
        <v>834</v>
      </c>
      <c r="P937" s="166"/>
    </row>
    <row r="938" spans="1:16">
      <c r="A938" s="249">
        <v>835</v>
      </c>
      <c r="P938" s="166"/>
    </row>
    <row r="939" spans="1:16">
      <c r="A939" s="249">
        <v>892</v>
      </c>
      <c r="P939" s="166"/>
    </row>
    <row r="940" spans="1:16">
      <c r="A940" s="249">
        <v>893</v>
      </c>
      <c r="P940" s="166"/>
    </row>
    <row r="941" spans="1:16">
      <c r="A941" s="249">
        <v>894</v>
      </c>
      <c r="P941" s="166"/>
    </row>
    <row r="942" spans="1:16">
      <c r="A942" s="249">
        <v>895</v>
      </c>
      <c r="P942" s="166"/>
    </row>
    <row r="943" spans="1:16">
      <c r="A943" s="249">
        <v>896</v>
      </c>
      <c r="P943" s="166"/>
    </row>
    <row r="944" spans="1:16">
      <c r="A944" s="249">
        <v>897</v>
      </c>
      <c r="P944" s="166"/>
    </row>
    <row r="945" spans="1:16">
      <c r="A945" s="249">
        <v>898</v>
      </c>
      <c r="P945" s="166"/>
    </row>
    <row r="946" spans="1:16">
      <c r="A946" s="249">
        <v>899</v>
      </c>
      <c r="P946" s="166"/>
    </row>
    <row r="947" spans="1:16">
      <c r="A947" s="249">
        <v>900</v>
      </c>
      <c r="P947" s="166"/>
    </row>
    <row r="948" spans="1:16">
      <c r="A948" s="249">
        <v>901</v>
      </c>
      <c r="P948" s="166"/>
    </row>
    <row r="949" spans="1:16">
      <c r="A949" s="249">
        <v>902</v>
      </c>
      <c r="P949" s="166"/>
    </row>
    <row r="950" spans="1:16">
      <c r="A950" s="249">
        <v>903</v>
      </c>
      <c r="P950" s="166"/>
    </row>
    <row r="951" spans="1:16">
      <c r="A951" s="249">
        <v>904</v>
      </c>
      <c r="P951" s="166"/>
    </row>
    <row r="952" spans="1:16">
      <c r="A952" s="249">
        <v>905</v>
      </c>
      <c r="P952" s="166"/>
    </row>
    <row r="953" spans="1:16">
      <c r="A953" s="249">
        <v>906</v>
      </c>
      <c r="P953" s="166"/>
    </row>
    <row r="954" spans="1:16">
      <c r="A954" s="249">
        <v>907</v>
      </c>
      <c r="P954" s="166"/>
    </row>
    <row r="955" spans="1:16">
      <c r="P955" s="166"/>
    </row>
    <row r="956" spans="1:16">
      <c r="P956" s="166"/>
    </row>
    <row r="957" spans="1:16">
      <c r="P957" s="166"/>
    </row>
    <row r="958" spans="1:16">
      <c r="P958" s="166"/>
    </row>
    <row r="959" spans="1:16">
      <c r="P959" s="166"/>
    </row>
    <row r="960" spans="1:16">
      <c r="P960" s="166"/>
    </row>
    <row r="961" spans="16:16">
      <c r="P961" s="166"/>
    </row>
    <row r="962" spans="16:16">
      <c r="P962" s="166"/>
    </row>
    <row r="963" spans="16:16">
      <c r="P963" s="166"/>
    </row>
    <row r="964" spans="16:16">
      <c r="P964" s="166"/>
    </row>
    <row r="965" spans="16:16">
      <c r="P965" s="166"/>
    </row>
    <row r="966" spans="16:16">
      <c r="P966" s="166"/>
    </row>
    <row r="967" spans="16:16">
      <c r="P967" s="166"/>
    </row>
    <row r="968" spans="16:16">
      <c r="P968" s="166"/>
    </row>
    <row r="969" spans="16:16">
      <c r="P969" s="166"/>
    </row>
    <row r="970" spans="16:16">
      <c r="P970" s="166"/>
    </row>
    <row r="971" spans="16:16">
      <c r="P971" s="166"/>
    </row>
    <row r="972" spans="16:16">
      <c r="P972" s="166"/>
    </row>
    <row r="973" spans="16:16">
      <c r="P973" s="166"/>
    </row>
    <row r="974" spans="16:16">
      <c r="P974" s="166"/>
    </row>
    <row r="975" spans="16:16">
      <c r="P975" s="166"/>
    </row>
    <row r="976" spans="16:16">
      <c r="P976" s="166"/>
    </row>
    <row r="977" spans="16:16">
      <c r="P977" s="166"/>
    </row>
    <row r="978" spans="16:16">
      <c r="P978" s="166"/>
    </row>
    <row r="979" spans="16:16">
      <c r="P979" s="166"/>
    </row>
    <row r="980" spans="16:16">
      <c r="P980" s="166"/>
    </row>
    <row r="981" spans="16:16">
      <c r="P981" s="166"/>
    </row>
    <row r="982" spans="16:16">
      <c r="P982" s="166"/>
    </row>
    <row r="983" spans="16:16">
      <c r="P983" s="166"/>
    </row>
    <row r="984" spans="16:16">
      <c r="P984" s="166"/>
    </row>
    <row r="985" spans="16:16">
      <c r="P985" s="166"/>
    </row>
    <row r="986" spans="16:16">
      <c r="P986" s="166"/>
    </row>
    <row r="987" spans="16:16">
      <c r="P987" s="166"/>
    </row>
    <row r="988" spans="16:16">
      <c r="P988" s="166"/>
    </row>
    <row r="989" spans="16:16">
      <c r="P989" s="166"/>
    </row>
    <row r="990" spans="16:16">
      <c r="P990" s="166"/>
    </row>
    <row r="991" spans="16:16">
      <c r="P991" s="166"/>
    </row>
    <row r="992" spans="16:16">
      <c r="P992" s="166"/>
    </row>
    <row r="993" spans="16:16">
      <c r="P993" s="166"/>
    </row>
    <row r="994" spans="16:16">
      <c r="P994" s="166"/>
    </row>
    <row r="995" spans="16:16">
      <c r="P995" s="166"/>
    </row>
    <row r="996" spans="16:16">
      <c r="P996" s="166"/>
    </row>
    <row r="997" spans="16:16">
      <c r="P997" s="166"/>
    </row>
    <row r="998" spans="16:16">
      <c r="P998" s="166"/>
    </row>
    <row r="999" spans="16:16">
      <c r="P999" s="166"/>
    </row>
    <row r="1000" spans="16:16">
      <c r="P1000" s="166"/>
    </row>
    <row r="1001" spans="16:16">
      <c r="P1001" s="166"/>
    </row>
    <row r="1002" spans="16:16">
      <c r="P1002" s="166"/>
    </row>
    <row r="1003" spans="16:16">
      <c r="P1003" s="166"/>
    </row>
    <row r="1004" spans="16:16">
      <c r="P1004" s="166"/>
    </row>
    <row r="1005" spans="16:16">
      <c r="P1005" s="166"/>
    </row>
    <row r="1006" spans="16:16">
      <c r="P1006" s="166"/>
    </row>
    <row r="1007" spans="16:16">
      <c r="P1007" s="166"/>
    </row>
    <row r="1008" spans="16:16">
      <c r="P1008" s="166"/>
    </row>
    <row r="1009" spans="16:16">
      <c r="P1009" s="166"/>
    </row>
    <row r="1010" spans="16:16">
      <c r="P1010" s="166"/>
    </row>
    <row r="1011" spans="16:16">
      <c r="P1011" s="166"/>
    </row>
    <row r="1012" spans="16:16">
      <c r="P1012" s="166"/>
    </row>
    <row r="1013" spans="16:16">
      <c r="P1013" s="166"/>
    </row>
    <row r="1014" spans="16:16">
      <c r="P1014" s="166"/>
    </row>
    <row r="1015" spans="16:16">
      <c r="P1015" s="166"/>
    </row>
    <row r="1016" spans="16:16">
      <c r="P1016" s="166"/>
    </row>
    <row r="1017" spans="16:16">
      <c r="P1017" s="166"/>
    </row>
    <row r="1018" spans="16:16">
      <c r="P1018" s="166"/>
    </row>
    <row r="1019" spans="16:16">
      <c r="P1019" s="166"/>
    </row>
    <row r="1020" spans="16:16">
      <c r="P1020" s="166"/>
    </row>
    <row r="1021" spans="16:16">
      <c r="P1021" s="166"/>
    </row>
    <row r="1022" spans="16:16">
      <c r="P1022" s="166"/>
    </row>
    <row r="1023" spans="16:16">
      <c r="P1023" s="166"/>
    </row>
    <row r="1024" spans="16:16">
      <c r="P1024" s="166"/>
    </row>
    <row r="1025" spans="16:16">
      <c r="P1025" s="166"/>
    </row>
    <row r="1026" spans="16:16">
      <c r="P1026" s="166"/>
    </row>
    <row r="1027" spans="16:16">
      <c r="P1027" s="166"/>
    </row>
    <row r="1028" spans="16:16">
      <c r="P1028" s="166"/>
    </row>
    <row r="1029" spans="16:16">
      <c r="P1029" s="166"/>
    </row>
    <row r="1030" spans="16:16">
      <c r="P1030" s="166"/>
    </row>
    <row r="1031" spans="16:16">
      <c r="P1031" s="166"/>
    </row>
    <row r="1032" spans="16:16">
      <c r="P1032" s="166"/>
    </row>
    <row r="1033" spans="16:16">
      <c r="P1033" s="166"/>
    </row>
    <row r="1034" spans="16:16">
      <c r="P1034" s="166"/>
    </row>
    <row r="1035" spans="16:16">
      <c r="P1035" s="166"/>
    </row>
    <row r="1036" spans="16:16">
      <c r="P1036" s="166"/>
    </row>
    <row r="1037" spans="16:16">
      <c r="P1037" s="166"/>
    </row>
    <row r="1038" spans="16:16">
      <c r="P1038" s="166"/>
    </row>
    <row r="1039" spans="16:16">
      <c r="P1039" s="166"/>
    </row>
    <row r="1040" spans="16:16">
      <c r="P1040" s="166"/>
    </row>
    <row r="1041" spans="16:16">
      <c r="P1041" s="166"/>
    </row>
    <row r="1042" spans="16:16">
      <c r="P1042" s="166"/>
    </row>
    <row r="1043" spans="16:16">
      <c r="P1043" s="166"/>
    </row>
    <row r="1044" spans="16:16">
      <c r="P1044" s="166"/>
    </row>
    <row r="1045" spans="16:16">
      <c r="P1045" s="166"/>
    </row>
    <row r="1046" spans="16:16">
      <c r="P1046" s="166"/>
    </row>
  </sheetData>
  <autoFilter ref="W1:W753" xr:uid="{0716378B-AB5B-5844-BD73-8D3633C18FFB}">
    <filterColumn colId="0">
      <filters>
        <filter val="100"/>
        <filter val="101"/>
        <filter val="102"/>
        <filter val="103"/>
        <filter val="104"/>
        <filter val="105"/>
        <filter val="106"/>
        <filter val="107"/>
        <filter val="125"/>
        <filter val="126"/>
        <filter val="127"/>
        <filter val="128"/>
        <filter val="129"/>
        <filter val="130"/>
        <filter val="131"/>
        <filter val="132"/>
        <filter val="381"/>
        <filter val="382"/>
        <filter val="383"/>
        <filter val="384"/>
        <filter val="385"/>
        <filter val="386"/>
        <filter val="387"/>
        <filter val="388"/>
        <filter val="389"/>
        <filter val="390"/>
        <filter val="391"/>
        <filter val="392"/>
        <filter val="393"/>
        <filter val="394"/>
        <filter val="395"/>
        <filter val="396"/>
        <filter val="397"/>
        <filter val="398"/>
        <filter val="399"/>
        <filter val="400"/>
        <filter val="401"/>
        <filter val="402"/>
        <filter val="403"/>
        <filter val="404"/>
        <filter val="405"/>
        <filter val="406"/>
        <filter val="407"/>
        <filter val="408"/>
        <filter val="409"/>
        <filter val="410"/>
        <filter val="411"/>
        <filter val="412"/>
        <filter val="413"/>
        <filter val="414"/>
        <filter val="415"/>
        <filter val="416"/>
        <filter val="417"/>
        <filter val="418"/>
        <filter val="419"/>
        <filter val="420"/>
        <filter val="421"/>
        <filter val="422"/>
        <filter val="423"/>
        <filter val="424"/>
        <filter val="425"/>
        <filter val="426"/>
        <filter val="427"/>
        <filter val="428"/>
        <filter val="464"/>
        <filter val="465"/>
        <filter val="466"/>
        <filter val="467"/>
        <filter val="468"/>
        <filter val="469"/>
        <filter val="470"/>
        <filter val="471"/>
        <filter val="472"/>
        <filter val="473"/>
        <filter val="474"/>
        <filter val="475"/>
        <filter val="476"/>
        <filter val="477"/>
        <filter val="478"/>
        <filter val="479"/>
        <filter val="480"/>
        <filter val="481"/>
        <filter val="482"/>
        <filter val="483"/>
        <filter val="484"/>
        <filter val="485"/>
        <filter val="486"/>
        <filter val="487"/>
        <filter val="488"/>
        <filter val="489"/>
        <filter val="490"/>
        <filter val="491"/>
        <filter val="492"/>
        <filter val="493"/>
        <filter val="494"/>
        <filter val="495"/>
        <filter val="56"/>
        <filter val="57"/>
        <filter val="756"/>
        <filter val="757"/>
        <filter val="758"/>
        <filter val="759"/>
        <filter val="760"/>
        <filter val="761"/>
        <filter val="762"/>
        <filter val="763"/>
        <filter val="764"/>
        <filter val="765"/>
        <filter val="766"/>
        <filter val="767"/>
        <filter val="768"/>
        <filter val="769"/>
        <filter val="770"/>
        <filter val="771"/>
        <filter val="772"/>
        <filter val="773"/>
        <filter val="774"/>
        <filter val="775"/>
        <filter val="776"/>
        <filter val="777"/>
        <filter val="778"/>
        <filter val="779"/>
        <filter val="780"/>
        <filter val="781"/>
        <filter val="782"/>
        <filter val="783"/>
        <filter val="784"/>
        <filter val="785"/>
        <filter val="786"/>
        <filter val="787"/>
        <filter val="788"/>
        <filter val="789"/>
        <filter val="790"/>
        <filter val="791"/>
        <filter val="792"/>
        <filter val="793"/>
        <filter val="794"/>
        <filter val="795"/>
        <filter val="796"/>
        <filter val="797"/>
        <filter val="798"/>
        <filter val="799"/>
        <filter val="800"/>
        <filter val="801"/>
        <filter val="802"/>
        <filter val="803"/>
        <filter val="804"/>
        <filter val="805"/>
        <filter val="806"/>
        <filter val="807"/>
        <filter val="808"/>
        <filter val="809"/>
        <filter val="810"/>
        <filter val="811"/>
        <filter val="812"/>
        <filter val="813"/>
        <filter val="814"/>
        <filter val="815"/>
        <filter val="816"/>
        <filter val="817"/>
        <filter val="818"/>
        <filter val="819"/>
        <filter val="820"/>
        <filter val="821"/>
        <filter val="822"/>
        <filter val="823"/>
        <filter val="824"/>
        <filter val="825"/>
        <filter val="826"/>
        <filter val="827"/>
        <filter val="828"/>
        <filter val="829"/>
        <filter val="830"/>
        <filter val="831"/>
        <filter val="832"/>
        <filter val="833"/>
        <filter val="834"/>
        <filter val="835"/>
        <filter val="892"/>
        <filter val="893"/>
        <filter val="894"/>
        <filter val="895"/>
        <filter val="896"/>
        <filter val="897"/>
        <filter val="898"/>
        <filter val="899"/>
        <filter val="900"/>
        <filter val="901"/>
        <filter val="902"/>
        <filter val="903"/>
        <filter val="904"/>
        <filter val="905"/>
        <filter val="906"/>
        <filter val="907"/>
      </filters>
    </filterColumn>
    <sortState xmlns:xlrd2="http://schemas.microsoft.com/office/spreadsheetml/2017/richdata2" ref="W2:W753">
      <sortCondition ref="W1:W753"/>
    </sortState>
  </autoFilter>
  <conditionalFormatting sqref="I76:I88 I657:I672 I691 I693:I706 I90:I99 I1:I9 I12:I19 I24 I33:I36 I43:I46 I53:I59 I38:I39 I48:I49 I63:I64 I471:I476 I481:I486 I491:I496 I511:I512 I521:I526 I501:I509 I514 I516 I675:I689 I708:I709 I714 I719 I724 I729 I734 I739 I744 I749 I754:I1048576 I450:I466 I113 I126:I187 I204:I241 I258:I350 I367:I369 I531:I655">
    <cfRule type="containsText" dxfId="89" priority="112" operator="containsText" text="No">
      <formula>NOT(ISERROR(SEARCH("No",I1)))</formula>
    </cfRule>
  </conditionalFormatting>
  <conditionalFormatting sqref="I692">
    <cfRule type="containsText" dxfId="88" priority="111" operator="containsText" text="No">
      <formula>NOT(ISERROR(SEARCH("No",I692)))</formula>
    </cfRule>
  </conditionalFormatting>
  <conditionalFormatting sqref="I66 I74 I22 I32 I42 I52">
    <cfRule type="containsText" dxfId="87" priority="110" operator="containsText" text="No">
      <formula>NOT(ISERROR(SEARCH("No",I22)))</formula>
    </cfRule>
  </conditionalFormatting>
  <conditionalFormatting sqref="I75">
    <cfRule type="containsText" dxfId="86" priority="109" operator="containsText" text="No">
      <formula>NOT(ISERROR(SEARCH("No",I75)))</formula>
    </cfRule>
  </conditionalFormatting>
  <conditionalFormatting sqref="I65">
    <cfRule type="containsText" dxfId="85" priority="106" operator="containsText" text="No">
      <formula>NOT(ISERROR(SEARCH("No",I65)))</formula>
    </cfRule>
  </conditionalFormatting>
  <conditionalFormatting sqref="I67:I73">
    <cfRule type="containsText" dxfId="84" priority="105" operator="containsText" text="No">
      <formula>NOT(ISERROR(SEARCH("No",I67)))</formula>
    </cfRule>
  </conditionalFormatting>
  <conditionalFormatting sqref="I89">
    <cfRule type="containsText" dxfId="83" priority="104" operator="containsText" text="No">
      <formula>NOT(ISERROR(SEARCH("No",I89)))</formula>
    </cfRule>
  </conditionalFormatting>
  <conditionalFormatting sqref="I100">
    <cfRule type="containsText" dxfId="82" priority="99" operator="containsText" text="No">
      <formula>NOT(ISERROR(SEARCH("No",I100)))</formula>
    </cfRule>
  </conditionalFormatting>
  <conditionalFormatting sqref="I656">
    <cfRule type="containsText" dxfId="81" priority="98" operator="containsText" text="No">
      <formula>NOT(ISERROR(SEARCH("No",I656)))</formula>
    </cfRule>
  </conditionalFormatting>
  <conditionalFormatting sqref="I690">
    <cfRule type="containsText" dxfId="80" priority="97" operator="containsText" text="No">
      <formula>NOT(ISERROR(SEARCH("No",I690)))</formula>
    </cfRule>
  </conditionalFormatting>
  <conditionalFormatting sqref="I60:I62">
    <cfRule type="containsText" dxfId="79" priority="91" operator="containsText" text="No">
      <formula>NOT(ISERROR(SEARCH("No",I60)))</formula>
    </cfRule>
  </conditionalFormatting>
  <conditionalFormatting sqref="I50:I51">
    <cfRule type="containsText" dxfId="78" priority="90" operator="containsText" text="No">
      <formula>NOT(ISERROR(SEARCH("No",I50)))</formula>
    </cfRule>
  </conditionalFormatting>
  <conditionalFormatting sqref="I40:I41">
    <cfRule type="containsText" dxfId="77" priority="89" operator="containsText" text="No">
      <formula>NOT(ISERROR(SEARCH("No",I40)))</formula>
    </cfRule>
  </conditionalFormatting>
  <conditionalFormatting sqref="I30:I31">
    <cfRule type="containsText" dxfId="76" priority="88" operator="containsText" text="No">
      <formula>NOT(ISERROR(SEARCH("No",I30)))</formula>
    </cfRule>
  </conditionalFormatting>
  <conditionalFormatting sqref="I20:I21">
    <cfRule type="containsText" dxfId="75" priority="87" operator="containsText" text="No">
      <formula>NOT(ISERROR(SEARCH("No",I20)))</formula>
    </cfRule>
  </conditionalFormatting>
  <conditionalFormatting sqref="I10:I11">
    <cfRule type="containsText" dxfId="74" priority="86" operator="containsText" text="No">
      <formula>NOT(ISERROR(SEARCH("No",I10)))</formula>
    </cfRule>
  </conditionalFormatting>
  <conditionalFormatting sqref="I23">
    <cfRule type="containsText" dxfId="73" priority="85" operator="containsText" text="No">
      <formula>NOT(ISERROR(SEARCH("No",I23)))</formula>
    </cfRule>
  </conditionalFormatting>
  <conditionalFormatting sqref="I25:I29">
    <cfRule type="containsText" dxfId="72" priority="84" operator="containsText" text="No">
      <formula>NOT(ISERROR(SEARCH("No",I25)))</formula>
    </cfRule>
  </conditionalFormatting>
  <conditionalFormatting sqref="I37">
    <cfRule type="containsText" dxfId="71" priority="83" operator="containsText" text="No">
      <formula>NOT(ISERROR(SEARCH("No",I37)))</formula>
    </cfRule>
  </conditionalFormatting>
  <conditionalFormatting sqref="I47">
    <cfRule type="containsText" dxfId="70" priority="82" operator="containsText" text="No">
      <formula>NOT(ISERROR(SEARCH("No",I47)))</formula>
    </cfRule>
  </conditionalFormatting>
  <conditionalFormatting sqref="I101:I110">
    <cfRule type="containsText" dxfId="69" priority="80" operator="containsText" text="No">
      <formula>NOT(ISERROR(SEARCH("No",I101)))</formula>
    </cfRule>
  </conditionalFormatting>
  <conditionalFormatting sqref="I111:I112">
    <cfRule type="containsText" dxfId="68" priority="79" operator="containsText" text="No">
      <formula>NOT(ISERROR(SEARCH("No",I111)))</formula>
    </cfRule>
  </conditionalFormatting>
  <conditionalFormatting sqref="I470">
    <cfRule type="containsText" dxfId="67" priority="71" operator="containsText" text="No">
      <formula>NOT(ISERROR(SEARCH("No",I470)))</formula>
    </cfRule>
  </conditionalFormatting>
  <conditionalFormatting sqref="I480">
    <cfRule type="containsText" dxfId="66" priority="70" operator="containsText" text="No">
      <formula>NOT(ISERROR(SEARCH("No",I480)))</formula>
    </cfRule>
  </conditionalFormatting>
  <conditionalFormatting sqref="I490">
    <cfRule type="containsText" dxfId="65" priority="69" operator="containsText" text="No">
      <formula>NOT(ISERROR(SEARCH("No",I490)))</formula>
    </cfRule>
  </conditionalFormatting>
  <conditionalFormatting sqref="I500">
    <cfRule type="containsText" dxfId="64" priority="68" operator="containsText" text="No">
      <formula>NOT(ISERROR(SEARCH("No",I500)))</formula>
    </cfRule>
  </conditionalFormatting>
  <conditionalFormatting sqref="I510">
    <cfRule type="containsText" dxfId="63" priority="67" operator="containsText" text="No">
      <formula>NOT(ISERROR(SEARCH("No",I510)))</formula>
    </cfRule>
  </conditionalFormatting>
  <conditionalFormatting sqref="I520">
    <cfRule type="containsText" dxfId="62" priority="66" operator="containsText" text="No">
      <formula>NOT(ISERROR(SEARCH("No",I520)))</formula>
    </cfRule>
  </conditionalFormatting>
  <conditionalFormatting sqref="I530">
    <cfRule type="containsText" dxfId="61" priority="65" operator="containsText" text="No">
      <formula>NOT(ISERROR(SEARCH("No",I530)))</formula>
    </cfRule>
  </conditionalFormatting>
  <conditionalFormatting sqref="I467">
    <cfRule type="containsText" dxfId="60" priority="64" operator="containsText" text="No">
      <formula>NOT(ISERROR(SEARCH("No",I467)))</formula>
    </cfRule>
  </conditionalFormatting>
  <conditionalFormatting sqref="I468:I469">
    <cfRule type="containsText" dxfId="59" priority="63" operator="containsText" text="No">
      <formula>NOT(ISERROR(SEARCH("No",I468)))</formula>
    </cfRule>
  </conditionalFormatting>
  <conditionalFormatting sqref="I478:I479">
    <cfRule type="containsText" dxfId="58" priority="62" operator="containsText" text="No">
      <formula>NOT(ISERROR(SEARCH("No",I478)))</formula>
    </cfRule>
  </conditionalFormatting>
  <conditionalFormatting sqref="I477">
    <cfRule type="containsText" dxfId="57" priority="61" operator="containsText" text="No">
      <formula>NOT(ISERROR(SEARCH("No",I477)))</formula>
    </cfRule>
  </conditionalFormatting>
  <conditionalFormatting sqref="I488:I489">
    <cfRule type="containsText" dxfId="56" priority="60" operator="containsText" text="No">
      <formula>NOT(ISERROR(SEARCH("No",I488)))</formula>
    </cfRule>
  </conditionalFormatting>
  <conditionalFormatting sqref="I487">
    <cfRule type="containsText" dxfId="55" priority="59" operator="containsText" text="No">
      <formula>NOT(ISERROR(SEARCH("No",I487)))</formula>
    </cfRule>
  </conditionalFormatting>
  <conditionalFormatting sqref="I498">
    <cfRule type="containsText" dxfId="54" priority="58" operator="containsText" text="No">
      <formula>NOT(ISERROR(SEARCH("No",I498)))</formula>
    </cfRule>
  </conditionalFormatting>
  <conditionalFormatting sqref="I497">
    <cfRule type="containsText" dxfId="53" priority="57" operator="containsText" text="No">
      <formula>NOT(ISERROR(SEARCH("No",I497)))</formula>
    </cfRule>
  </conditionalFormatting>
  <conditionalFormatting sqref="I499">
    <cfRule type="containsText" dxfId="52" priority="56" operator="containsText" text="No">
      <formula>NOT(ISERROR(SEARCH("No",I499)))</formula>
    </cfRule>
  </conditionalFormatting>
  <conditionalFormatting sqref="I518:I519">
    <cfRule type="containsText" dxfId="51" priority="55" operator="containsText" text="No">
      <formula>NOT(ISERROR(SEARCH("No",I518)))</formula>
    </cfRule>
  </conditionalFormatting>
  <conditionalFormatting sqref="I517">
    <cfRule type="containsText" dxfId="50" priority="54" operator="containsText" text="No">
      <formula>NOT(ISERROR(SEARCH("No",I517)))</formula>
    </cfRule>
  </conditionalFormatting>
  <conditionalFormatting sqref="I513">
    <cfRule type="containsText" dxfId="49" priority="53" operator="containsText" text="No">
      <formula>NOT(ISERROR(SEARCH("No",I513)))</formula>
    </cfRule>
  </conditionalFormatting>
  <conditionalFormatting sqref="I515">
    <cfRule type="containsText" dxfId="48" priority="52" operator="containsText" text="No">
      <formula>NOT(ISERROR(SEARCH("No",I515)))</formula>
    </cfRule>
  </conditionalFormatting>
  <conditionalFormatting sqref="I528:I529">
    <cfRule type="containsText" dxfId="47" priority="51" operator="containsText" text="No">
      <formula>NOT(ISERROR(SEARCH("No",I528)))</formula>
    </cfRule>
  </conditionalFormatting>
  <conditionalFormatting sqref="I527">
    <cfRule type="containsText" dxfId="46" priority="50" operator="containsText" text="No">
      <formula>NOT(ISERROR(SEARCH("No",I527)))</formula>
    </cfRule>
  </conditionalFormatting>
  <conditionalFormatting sqref="I673:I674">
    <cfRule type="containsText" dxfId="45" priority="49" operator="containsText" text="No">
      <formula>NOT(ISERROR(SEARCH("No",I673)))</formula>
    </cfRule>
  </conditionalFormatting>
  <conditionalFormatting sqref="I707">
    <cfRule type="containsText" dxfId="44" priority="48" operator="containsText" text="No">
      <formula>NOT(ISERROR(SEARCH("No",I707)))</formula>
    </cfRule>
  </conditionalFormatting>
  <conditionalFormatting sqref="I391:I395 I401:I405 I411:I415 I431 I441:I445 I421:I428 I433 I435 I371:I379 I381:I385">
    <cfRule type="containsText" dxfId="43" priority="46" operator="containsText" text="No">
      <formula>NOT(ISERROR(SEARCH("No",I371)))</formula>
    </cfRule>
  </conditionalFormatting>
  <conditionalFormatting sqref="I389">
    <cfRule type="containsText" dxfId="42" priority="45" operator="containsText" text="No">
      <formula>NOT(ISERROR(SEARCH("No",I389)))</formula>
    </cfRule>
  </conditionalFormatting>
  <conditionalFormatting sqref="I399">
    <cfRule type="containsText" dxfId="41" priority="44" operator="containsText" text="No">
      <formula>NOT(ISERROR(SEARCH("No",I399)))</formula>
    </cfRule>
  </conditionalFormatting>
  <conditionalFormatting sqref="I409">
    <cfRule type="containsText" dxfId="40" priority="43" operator="containsText" text="No">
      <formula>NOT(ISERROR(SEARCH("No",I409)))</formula>
    </cfRule>
  </conditionalFormatting>
  <conditionalFormatting sqref="I419">
    <cfRule type="containsText" dxfId="39" priority="42" operator="containsText" text="No">
      <formula>NOT(ISERROR(SEARCH("No",I419)))</formula>
    </cfRule>
  </conditionalFormatting>
  <conditionalFormatting sqref="I429">
    <cfRule type="containsText" dxfId="38" priority="41" operator="containsText" text="No">
      <formula>NOT(ISERROR(SEARCH("No",I429)))</formula>
    </cfRule>
  </conditionalFormatting>
  <conditionalFormatting sqref="I439">
    <cfRule type="containsText" dxfId="37" priority="40" operator="containsText" text="No">
      <formula>NOT(ISERROR(SEARCH("No",I439)))</formula>
    </cfRule>
  </conditionalFormatting>
  <conditionalFormatting sqref="I449">
    <cfRule type="containsText" dxfId="36" priority="39" operator="containsText" text="No">
      <formula>NOT(ISERROR(SEARCH("No",I449)))</formula>
    </cfRule>
  </conditionalFormatting>
  <conditionalFormatting sqref="I386">
    <cfRule type="containsText" dxfId="35" priority="38" operator="containsText" text="No">
      <formula>NOT(ISERROR(SEARCH("No",I386)))</formula>
    </cfRule>
  </conditionalFormatting>
  <conditionalFormatting sqref="I387:I388">
    <cfRule type="containsText" dxfId="34" priority="37" operator="containsText" text="No">
      <formula>NOT(ISERROR(SEARCH("No",I387)))</formula>
    </cfRule>
  </conditionalFormatting>
  <conditionalFormatting sqref="I397:I398">
    <cfRule type="containsText" dxfId="33" priority="36" operator="containsText" text="No">
      <formula>NOT(ISERROR(SEARCH("No",I397)))</formula>
    </cfRule>
  </conditionalFormatting>
  <conditionalFormatting sqref="I396">
    <cfRule type="containsText" dxfId="32" priority="35" operator="containsText" text="No">
      <formula>NOT(ISERROR(SEARCH("No",I396)))</formula>
    </cfRule>
  </conditionalFormatting>
  <conditionalFormatting sqref="I407:I408">
    <cfRule type="containsText" dxfId="31" priority="34" operator="containsText" text="No">
      <formula>NOT(ISERROR(SEARCH("No",I407)))</formula>
    </cfRule>
  </conditionalFormatting>
  <conditionalFormatting sqref="I406">
    <cfRule type="containsText" dxfId="30" priority="33" operator="containsText" text="No">
      <formula>NOT(ISERROR(SEARCH("No",I406)))</formula>
    </cfRule>
  </conditionalFormatting>
  <conditionalFormatting sqref="I417">
    <cfRule type="containsText" dxfId="29" priority="32" operator="containsText" text="No">
      <formula>NOT(ISERROR(SEARCH("No",I417)))</formula>
    </cfRule>
  </conditionalFormatting>
  <conditionalFormatting sqref="I416">
    <cfRule type="containsText" dxfId="28" priority="31" operator="containsText" text="No">
      <formula>NOT(ISERROR(SEARCH("No",I416)))</formula>
    </cfRule>
  </conditionalFormatting>
  <conditionalFormatting sqref="I418">
    <cfRule type="containsText" dxfId="27" priority="30" operator="containsText" text="No">
      <formula>NOT(ISERROR(SEARCH("No",I418)))</formula>
    </cfRule>
  </conditionalFormatting>
  <conditionalFormatting sqref="I437:I438">
    <cfRule type="containsText" dxfId="26" priority="29" operator="containsText" text="No">
      <formula>NOT(ISERROR(SEARCH("No",I437)))</formula>
    </cfRule>
  </conditionalFormatting>
  <conditionalFormatting sqref="I436">
    <cfRule type="containsText" dxfId="25" priority="28" operator="containsText" text="No">
      <formula>NOT(ISERROR(SEARCH("No",I436)))</formula>
    </cfRule>
  </conditionalFormatting>
  <conditionalFormatting sqref="I432">
    <cfRule type="containsText" dxfId="24" priority="27" operator="containsText" text="No">
      <formula>NOT(ISERROR(SEARCH("No",I432)))</formula>
    </cfRule>
  </conditionalFormatting>
  <conditionalFormatting sqref="I434">
    <cfRule type="containsText" dxfId="23" priority="26" operator="containsText" text="No">
      <formula>NOT(ISERROR(SEARCH("No",I434)))</formula>
    </cfRule>
  </conditionalFormatting>
  <conditionalFormatting sqref="I447:I448">
    <cfRule type="containsText" dxfId="22" priority="25" operator="containsText" text="No">
      <formula>NOT(ISERROR(SEARCH("No",I447)))</formula>
    </cfRule>
  </conditionalFormatting>
  <conditionalFormatting sqref="I446">
    <cfRule type="containsText" dxfId="21" priority="24" operator="containsText" text="No">
      <formula>NOT(ISERROR(SEARCH("No",I446)))</formula>
    </cfRule>
  </conditionalFormatting>
  <conditionalFormatting sqref="I370">
    <cfRule type="containsText" dxfId="20" priority="23" operator="containsText" text="No">
      <formula>NOT(ISERROR(SEARCH("No",I370)))</formula>
    </cfRule>
  </conditionalFormatting>
  <conditionalFormatting sqref="I380">
    <cfRule type="containsText" dxfId="19" priority="22" operator="containsText" text="No">
      <formula>NOT(ISERROR(SEARCH("No",I380)))</formula>
    </cfRule>
  </conditionalFormatting>
  <conditionalFormatting sqref="I390">
    <cfRule type="containsText" dxfId="18" priority="21" operator="containsText" text="No">
      <formula>NOT(ISERROR(SEARCH("No",I390)))</formula>
    </cfRule>
  </conditionalFormatting>
  <conditionalFormatting sqref="I400">
    <cfRule type="containsText" dxfId="17" priority="20" operator="containsText" text="No">
      <formula>NOT(ISERROR(SEARCH("No",I400)))</formula>
    </cfRule>
  </conditionalFormatting>
  <conditionalFormatting sqref="I410">
    <cfRule type="containsText" dxfId="16" priority="19" operator="containsText" text="No">
      <formula>NOT(ISERROR(SEARCH("No",I410)))</formula>
    </cfRule>
  </conditionalFormatting>
  <conditionalFormatting sqref="I420">
    <cfRule type="containsText" dxfId="15" priority="18" operator="containsText" text="No">
      <formula>NOT(ISERROR(SEARCH("No",I420)))</formula>
    </cfRule>
  </conditionalFormatting>
  <conditionalFormatting sqref="I430">
    <cfRule type="containsText" dxfId="14" priority="17" operator="containsText" text="No">
      <formula>NOT(ISERROR(SEARCH("No",I430)))</formula>
    </cfRule>
  </conditionalFormatting>
  <conditionalFormatting sqref="I440">
    <cfRule type="containsText" dxfId="13" priority="16" operator="containsText" text="No">
      <formula>NOT(ISERROR(SEARCH("No",I440)))</formula>
    </cfRule>
  </conditionalFormatting>
  <conditionalFormatting sqref="I115 I119:I120 I122:I125">
    <cfRule type="containsText" dxfId="12" priority="15" operator="containsText" text="No">
      <formula>NOT(ISERROR(SEARCH("No",I115)))</formula>
    </cfRule>
  </conditionalFormatting>
  <conditionalFormatting sqref="I114">
    <cfRule type="containsText" dxfId="11" priority="14" operator="containsText" text="No">
      <formula>NOT(ISERROR(SEARCH("No",I114)))</formula>
    </cfRule>
  </conditionalFormatting>
  <conditionalFormatting sqref="I118">
    <cfRule type="containsText" dxfId="10" priority="10" operator="containsText" text="No">
      <formula>NOT(ISERROR(SEARCH("No",I118)))</formula>
    </cfRule>
  </conditionalFormatting>
  <conditionalFormatting sqref="I121">
    <cfRule type="containsText" dxfId="9" priority="8" operator="containsText" text="No">
      <formula>NOT(ISERROR(SEARCH("No",I121)))</formula>
    </cfRule>
  </conditionalFormatting>
  <conditionalFormatting sqref="I117">
    <cfRule type="containsText" dxfId="8" priority="11" operator="containsText" text="No">
      <formula>NOT(ISERROR(SEARCH("No",I117)))</formula>
    </cfRule>
  </conditionalFormatting>
  <conditionalFormatting sqref="I116">
    <cfRule type="containsText" dxfId="7" priority="9" operator="containsText" text="No">
      <formula>NOT(ISERROR(SEARCH("No",I116)))</formula>
    </cfRule>
  </conditionalFormatting>
  <conditionalFormatting sqref="I188:I203">
    <cfRule type="containsText" dxfId="6" priority="7" operator="containsText" text="No">
      <formula>NOT(ISERROR(SEARCH("No",I188)))</formula>
    </cfRule>
  </conditionalFormatting>
  <conditionalFormatting sqref="H188:H203">
    <cfRule type="cellIs" dxfId="5" priority="6" operator="greaterThan">
      <formula>859</formula>
    </cfRule>
  </conditionalFormatting>
  <conditionalFormatting sqref="I242:I257">
    <cfRule type="containsText" dxfId="4" priority="5" operator="containsText" text="No">
      <formula>NOT(ISERROR(SEARCH("No",I242)))</formula>
    </cfRule>
  </conditionalFormatting>
  <conditionalFormatting sqref="H242:H257">
    <cfRule type="cellIs" dxfId="3" priority="4" operator="greaterThan">
      <formula>859</formula>
    </cfRule>
  </conditionalFormatting>
  <conditionalFormatting sqref="I365:I366 I351:I358">
    <cfRule type="containsText" dxfId="2" priority="3" operator="containsText" text="No">
      <formula>NOT(ISERROR(SEARCH("No",I351)))</formula>
    </cfRule>
  </conditionalFormatting>
  <conditionalFormatting sqref="I359:I364">
    <cfRule type="containsText" dxfId="1" priority="2" operator="containsText" text="No">
      <formula>NOT(ISERROR(SEARCH("No",I359)))</formula>
    </cfRule>
  </conditionalFormatting>
  <conditionalFormatting sqref="H351:H366">
    <cfRule type="cellIs" dxfId="0" priority="1" operator="greaterThan">
      <formula>859</formula>
    </cfRule>
  </conditionalFormatting>
  <hyperlinks>
    <hyperlink ref="S64" r:id="rId1" display="https://autoalliance.org/energy-environment/state-electric-vehicle-mandate/" xr:uid="{00000000-0004-0000-0400-000000000000}"/>
    <hyperlink ref="S66" r:id="rId2" xr:uid="{00000000-0004-0000-0400-000001000000}"/>
    <hyperlink ref="S101" r:id="rId3" xr:uid="{00000000-0004-0000-0400-000002000000}"/>
    <hyperlink ref="S327" r:id="rId4" xr:uid="{00000000-0004-0000-0400-000003000000}"/>
    <hyperlink ref="S329" r:id="rId5" xr:uid="{00000000-0004-0000-0400-000004000000}"/>
    <hyperlink ref="S331" r:id="rId6" xr:uid="{00000000-0004-0000-0400-000005000000}"/>
    <hyperlink ref="S332" r:id="rId7" xr:uid="{00000000-0004-0000-0400-000006000000}"/>
    <hyperlink ref="S334" r:id="rId8" xr:uid="{00000000-0004-0000-0400-000007000000}"/>
    <hyperlink ref="T553" r:id="rId9" display="https://www.fas.org/sgp/crs/misc/R40562.pdf, p.3, paragraph 1" xr:uid="{00000000-0004-0000-0400-000008000000}"/>
  </hyperlinks>
  <pageMargins left="0.7" right="0.7" top="0.75" bottom="0.75" header="0.3" footer="0.3"/>
  <pageSetup orientation="portrait" horizontalDpi="1200" verticalDpi="12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0EA80F-905E-A04D-9131-8D6585642DA4}">
  <dimension ref="A1:B605"/>
  <sheetViews>
    <sheetView workbookViewId="0">
      <selection activeCell="B2" sqref="B2:B195"/>
    </sheetView>
  </sheetViews>
  <sheetFormatPr defaultColWidth="11.42578125" defaultRowHeight="15"/>
  <cols>
    <col min="1" max="1" width="17.85546875" style="180" bestFit="1" customWidth="1"/>
    <col min="2" max="2" width="10.85546875" style="180"/>
  </cols>
  <sheetData>
    <row r="1" spans="1:2">
      <c r="A1" s="29" t="s">
        <v>2096</v>
      </c>
      <c r="B1" s="29" t="s">
        <v>2097</v>
      </c>
    </row>
    <row r="2" spans="1:2">
      <c r="A2" s="182">
        <v>908</v>
      </c>
      <c r="B2" s="182">
        <v>56</v>
      </c>
    </row>
    <row r="3" spans="1:2">
      <c r="A3" s="182">
        <v>909</v>
      </c>
      <c r="B3" s="182">
        <v>57</v>
      </c>
    </row>
    <row r="4" spans="1:2">
      <c r="A4" s="182">
        <v>910</v>
      </c>
      <c r="B4" s="182">
        <v>100</v>
      </c>
    </row>
    <row r="5" spans="1:2">
      <c r="A5" s="182">
        <v>911</v>
      </c>
      <c r="B5" s="182">
        <v>101</v>
      </c>
    </row>
    <row r="6" spans="1:2">
      <c r="A6" s="182">
        <v>912</v>
      </c>
      <c r="B6" s="182">
        <v>102</v>
      </c>
    </row>
    <row r="7" spans="1:2">
      <c r="A7" s="182">
        <v>913</v>
      </c>
      <c r="B7" s="182">
        <v>103</v>
      </c>
    </row>
    <row r="8" spans="1:2">
      <c r="A8" s="182">
        <v>914</v>
      </c>
      <c r="B8" s="182">
        <v>104</v>
      </c>
    </row>
    <row r="9" spans="1:2">
      <c r="A9" s="182">
        <v>915</v>
      </c>
      <c r="B9" s="182">
        <v>105</v>
      </c>
    </row>
    <row r="10" spans="1:2">
      <c r="A10" s="182">
        <v>916</v>
      </c>
      <c r="B10" s="182">
        <v>106</v>
      </c>
    </row>
    <row r="11" spans="1:2">
      <c r="A11" s="182">
        <v>917</v>
      </c>
      <c r="B11" s="182">
        <v>107</v>
      </c>
    </row>
    <row r="12" spans="1:2">
      <c r="A12" s="182">
        <v>918</v>
      </c>
      <c r="B12" s="182">
        <v>125</v>
      </c>
    </row>
    <row r="13" spans="1:2">
      <c r="A13" s="182">
        <v>919</v>
      </c>
      <c r="B13" s="182">
        <v>126</v>
      </c>
    </row>
    <row r="14" spans="1:2">
      <c r="A14" s="182">
        <v>920</v>
      </c>
      <c r="B14" s="182">
        <v>127</v>
      </c>
    </row>
    <row r="15" spans="1:2">
      <c r="A15" s="182">
        <v>921</v>
      </c>
      <c r="B15" s="182">
        <v>128</v>
      </c>
    </row>
    <row r="16" spans="1:2">
      <c r="A16" s="182">
        <v>922</v>
      </c>
      <c r="B16" s="182">
        <v>129</v>
      </c>
    </row>
    <row r="17" spans="1:2">
      <c r="A17" s="182">
        <v>923</v>
      </c>
      <c r="B17" s="182">
        <v>130</v>
      </c>
    </row>
    <row r="18" spans="1:2">
      <c r="A18" s="182">
        <v>924</v>
      </c>
      <c r="B18" s="182">
        <v>131</v>
      </c>
    </row>
    <row r="19" spans="1:2">
      <c r="A19" s="182">
        <v>925</v>
      </c>
      <c r="B19" s="182">
        <v>132</v>
      </c>
    </row>
    <row r="20" spans="1:2">
      <c r="A20" s="182">
        <v>926</v>
      </c>
      <c r="B20" s="182">
        <v>381</v>
      </c>
    </row>
    <row r="21" spans="1:2">
      <c r="A21" s="182">
        <v>927</v>
      </c>
      <c r="B21" s="182">
        <v>382</v>
      </c>
    </row>
    <row r="22" spans="1:2">
      <c r="A22" s="182">
        <v>928</v>
      </c>
      <c r="B22" s="182">
        <v>383</v>
      </c>
    </row>
    <row r="23" spans="1:2">
      <c r="A23" s="182">
        <v>929</v>
      </c>
      <c r="B23" s="182">
        <v>384</v>
      </c>
    </row>
    <row r="24" spans="1:2">
      <c r="A24" s="182">
        <v>930</v>
      </c>
      <c r="B24" s="182">
        <v>385</v>
      </c>
    </row>
    <row r="25" spans="1:2">
      <c r="A25" s="182">
        <v>931</v>
      </c>
      <c r="B25" s="182">
        <v>386</v>
      </c>
    </row>
    <row r="26" spans="1:2">
      <c r="A26" s="182">
        <v>932</v>
      </c>
      <c r="B26" s="182">
        <v>387</v>
      </c>
    </row>
    <row r="27" spans="1:2">
      <c r="A27" s="182">
        <v>933</v>
      </c>
      <c r="B27" s="182">
        <v>388</v>
      </c>
    </row>
    <row r="28" spans="1:2">
      <c r="A28" s="182">
        <v>934</v>
      </c>
      <c r="B28" s="182">
        <v>389</v>
      </c>
    </row>
    <row r="29" spans="1:2">
      <c r="A29" s="182">
        <v>935</v>
      </c>
      <c r="B29" s="182">
        <v>390</v>
      </c>
    </row>
    <row r="30" spans="1:2">
      <c r="A30" s="182">
        <v>936</v>
      </c>
      <c r="B30" s="182">
        <v>391</v>
      </c>
    </row>
    <row r="31" spans="1:2">
      <c r="A31" s="182">
        <v>937</v>
      </c>
      <c r="B31" s="182">
        <v>392</v>
      </c>
    </row>
    <row r="32" spans="1:2">
      <c r="A32" s="182">
        <v>938</v>
      </c>
      <c r="B32" s="182">
        <v>393</v>
      </c>
    </row>
    <row r="33" spans="1:2">
      <c r="A33" s="182">
        <v>939</v>
      </c>
      <c r="B33" s="182">
        <v>394</v>
      </c>
    </row>
    <row r="34" spans="1:2">
      <c r="A34" s="182">
        <v>940</v>
      </c>
      <c r="B34" s="182">
        <v>395</v>
      </c>
    </row>
    <row r="35" spans="1:2">
      <c r="A35" s="182">
        <v>941</v>
      </c>
      <c r="B35" s="182">
        <v>396</v>
      </c>
    </row>
    <row r="36" spans="1:2">
      <c r="A36" s="182">
        <v>942</v>
      </c>
      <c r="B36" s="182">
        <v>397</v>
      </c>
    </row>
    <row r="37" spans="1:2">
      <c r="A37" s="182">
        <v>943</v>
      </c>
      <c r="B37" s="182">
        <v>398</v>
      </c>
    </row>
    <row r="38" spans="1:2">
      <c r="A38" s="182">
        <v>944</v>
      </c>
      <c r="B38" s="182">
        <v>399</v>
      </c>
    </row>
    <row r="39" spans="1:2">
      <c r="A39" s="182">
        <v>945</v>
      </c>
      <c r="B39" s="182">
        <v>400</v>
      </c>
    </row>
    <row r="40" spans="1:2">
      <c r="A40" s="182">
        <v>946</v>
      </c>
      <c r="B40" s="182">
        <v>401</v>
      </c>
    </row>
    <row r="41" spans="1:2">
      <c r="A41" s="182">
        <v>947</v>
      </c>
      <c r="B41" s="182">
        <v>402</v>
      </c>
    </row>
    <row r="42" spans="1:2">
      <c r="A42" s="182">
        <v>948</v>
      </c>
      <c r="B42" s="182">
        <v>403</v>
      </c>
    </row>
    <row r="43" spans="1:2">
      <c r="A43" s="182">
        <v>949</v>
      </c>
      <c r="B43" s="182">
        <v>404</v>
      </c>
    </row>
    <row r="44" spans="1:2">
      <c r="A44" s="182">
        <v>950</v>
      </c>
      <c r="B44" s="182">
        <v>405</v>
      </c>
    </row>
    <row r="45" spans="1:2">
      <c r="A45" s="182">
        <v>951</v>
      </c>
      <c r="B45" s="182">
        <v>406</v>
      </c>
    </row>
    <row r="46" spans="1:2">
      <c r="A46" s="182">
        <v>952</v>
      </c>
      <c r="B46" s="182">
        <v>407</v>
      </c>
    </row>
    <row r="47" spans="1:2">
      <c r="A47" s="182">
        <v>953</v>
      </c>
      <c r="B47" s="182">
        <v>408</v>
      </c>
    </row>
    <row r="48" spans="1:2">
      <c r="A48" s="182">
        <v>954</v>
      </c>
      <c r="B48" s="182">
        <v>409</v>
      </c>
    </row>
    <row r="49" spans="1:2">
      <c r="A49" s="182">
        <v>955</v>
      </c>
      <c r="B49" s="182">
        <v>410</v>
      </c>
    </row>
    <row r="50" spans="1:2">
      <c r="A50" s="182">
        <v>956</v>
      </c>
      <c r="B50" s="182">
        <v>411</v>
      </c>
    </row>
    <row r="51" spans="1:2">
      <c r="A51" s="182">
        <v>957</v>
      </c>
      <c r="B51" s="182">
        <v>412</v>
      </c>
    </row>
    <row r="52" spans="1:2">
      <c r="A52" s="182">
        <v>958</v>
      </c>
      <c r="B52" s="182">
        <v>413</v>
      </c>
    </row>
    <row r="53" spans="1:2">
      <c r="A53" s="182">
        <v>959</v>
      </c>
      <c r="B53" s="182">
        <v>414</v>
      </c>
    </row>
    <row r="54" spans="1:2">
      <c r="A54" s="182">
        <v>960</v>
      </c>
      <c r="B54" s="182">
        <v>415</v>
      </c>
    </row>
    <row r="55" spans="1:2">
      <c r="A55" s="182">
        <v>961</v>
      </c>
      <c r="B55" s="182">
        <v>416</v>
      </c>
    </row>
    <row r="56" spans="1:2">
      <c r="A56" s="182">
        <v>962</v>
      </c>
      <c r="B56" s="182">
        <v>417</v>
      </c>
    </row>
    <row r="57" spans="1:2">
      <c r="A57" s="182">
        <v>963</v>
      </c>
      <c r="B57" s="182">
        <v>418</v>
      </c>
    </row>
    <row r="58" spans="1:2">
      <c r="A58" s="182">
        <v>964</v>
      </c>
      <c r="B58" s="182">
        <v>419</v>
      </c>
    </row>
    <row r="59" spans="1:2">
      <c r="A59" s="182">
        <v>965</v>
      </c>
      <c r="B59" s="182">
        <v>420</v>
      </c>
    </row>
    <row r="60" spans="1:2">
      <c r="A60" s="182">
        <v>966</v>
      </c>
      <c r="B60" s="182">
        <v>421</v>
      </c>
    </row>
    <row r="61" spans="1:2">
      <c r="A61" s="182">
        <v>967</v>
      </c>
      <c r="B61" s="182">
        <v>422</v>
      </c>
    </row>
    <row r="62" spans="1:2">
      <c r="A62" s="182">
        <v>968</v>
      </c>
      <c r="B62" s="182">
        <v>423</v>
      </c>
    </row>
    <row r="63" spans="1:2">
      <c r="A63" s="182">
        <v>969</v>
      </c>
      <c r="B63" s="182">
        <v>424</v>
      </c>
    </row>
    <row r="64" spans="1:2">
      <c r="A64" s="182">
        <v>970</v>
      </c>
      <c r="B64" s="182">
        <v>425</v>
      </c>
    </row>
    <row r="65" spans="1:2">
      <c r="A65" s="182">
        <v>971</v>
      </c>
      <c r="B65" s="182">
        <v>426</v>
      </c>
    </row>
    <row r="66" spans="1:2">
      <c r="A66" s="182">
        <v>972</v>
      </c>
      <c r="B66" s="182">
        <v>427</v>
      </c>
    </row>
    <row r="67" spans="1:2">
      <c r="A67" s="182">
        <v>973</v>
      </c>
      <c r="B67" s="182">
        <v>428</v>
      </c>
    </row>
    <row r="68" spans="1:2">
      <c r="A68" s="182">
        <v>974</v>
      </c>
      <c r="B68" s="182">
        <v>464</v>
      </c>
    </row>
    <row r="69" spans="1:2">
      <c r="A69" s="182">
        <v>975</v>
      </c>
      <c r="B69" s="182">
        <v>465</v>
      </c>
    </row>
    <row r="70" spans="1:2">
      <c r="A70" s="182">
        <v>976</v>
      </c>
      <c r="B70" s="182">
        <v>466</v>
      </c>
    </row>
    <row r="71" spans="1:2">
      <c r="A71" s="182">
        <v>977</v>
      </c>
      <c r="B71" s="182">
        <v>467</v>
      </c>
    </row>
    <row r="72" spans="1:2">
      <c r="A72" s="182">
        <v>978</v>
      </c>
      <c r="B72" s="182">
        <v>468</v>
      </c>
    </row>
    <row r="73" spans="1:2">
      <c r="A73" s="182">
        <v>979</v>
      </c>
      <c r="B73" s="182">
        <v>469</v>
      </c>
    </row>
    <row r="74" spans="1:2">
      <c r="A74" s="182">
        <v>980</v>
      </c>
      <c r="B74" s="182">
        <v>470</v>
      </c>
    </row>
    <row r="75" spans="1:2">
      <c r="A75" s="182">
        <v>981</v>
      </c>
      <c r="B75" s="182">
        <v>471</v>
      </c>
    </row>
    <row r="76" spans="1:2">
      <c r="A76" s="182">
        <v>982</v>
      </c>
      <c r="B76" s="182">
        <v>472</v>
      </c>
    </row>
    <row r="77" spans="1:2">
      <c r="A77" s="182">
        <v>983</v>
      </c>
      <c r="B77" s="182">
        <v>473</v>
      </c>
    </row>
    <row r="78" spans="1:2">
      <c r="A78" s="182">
        <v>984</v>
      </c>
      <c r="B78" s="182">
        <v>474</v>
      </c>
    </row>
    <row r="79" spans="1:2">
      <c r="A79" s="182">
        <v>985</v>
      </c>
      <c r="B79" s="182">
        <v>475</v>
      </c>
    </row>
    <row r="80" spans="1:2">
      <c r="A80" s="182">
        <v>986</v>
      </c>
      <c r="B80" s="182">
        <v>476</v>
      </c>
    </row>
    <row r="81" spans="1:2">
      <c r="A81" s="182">
        <v>987</v>
      </c>
      <c r="B81" s="182">
        <v>477</v>
      </c>
    </row>
    <row r="82" spans="1:2">
      <c r="A82" s="182">
        <v>988</v>
      </c>
      <c r="B82" s="182">
        <v>478</v>
      </c>
    </row>
    <row r="83" spans="1:2">
      <c r="A83" s="182">
        <v>989</v>
      </c>
      <c r="B83" s="182">
        <v>479</v>
      </c>
    </row>
    <row r="84" spans="1:2">
      <c r="A84" s="182">
        <v>990</v>
      </c>
      <c r="B84" s="182">
        <v>480</v>
      </c>
    </row>
    <row r="85" spans="1:2">
      <c r="A85" s="182">
        <v>991</v>
      </c>
      <c r="B85" s="182">
        <v>481</v>
      </c>
    </row>
    <row r="86" spans="1:2">
      <c r="A86" s="182">
        <v>992</v>
      </c>
      <c r="B86" s="182">
        <v>482</v>
      </c>
    </row>
    <row r="87" spans="1:2">
      <c r="A87" s="182">
        <v>993</v>
      </c>
      <c r="B87" s="182">
        <v>483</v>
      </c>
    </row>
    <row r="88" spans="1:2">
      <c r="A88" s="182">
        <v>994</v>
      </c>
      <c r="B88" s="182">
        <v>484</v>
      </c>
    </row>
    <row r="89" spans="1:2">
      <c r="A89" s="182">
        <v>995</v>
      </c>
      <c r="B89" s="182">
        <v>485</v>
      </c>
    </row>
    <row r="90" spans="1:2">
      <c r="A90" s="182">
        <v>996</v>
      </c>
      <c r="B90" s="182">
        <v>486</v>
      </c>
    </row>
    <row r="91" spans="1:2">
      <c r="A91" s="182">
        <v>997</v>
      </c>
      <c r="B91" s="182">
        <v>487</v>
      </c>
    </row>
    <row r="92" spans="1:2">
      <c r="A92" s="182">
        <v>998</v>
      </c>
      <c r="B92" s="182">
        <v>488</v>
      </c>
    </row>
    <row r="93" spans="1:2">
      <c r="A93" s="182">
        <v>999</v>
      </c>
      <c r="B93" s="182">
        <v>489</v>
      </c>
    </row>
    <row r="94" spans="1:2">
      <c r="A94" s="182">
        <v>1000</v>
      </c>
      <c r="B94" s="182">
        <v>490</v>
      </c>
    </row>
    <row r="95" spans="1:2">
      <c r="A95" s="182">
        <v>1001</v>
      </c>
      <c r="B95" s="182">
        <v>491</v>
      </c>
    </row>
    <row r="96" spans="1:2">
      <c r="A96" s="182">
        <v>1002</v>
      </c>
      <c r="B96" s="182">
        <v>492</v>
      </c>
    </row>
    <row r="97" spans="1:2">
      <c r="A97" s="182">
        <v>1003</v>
      </c>
      <c r="B97" s="182">
        <v>493</v>
      </c>
    </row>
    <row r="98" spans="1:2">
      <c r="A98" s="182">
        <v>1004</v>
      </c>
      <c r="B98" s="182">
        <v>494</v>
      </c>
    </row>
    <row r="99" spans="1:2">
      <c r="A99" s="182">
        <v>1005</v>
      </c>
      <c r="B99" s="182">
        <v>495</v>
      </c>
    </row>
    <row r="100" spans="1:2">
      <c r="A100" s="182">
        <v>1006</v>
      </c>
      <c r="B100" s="182">
        <v>756</v>
      </c>
    </row>
    <row r="101" spans="1:2">
      <c r="A101" s="182">
        <v>1007</v>
      </c>
      <c r="B101" s="182">
        <v>757</v>
      </c>
    </row>
    <row r="102" spans="1:2">
      <c r="A102" s="182">
        <v>1008</v>
      </c>
      <c r="B102" s="182">
        <v>758</v>
      </c>
    </row>
    <row r="103" spans="1:2">
      <c r="A103" s="182">
        <v>1009</v>
      </c>
      <c r="B103" s="182">
        <v>759</v>
      </c>
    </row>
    <row r="104" spans="1:2">
      <c r="A104" s="182">
        <v>1010</v>
      </c>
      <c r="B104" s="182">
        <v>760</v>
      </c>
    </row>
    <row r="105" spans="1:2">
      <c r="A105" s="182">
        <v>1011</v>
      </c>
      <c r="B105" s="182">
        <v>761</v>
      </c>
    </row>
    <row r="106" spans="1:2">
      <c r="A106" s="182">
        <v>1012</v>
      </c>
      <c r="B106" s="182">
        <v>762</v>
      </c>
    </row>
    <row r="107" spans="1:2">
      <c r="A107" s="182">
        <v>1013</v>
      </c>
      <c r="B107" s="182">
        <v>763</v>
      </c>
    </row>
    <row r="108" spans="1:2">
      <c r="A108" s="182">
        <v>1014</v>
      </c>
      <c r="B108" s="182">
        <v>764</v>
      </c>
    </row>
    <row r="109" spans="1:2">
      <c r="A109" s="182">
        <v>1015</v>
      </c>
      <c r="B109" s="182">
        <v>765</v>
      </c>
    </row>
    <row r="110" spans="1:2">
      <c r="A110" s="182">
        <v>1016</v>
      </c>
      <c r="B110" s="182">
        <v>766</v>
      </c>
    </row>
    <row r="111" spans="1:2">
      <c r="A111" s="182">
        <v>1017</v>
      </c>
      <c r="B111" s="182">
        <v>767</v>
      </c>
    </row>
    <row r="112" spans="1:2">
      <c r="A112" s="182">
        <v>1018</v>
      </c>
      <c r="B112" s="182">
        <v>768</v>
      </c>
    </row>
    <row r="113" spans="1:2">
      <c r="A113" s="182">
        <v>1019</v>
      </c>
      <c r="B113" s="182">
        <v>769</v>
      </c>
    </row>
    <row r="114" spans="1:2">
      <c r="A114" s="182">
        <v>1020</v>
      </c>
      <c r="B114" s="182">
        <v>770</v>
      </c>
    </row>
    <row r="115" spans="1:2">
      <c r="A115" s="182">
        <v>1021</v>
      </c>
      <c r="B115" s="182">
        <v>771</v>
      </c>
    </row>
    <row r="116" spans="1:2">
      <c r="A116" s="182">
        <v>1022</v>
      </c>
      <c r="B116" s="182">
        <v>772</v>
      </c>
    </row>
    <row r="117" spans="1:2">
      <c r="A117" s="182">
        <v>1023</v>
      </c>
      <c r="B117" s="182">
        <v>773</v>
      </c>
    </row>
    <row r="118" spans="1:2">
      <c r="A118" s="182">
        <v>1024</v>
      </c>
      <c r="B118" s="182">
        <v>774</v>
      </c>
    </row>
    <row r="119" spans="1:2">
      <c r="A119" s="182">
        <v>1025</v>
      </c>
      <c r="B119" s="182">
        <v>775</v>
      </c>
    </row>
    <row r="120" spans="1:2">
      <c r="A120" s="182">
        <v>1026</v>
      </c>
      <c r="B120" s="182">
        <v>776</v>
      </c>
    </row>
    <row r="121" spans="1:2">
      <c r="A121" s="182">
        <v>1027</v>
      </c>
      <c r="B121" s="182">
        <v>777</v>
      </c>
    </row>
    <row r="122" spans="1:2">
      <c r="A122" s="182">
        <v>1028</v>
      </c>
      <c r="B122" s="182">
        <v>778</v>
      </c>
    </row>
    <row r="123" spans="1:2">
      <c r="A123" s="182">
        <v>1029</v>
      </c>
      <c r="B123" s="182">
        <v>779</v>
      </c>
    </row>
    <row r="124" spans="1:2">
      <c r="A124" s="182">
        <v>1030</v>
      </c>
      <c r="B124" s="182">
        <v>780</v>
      </c>
    </row>
    <row r="125" spans="1:2">
      <c r="A125" s="182">
        <v>1031</v>
      </c>
      <c r="B125" s="182">
        <v>781</v>
      </c>
    </row>
    <row r="126" spans="1:2">
      <c r="A126" s="182">
        <v>1032</v>
      </c>
      <c r="B126" s="182">
        <v>782</v>
      </c>
    </row>
    <row r="127" spans="1:2">
      <c r="A127" s="182">
        <v>1033</v>
      </c>
      <c r="B127" s="182">
        <v>783</v>
      </c>
    </row>
    <row r="128" spans="1:2">
      <c r="A128" s="182">
        <v>1034</v>
      </c>
      <c r="B128" s="182">
        <v>784</v>
      </c>
    </row>
    <row r="129" spans="1:2">
      <c r="A129" s="182">
        <v>1035</v>
      </c>
      <c r="B129" s="182">
        <v>785</v>
      </c>
    </row>
    <row r="130" spans="1:2">
      <c r="A130" s="182">
        <v>1036</v>
      </c>
      <c r="B130" s="182">
        <v>786</v>
      </c>
    </row>
    <row r="131" spans="1:2">
      <c r="A131" s="182">
        <v>1037</v>
      </c>
      <c r="B131" s="182">
        <v>787</v>
      </c>
    </row>
    <row r="132" spans="1:2">
      <c r="A132" s="182">
        <v>1038</v>
      </c>
      <c r="B132" s="182">
        <v>788</v>
      </c>
    </row>
    <row r="133" spans="1:2">
      <c r="A133" s="182">
        <v>1039</v>
      </c>
      <c r="B133" s="182">
        <v>789</v>
      </c>
    </row>
    <row r="134" spans="1:2">
      <c r="A134" s="182">
        <v>1040</v>
      </c>
      <c r="B134" s="182">
        <v>790</v>
      </c>
    </row>
    <row r="135" spans="1:2">
      <c r="A135" s="182">
        <v>1041</v>
      </c>
      <c r="B135" s="182">
        <v>791</v>
      </c>
    </row>
    <row r="136" spans="1:2">
      <c r="A136" s="182">
        <v>1042</v>
      </c>
      <c r="B136" s="182">
        <v>792</v>
      </c>
    </row>
    <row r="137" spans="1:2">
      <c r="A137" s="182">
        <v>1043</v>
      </c>
      <c r="B137" s="182">
        <v>793</v>
      </c>
    </row>
    <row r="138" spans="1:2">
      <c r="A138" s="182">
        <v>1044</v>
      </c>
      <c r="B138" s="182">
        <v>794</v>
      </c>
    </row>
    <row r="139" spans="1:2">
      <c r="A139" s="182">
        <v>1045</v>
      </c>
      <c r="B139" s="182">
        <v>795</v>
      </c>
    </row>
    <row r="140" spans="1:2">
      <c r="A140" s="182">
        <v>1046</v>
      </c>
      <c r="B140" s="182">
        <v>796</v>
      </c>
    </row>
    <row r="141" spans="1:2">
      <c r="A141" s="182">
        <v>1047</v>
      </c>
      <c r="B141" s="182">
        <v>797</v>
      </c>
    </row>
    <row r="142" spans="1:2">
      <c r="A142" s="182">
        <v>1048</v>
      </c>
      <c r="B142" s="182">
        <v>798</v>
      </c>
    </row>
    <row r="143" spans="1:2">
      <c r="A143" s="182">
        <v>1049</v>
      </c>
      <c r="B143" s="182">
        <v>799</v>
      </c>
    </row>
    <row r="144" spans="1:2">
      <c r="A144" s="182">
        <v>1050</v>
      </c>
      <c r="B144" s="182">
        <v>800</v>
      </c>
    </row>
    <row r="145" spans="1:2">
      <c r="A145" s="182">
        <v>1051</v>
      </c>
      <c r="B145" s="182">
        <v>801</v>
      </c>
    </row>
    <row r="146" spans="1:2">
      <c r="A146" s="182">
        <v>1052</v>
      </c>
      <c r="B146" s="182">
        <v>802</v>
      </c>
    </row>
    <row r="147" spans="1:2">
      <c r="A147" s="182">
        <v>1053</v>
      </c>
      <c r="B147" s="182">
        <v>803</v>
      </c>
    </row>
    <row r="148" spans="1:2">
      <c r="A148" s="182">
        <v>1054</v>
      </c>
      <c r="B148" s="182">
        <v>804</v>
      </c>
    </row>
    <row r="149" spans="1:2">
      <c r="A149" s="182">
        <v>1055</v>
      </c>
      <c r="B149" s="182">
        <v>805</v>
      </c>
    </row>
    <row r="150" spans="1:2">
      <c r="A150" s="182">
        <v>1056</v>
      </c>
      <c r="B150" s="182">
        <v>806</v>
      </c>
    </row>
    <row r="151" spans="1:2">
      <c r="A151" s="182">
        <v>1057</v>
      </c>
      <c r="B151" s="182">
        <v>807</v>
      </c>
    </row>
    <row r="152" spans="1:2">
      <c r="A152" s="182">
        <v>1058</v>
      </c>
      <c r="B152" s="182">
        <v>808</v>
      </c>
    </row>
    <row r="153" spans="1:2">
      <c r="A153" s="182">
        <v>1059</v>
      </c>
      <c r="B153" s="182">
        <v>809</v>
      </c>
    </row>
    <row r="154" spans="1:2">
      <c r="A154" s="182">
        <v>1060</v>
      </c>
      <c r="B154" s="182">
        <v>810</v>
      </c>
    </row>
    <row r="155" spans="1:2">
      <c r="A155" s="182">
        <v>1061</v>
      </c>
      <c r="B155" s="182">
        <v>811</v>
      </c>
    </row>
    <row r="156" spans="1:2">
      <c r="A156" s="182">
        <v>1062</v>
      </c>
      <c r="B156" s="182">
        <v>812</v>
      </c>
    </row>
    <row r="157" spans="1:2">
      <c r="A157" s="182">
        <v>1063</v>
      </c>
      <c r="B157" s="182">
        <v>813</v>
      </c>
    </row>
    <row r="158" spans="1:2">
      <c r="A158" s="182">
        <v>1064</v>
      </c>
      <c r="B158" s="182">
        <v>814</v>
      </c>
    </row>
    <row r="159" spans="1:2">
      <c r="A159" s="182">
        <v>1065</v>
      </c>
      <c r="B159" s="182">
        <v>815</v>
      </c>
    </row>
    <row r="160" spans="1:2">
      <c r="A160" s="182">
        <v>1066</v>
      </c>
      <c r="B160" s="182">
        <v>816</v>
      </c>
    </row>
    <row r="161" spans="1:2">
      <c r="A161" s="182">
        <v>1067</v>
      </c>
      <c r="B161" s="182">
        <v>817</v>
      </c>
    </row>
    <row r="162" spans="1:2">
      <c r="A162" s="182">
        <v>1068</v>
      </c>
      <c r="B162" s="182">
        <v>818</v>
      </c>
    </row>
    <row r="163" spans="1:2">
      <c r="A163" s="182">
        <v>1069</v>
      </c>
      <c r="B163" s="182">
        <v>819</v>
      </c>
    </row>
    <row r="164" spans="1:2">
      <c r="A164" s="182">
        <v>1070</v>
      </c>
      <c r="B164" s="182">
        <v>820</v>
      </c>
    </row>
    <row r="165" spans="1:2">
      <c r="A165" s="182">
        <v>1071</v>
      </c>
      <c r="B165" s="182">
        <v>821</v>
      </c>
    </row>
    <row r="166" spans="1:2">
      <c r="A166" s="182">
        <v>1072</v>
      </c>
      <c r="B166" s="182">
        <v>822</v>
      </c>
    </row>
    <row r="167" spans="1:2">
      <c r="A167" s="182">
        <v>1073</v>
      </c>
      <c r="B167" s="182">
        <v>823</v>
      </c>
    </row>
    <row r="168" spans="1:2">
      <c r="A168" s="182">
        <v>1074</v>
      </c>
      <c r="B168" s="182">
        <v>824</v>
      </c>
    </row>
    <row r="169" spans="1:2">
      <c r="A169" s="182">
        <v>1075</v>
      </c>
      <c r="B169" s="182">
        <v>825</v>
      </c>
    </row>
    <row r="170" spans="1:2">
      <c r="A170" s="182">
        <v>1076</v>
      </c>
      <c r="B170" s="182">
        <v>826</v>
      </c>
    </row>
    <row r="171" spans="1:2">
      <c r="A171" s="182">
        <v>1077</v>
      </c>
      <c r="B171" s="182">
        <v>827</v>
      </c>
    </row>
    <row r="172" spans="1:2">
      <c r="A172" s="182">
        <v>1078</v>
      </c>
      <c r="B172" s="182">
        <v>828</v>
      </c>
    </row>
    <row r="173" spans="1:2">
      <c r="A173" s="182">
        <v>1079</v>
      </c>
      <c r="B173" s="182">
        <v>829</v>
      </c>
    </row>
    <row r="174" spans="1:2">
      <c r="A174" s="182">
        <v>1080</v>
      </c>
      <c r="B174" s="182">
        <v>830</v>
      </c>
    </row>
    <row r="175" spans="1:2">
      <c r="A175" s="182">
        <v>1081</v>
      </c>
      <c r="B175" s="182">
        <v>831</v>
      </c>
    </row>
    <row r="176" spans="1:2">
      <c r="A176" s="182">
        <v>1082</v>
      </c>
      <c r="B176" s="182">
        <v>832</v>
      </c>
    </row>
    <row r="177" spans="1:2">
      <c r="A177" s="182">
        <v>1083</v>
      </c>
      <c r="B177" s="182">
        <v>833</v>
      </c>
    </row>
    <row r="178" spans="1:2">
      <c r="A178" s="182">
        <v>1084</v>
      </c>
      <c r="B178" s="182">
        <v>834</v>
      </c>
    </row>
    <row r="179" spans="1:2">
      <c r="A179" s="182">
        <v>1085</v>
      </c>
      <c r="B179" s="182">
        <v>835</v>
      </c>
    </row>
    <row r="180" spans="1:2">
      <c r="A180" s="182">
        <v>1086</v>
      </c>
      <c r="B180" s="182">
        <v>892</v>
      </c>
    </row>
    <row r="181" spans="1:2">
      <c r="A181" s="182">
        <v>1087</v>
      </c>
      <c r="B181" s="182">
        <v>893</v>
      </c>
    </row>
    <row r="182" spans="1:2">
      <c r="A182" s="182">
        <v>1088</v>
      </c>
      <c r="B182" s="182">
        <v>894</v>
      </c>
    </row>
    <row r="183" spans="1:2">
      <c r="A183" s="182">
        <v>1089</v>
      </c>
      <c r="B183" s="182">
        <v>895</v>
      </c>
    </row>
    <row r="184" spans="1:2">
      <c r="A184" s="182">
        <v>1090</v>
      </c>
      <c r="B184" s="182">
        <v>896</v>
      </c>
    </row>
    <row r="185" spans="1:2">
      <c r="A185" s="182">
        <v>1091</v>
      </c>
      <c r="B185" s="182">
        <v>897</v>
      </c>
    </row>
    <row r="186" spans="1:2">
      <c r="A186" s="182">
        <v>1092</v>
      </c>
      <c r="B186" s="182">
        <v>898</v>
      </c>
    </row>
    <row r="187" spans="1:2">
      <c r="A187" s="182">
        <v>1093</v>
      </c>
      <c r="B187" s="182">
        <v>899</v>
      </c>
    </row>
    <row r="188" spans="1:2">
      <c r="A188" s="182">
        <v>1094</v>
      </c>
      <c r="B188" s="182">
        <v>900</v>
      </c>
    </row>
    <row r="189" spans="1:2">
      <c r="A189" s="182">
        <v>1095</v>
      </c>
      <c r="B189" s="182">
        <v>901</v>
      </c>
    </row>
    <row r="190" spans="1:2">
      <c r="A190" s="182">
        <v>1096</v>
      </c>
      <c r="B190" s="182">
        <v>902</v>
      </c>
    </row>
    <row r="191" spans="1:2">
      <c r="A191" s="182">
        <v>1097</v>
      </c>
      <c r="B191" s="182">
        <v>903</v>
      </c>
    </row>
    <row r="192" spans="1:2">
      <c r="A192" s="182">
        <v>1098</v>
      </c>
      <c r="B192" s="182">
        <v>904</v>
      </c>
    </row>
    <row r="193" spans="1:2">
      <c r="A193" s="182">
        <v>1099</v>
      </c>
      <c r="B193" s="182">
        <v>905</v>
      </c>
    </row>
    <row r="194" spans="1:2">
      <c r="A194" s="182">
        <v>1100</v>
      </c>
      <c r="B194" s="182">
        <v>906</v>
      </c>
    </row>
    <row r="195" spans="1:2">
      <c r="A195" s="182">
        <v>1101</v>
      </c>
      <c r="B195" s="182">
        <v>907</v>
      </c>
    </row>
    <row r="196" spans="1:2">
      <c r="A196" s="182">
        <v>1102</v>
      </c>
    </row>
    <row r="197" spans="1:2">
      <c r="A197" s="182">
        <v>1103</v>
      </c>
    </row>
    <row r="198" spans="1:2">
      <c r="A198" s="182">
        <v>1104</v>
      </c>
    </row>
    <row r="199" spans="1:2">
      <c r="A199" s="182">
        <v>1105</v>
      </c>
    </row>
    <row r="200" spans="1:2">
      <c r="A200" s="182">
        <v>1106</v>
      </c>
    </row>
    <row r="201" spans="1:2">
      <c r="A201" s="182">
        <v>1107</v>
      </c>
    </row>
    <row r="202" spans="1:2">
      <c r="A202" s="182">
        <v>1108</v>
      </c>
    </row>
    <row r="203" spans="1:2">
      <c r="A203" s="182">
        <v>1109</v>
      </c>
    </row>
    <row r="204" spans="1:2">
      <c r="A204" s="182">
        <v>1110</v>
      </c>
    </row>
    <row r="205" spans="1:2">
      <c r="A205" s="182">
        <v>1111</v>
      </c>
    </row>
    <row r="206" spans="1:2">
      <c r="A206" s="182">
        <v>1112</v>
      </c>
    </row>
    <row r="207" spans="1:2">
      <c r="A207" s="182">
        <v>1113</v>
      </c>
    </row>
    <row r="208" spans="1:2">
      <c r="A208" s="182">
        <v>1114</v>
      </c>
    </row>
    <row r="209" spans="1:1">
      <c r="A209" s="182">
        <v>1115</v>
      </c>
    </row>
    <row r="210" spans="1:1">
      <c r="A210" s="182">
        <v>1116</v>
      </c>
    </row>
    <row r="211" spans="1:1">
      <c r="A211" s="182">
        <v>1117</v>
      </c>
    </row>
    <row r="212" spans="1:1">
      <c r="A212" s="182">
        <v>1118</v>
      </c>
    </row>
    <row r="213" spans="1:1">
      <c r="A213" s="182">
        <v>1119</v>
      </c>
    </row>
    <row r="214" spans="1:1">
      <c r="A214" s="182">
        <v>1120</v>
      </c>
    </row>
    <row r="215" spans="1:1">
      <c r="A215" s="182">
        <v>1121</v>
      </c>
    </row>
    <row r="216" spans="1:1">
      <c r="A216" s="182">
        <v>1122</v>
      </c>
    </row>
    <row r="217" spans="1:1">
      <c r="A217" s="182">
        <v>1123</v>
      </c>
    </row>
    <row r="218" spans="1:1">
      <c r="A218" s="182">
        <v>1124</v>
      </c>
    </row>
    <row r="219" spans="1:1">
      <c r="A219" s="182">
        <v>1125</v>
      </c>
    </row>
    <row r="220" spans="1:1">
      <c r="A220" s="182">
        <v>1126</v>
      </c>
    </row>
    <row r="221" spans="1:1">
      <c r="A221" s="182">
        <v>1127</v>
      </c>
    </row>
    <row r="222" spans="1:1">
      <c r="A222" s="182">
        <v>1128</v>
      </c>
    </row>
    <row r="223" spans="1:1">
      <c r="A223" s="182">
        <v>1129</v>
      </c>
    </row>
    <row r="224" spans="1:1">
      <c r="A224" s="182">
        <v>1130</v>
      </c>
    </row>
    <row r="225" spans="1:1">
      <c r="A225" s="182">
        <v>1131</v>
      </c>
    </row>
    <row r="226" spans="1:1">
      <c r="A226" s="182">
        <v>1132</v>
      </c>
    </row>
    <row r="227" spans="1:1">
      <c r="A227" s="182">
        <v>1133</v>
      </c>
    </row>
    <row r="228" spans="1:1">
      <c r="A228" s="182">
        <v>1134</v>
      </c>
    </row>
    <row r="229" spans="1:1">
      <c r="A229" s="182">
        <v>1135</v>
      </c>
    </row>
    <row r="230" spans="1:1">
      <c r="A230" s="182">
        <v>1136</v>
      </c>
    </row>
    <row r="231" spans="1:1">
      <c r="A231" s="182">
        <v>1137</v>
      </c>
    </row>
    <row r="232" spans="1:1">
      <c r="A232" s="182">
        <v>1138</v>
      </c>
    </row>
    <row r="233" spans="1:1">
      <c r="A233" s="182">
        <v>1139</v>
      </c>
    </row>
    <row r="234" spans="1:1">
      <c r="A234" s="182">
        <v>1140</v>
      </c>
    </row>
    <row r="235" spans="1:1">
      <c r="A235" s="182">
        <v>1141</v>
      </c>
    </row>
    <row r="236" spans="1:1">
      <c r="A236" s="182">
        <v>1142</v>
      </c>
    </row>
    <row r="237" spans="1:1">
      <c r="A237" s="182">
        <v>1143</v>
      </c>
    </row>
    <row r="238" spans="1:1">
      <c r="A238" s="182">
        <v>1144</v>
      </c>
    </row>
    <row r="239" spans="1:1">
      <c r="A239" s="182">
        <v>1145</v>
      </c>
    </row>
    <row r="240" spans="1:1">
      <c r="A240" s="182">
        <v>1146</v>
      </c>
    </row>
    <row r="241" spans="1:1">
      <c r="A241" s="182">
        <v>1147</v>
      </c>
    </row>
    <row r="242" spans="1:1">
      <c r="A242" s="182">
        <v>1148</v>
      </c>
    </row>
    <row r="243" spans="1:1">
      <c r="A243" s="182">
        <v>1149</v>
      </c>
    </row>
    <row r="244" spans="1:1">
      <c r="A244" s="182">
        <v>1150</v>
      </c>
    </row>
    <row r="245" spans="1:1">
      <c r="A245" s="182">
        <v>1151</v>
      </c>
    </row>
    <row r="246" spans="1:1">
      <c r="A246" s="182">
        <v>1152</v>
      </c>
    </row>
    <row r="247" spans="1:1">
      <c r="A247" s="182">
        <v>1153</v>
      </c>
    </row>
    <row r="248" spans="1:1">
      <c r="A248" s="182">
        <v>1154</v>
      </c>
    </row>
    <row r="249" spans="1:1">
      <c r="A249" s="182">
        <v>1155</v>
      </c>
    </row>
    <row r="250" spans="1:1">
      <c r="A250" s="182">
        <v>1156</v>
      </c>
    </row>
    <row r="251" spans="1:1">
      <c r="A251" s="182">
        <v>1157</v>
      </c>
    </row>
    <row r="252" spans="1:1">
      <c r="A252" s="182">
        <v>1158</v>
      </c>
    </row>
    <row r="253" spans="1:1">
      <c r="A253" s="182">
        <v>1159</v>
      </c>
    </row>
    <row r="254" spans="1:1">
      <c r="A254" s="182">
        <v>1160</v>
      </c>
    </row>
    <row r="255" spans="1:1">
      <c r="A255" s="182">
        <v>1161</v>
      </c>
    </row>
    <row r="256" spans="1:1">
      <c r="A256" s="182">
        <v>1162</v>
      </c>
    </row>
    <row r="257" spans="1:1">
      <c r="A257" s="182">
        <v>1163</v>
      </c>
    </row>
    <row r="258" spans="1:1">
      <c r="A258" s="182">
        <v>1164</v>
      </c>
    </row>
    <row r="259" spans="1:1">
      <c r="A259" s="182">
        <v>1165</v>
      </c>
    </row>
    <row r="260" spans="1:1">
      <c r="A260" s="182">
        <v>1166</v>
      </c>
    </row>
    <row r="261" spans="1:1">
      <c r="A261" s="182">
        <v>1167</v>
      </c>
    </row>
    <row r="262" spans="1:1">
      <c r="A262" s="182">
        <v>1168</v>
      </c>
    </row>
    <row r="263" spans="1:1">
      <c r="A263" s="182">
        <v>1169</v>
      </c>
    </row>
    <row r="264" spans="1:1">
      <c r="A264" s="182">
        <v>1170</v>
      </c>
    </row>
    <row r="265" spans="1:1">
      <c r="A265" s="182">
        <v>1171</v>
      </c>
    </row>
    <row r="266" spans="1:1">
      <c r="A266" s="182">
        <v>1172</v>
      </c>
    </row>
    <row r="267" spans="1:1">
      <c r="A267" s="182">
        <v>1173</v>
      </c>
    </row>
    <row r="268" spans="1:1">
      <c r="A268" s="182">
        <v>1174</v>
      </c>
    </row>
    <row r="269" spans="1:1">
      <c r="A269" s="182">
        <v>1175</v>
      </c>
    </row>
    <row r="270" spans="1:1">
      <c r="A270" s="182">
        <v>1176</v>
      </c>
    </row>
    <row r="271" spans="1:1">
      <c r="A271" s="182">
        <v>1177</v>
      </c>
    </row>
    <row r="272" spans="1:1">
      <c r="A272" s="182">
        <v>1178</v>
      </c>
    </row>
    <row r="273" spans="1:1">
      <c r="A273" s="182">
        <v>1179</v>
      </c>
    </row>
    <row r="274" spans="1:1">
      <c r="A274" s="182">
        <v>1180</v>
      </c>
    </row>
    <row r="275" spans="1:1">
      <c r="A275" s="182">
        <v>1181</v>
      </c>
    </row>
    <row r="276" spans="1:1">
      <c r="A276" s="182">
        <v>1182</v>
      </c>
    </row>
    <row r="277" spans="1:1">
      <c r="A277" s="182">
        <v>1183</v>
      </c>
    </row>
    <row r="278" spans="1:1">
      <c r="A278" s="182">
        <v>1184</v>
      </c>
    </row>
    <row r="279" spans="1:1">
      <c r="A279" s="182">
        <v>1185</v>
      </c>
    </row>
    <row r="280" spans="1:1">
      <c r="A280" s="182">
        <v>1186</v>
      </c>
    </row>
    <row r="281" spans="1:1">
      <c r="A281" s="182">
        <v>1187</v>
      </c>
    </row>
    <row r="282" spans="1:1">
      <c r="A282" s="182">
        <v>1188</v>
      </c>
    </row>
    <row r="283" spans="1:1">
      <c r="A283" s="182">
        <v>1189</v>
      </c>
    </row>
    <row r="284" spans="1:1">
      <c r="A284" s="182">
        <v>1190</v>
      </c>
    </row>
    <row r="285" spans="1:1">
      <c r="A285" s="182">
        <v>1191</v>
      </c>
    </row>
    <row r="286" spans="1:1">
      <c r="A286" s="182">
        <v>1192</v>
      </c>
    </row>
    <row r="287" spans="1:1">
      <c r="A287" s="182">
        <v>1193</v>
      </c>
    </row>
    <row r="288" spans="1:1">
      <c r="A288" s="182">
        <v>1194</v>
      </c>
    </row>
    <row r="289" spans="1:1">
      <c r="A289" s="182">
        <v>1195</v>
      </c>
    </row>
    <row r="290" spans="1:1">
      <c r="A290" s="182">
        <v>1196</v>
      </c>
    </row>
    <row r="291" spans="1:1">
      <c r="A291" s="182">
        <v>1197</v>
      </c>
    </row>
    <row r="292" spans="1:1">
      <c r="A292" s="182">
        <v>1198</v>
      </c>
    </row>
    <row r="293" spans="1:1">
      <c r="A293" s="182">
        <v>1199</v>
      </c>
    </row>
    <row r="294" spans="1:1">
      <c r="A294" s="182">
        <v>1200</v>
      </c>
    </row>
    <row r="295" spans="1:1">
      <c r="A295" s="182">
        <v>1201</v>
      </c>
    </row>
    <row r="296" spans="1:1">
      <c r="A296" s="182">
        <v>1202</v>
      </c>
    </row>
    <row r="297" spans="1:1">
      <c r="A297" s="182">
        <v>1203</v>
      </c>
    </row>
    <row r="298" spans="1:1">
      <c r="A298" s="182">
        <v>1204</v>
      </c>
    </row>
    <row r="299" spans="1:1">
      <c r="A299" s="182">
        <v>1205</v>
      </c>
    </row>
    <row r="300" spans="1:1">
      <c r="A300" s="182">
        <v>1206</v>
      </c>
    </row>
    <row r="301" spans="1:1">
      <c r="A301" s="182">
        <v>1207</v>
      </c>
    </row>
    <row r="302" spans="1:1">
      <c r="A302" s="182">
        <v>1208</v>
      </c>
    </row>
    <row r="303" spans="1:1">
      <c r="A303" s="182">
        <v>1209</v>
      </c>
    </row>
    <row r="304" spans="1:1">
      <c r="A304" s="182">
        <v>1210</v>
      </c>
    </row>
    <row r="305" spans="1:1">
      <c r="A305" s="182">
        <v>1211</v>
      </c>
    </row>
    <row r="306" spans="1:1">
      <c r="A306" s="182">
        <v>1212</v>
      </c>
    </row>
    <row r="307" spans="1:1">
      <c r="A307" s="182">
        <v>1213</v>
      </c>
    </row>
    <row r="308" spans="1:1">
      <c r="A308" s="182">
        <v>1214</v>
      </c>
    </row>
    <row r="309" spans="1:1">
      <c r="A309" s="182">
        <v>1215</v>
      </c>
    </row>
    <row r="310" spans="1:1">
      <c r="A310" s="182">
        <v>1216</v>
      </c>
    </row>
    <row r="311" spans="1:1">
      <c r="A311" s="182">
        <v>1217</v>
      </c>
    </row>
    <row r="312" spans="1:1">
      <c r="A312" s="182">
        <v>1218</v>
      </c>
    </row>
    <row r="313" spans="1:1">
      <c r="A313" s="182">
        <v>1219</v>
      </c>
    </row>
    <row r="314" spans="1:1">
      <c r="A314" s="182">
        <v>1220</v>
      </c>
    </row>
    <row r="315" spans="1:1">
      <c r="A315" s="182">
        <v>1221</v>
      </c>
    </row>
    <row r="316" spans="1:1">
      <c r="A316" s="182">
        <v>1222</v>
      </c>
    </row>
    <row r="317" spans="1:1">
      <c r="A317" s="182">
        <v>1223</v>
      </c>
    </row>
    <row r="318" spans="1:1">
      <c r="A318" s="182">
        <v>1224</v>
      </c>
    </row>
    <row r="319" spans="1:1">
      <c r="A319" s="182">
        <v>1225</v>
      </c>
    </row>
    <row r="320" spans="1:1">
      <c r="A320" s="182">
        <v>1226</v>
      </c>
    </row>
    <row r="321" spans="1:1">
      <c r="A321" s="182">
        <v>1227</v>
      </c>
    </row>
    <row r="322" spans="1:1">
      <c r="A322" s="182">
        <v>1228</v>
      </c>
    </row>
    <row r="323" spans="1:1">
      <c r="A323" s="182">
        <v>1229</v>
      </c>
    </row>
    <row r="324" spans="1:1">
      <c r="A324" s="182">
        <v>1230</v>
      </c>
    </row>
    <row r="325" spans="1:1">
      <c r="A325" s="182">
        <v>1231</v>
      </c>
    </row>
    <row r="326" spans="1:1">
      <c r="A326" s="182">
        <v>1232</v>
      </c>
    </row>
    <row r="327" spans="1:1">
      <c r="A327" s="182">
        <v>1233</v>
      </c>
    </row>
    <row r="328" spans="1:1">
      <c r="A328" s="182">
        <v>1234</v>
      </c>
    </row>
    <row r="329" spans="1:1">
      <c r="A329" s="182">
        <v>1235</v>
      </c>
    </row>
    <row r="330" spans="1:1">
      <c r="A330" s="182">
        <v>1236</v>
      </c>
    </row>
    <row r="331" spans="1:1">
      <c r="A331" s="182">
        <v>1237</v>
      </c>
    </row>
    <row r="332" spans="1:1">
      <c r="A332" s="182">
        <v>1238</v>
      </c>
    </row>
    <row r="333" spans="1:1">
      <c r="A333" s="182">
        <v>1239</v>
      </c>
    </row>
    <row r="334" spans="1:1">
      <c r="A334" s="182">
        <v>1240</v>
      </c>
    </row>
    <row r="335" spans="1:1">
      <c r="A335" s="182">
        <v>1241</v>
      </c>
    </row>
    <row r="336" spans="1:1">
      <c r="A336" s="182">
        <v>1242</v>
      </c>
    </row>
    <row r="337" spans="1:1">
      <c r="A337" s="182">
        <v>1243</v>
      </c>
    </row>
    <row r="338" spans="1:1">
      <c r="A338" s="182">
        <v>1244</v>
      </c>
    </row>
    <row r="339" spans="1:1">
      <c r="A339" s="182">
        <v>1245</v>
      </c>
    </row>
    <row r="340" spans="1:1">
      <c r="A340" s="182">
        <v>1246</v>
      </c>
    </row>
    <row r="341" spans="1:1">
      <c r="A341" s="182">
        <v>1247</v>
      </c>
    </row>
    <row r="342" spans="1:1">
      <c r="A342" s="182">
        <v>1248</v>
      </c>
    </row>
    <row r="343" spans="1:1">
      <c r="A343" s="182">
        <v>1249</v>
      </c>
    </row>
    <row r="344" spans="1:1">
      <c r="A344" s="182">
        <v>1250</v>
      </c>
    </row>
    <row r="345" spans="1:1">
      <c r="A345" s="182">
        <v>1251</v>
      </c>
    </row>
    <row r="346" spans="1:1">
      <c r="A346" s="182">
        <v>1252</v>
      </c>
    </row>
    <row r="347" spans="1:1">
      <c r="A347" s="182">
        <v>1253</v>
      </c>
    </row>
    <row r="348" spans="1:1">
      <c r="A348" s="182">
        <v>1254</v>
      </c>
    </row>
    <row r="349" spans="1:1">
      <c r="A349" s="182">
        <v>1255</v>
      </c>
    </row>
    <row r="350" spans="1:1">
      <c r="A350" s="182">
        <v>1256</v>
      </c>
    </row>
    <row r="351" spans="1:1">
      <c r="A351" s="182">
        <v>1257</v>
      </c>
    </row>
    <row r="352" spans="1:1">
      <c r="A352" s="182">
        <v>1258</v>
      </c>
    </row>
    <row r="353" spans="1:1">
      <c r="A353" s="182">
        <v>1259</v>
      </c>
    </row>
    <row r="354" spans="1:1">
      <c r="A354" s="182">
        <v>1260</v>
      </c>
    </row>
    <row r="355" spans="1:1">
      <c r="A355" s="182">
        <v>1261</v>
      </c>
    </row>
    <row r="356" spans="1:1">
      <c r="A356" s="182">
        <v>1262</v>
      </c>
    </row>
    <row r="357" spans="1:1">
      <c r="A357" s="182">
        <v>1263</v>
      </c>
    </row>
    <row r="358" spans="1:1">
      <c r="A358" s="182">
        <v>1264</v>
      </c>
    </row>
    <row r="359" spans="1:1">
      <c r="A359" s="182">
        <v>1265</v>
      </c>
    </row>
    <row r="360" spans="1:1">
      <c r="A360" s="182">
        <v>1266</v>
      </c>
    </row>
    <row r="361" spans="1:1">
      <c r="A361" s="182">
        <v>1267</v>
      </c>
    </row>
    <row r="362" spans="1:1">
      <c r="A362" s="182">
        <v>1268</v>
      </c>
    </row>
    <row r="363" spans="1:1">
      <c r="A363" s="182">
        <v>1269</v>
      </c>
    </row>
    <row r="364" spans="1:1">
      <c r="A364" s="182">
        <v>1270</v>
      </c>
    </row>
    <row r="365" spans="1:1">
      <c r="A365" s="182">
        <v>1271</v>
      </c>
    </row>
    <row r="366" spans="1:1">
      <c r="A366" s="182">
        <v>1272</v>
      </c>
    </row>
    <row r="367" spans="1:1">
      <c r="A367" s="182">
        <v>1273</v>
      </c>
    </row>
    <row r="368" spans="1:1">
      <c r="A368" s="182">
        <v>1274</v>
      </c>
    </row>
    <row r="369" spans="1:1">
      <c r="A369" s="182">
        <v>1275</v>
      </c>
    </row>
    <row r="370" spans="1:1">
      <c r="A370" s="182">
        <v>1276</v>
      </c>
    </row>
    <row r="371" spans="1:1">
      <c r="A371" s="182">
        <v>1277</v>
      </c>
    </row>
    <row r="372" spans="1:1">
      <c r="A372" s="182">
        <v>1278</v>
      </c>
    </row>
    <row r="373" spans="1:1">
      <c r="A373" s="182">
        <v>1279</v>
      </c>
    </row>
    <row r="374" spans="1:1">
      <c r="A374" s="182">
        <v>1280</v>
      </c>
    </row>
    <row r="375" spans="1:1">
      <c r="A375" s="182">
        <v>1281</v>
      </c>
    </row>
    <row r="376" spans="1:1">
      <c r="A376" s="182">
        <v>1282</v>
      </c>
    </row>
    <row r="377" spans="1:1">
      <c r="A377" s="182">
        <v>1283</v>
      </c>
    </row>
    <row r="378" spans="1:1">
      <c r="A378" s="182">
        <v>1284</v>
      </c>
    </row>
    <row r="379" spans="1:1">
      <c r="A379" s="182">
        <v>1285</v>
      </c>
    </row>
    <row r="380" spans="1:1">
      <c r="A380" s="182">
        <v>1286</v>
      </c>
    </row>
    <row r="381" spans="1:1">
      <c r="A381" s="182">
        <v>1287</v>
      </c>
    </row>
    <row r="382" spans="1:1">
      <c r="A382" s="182">
        <v>1288</v>
      </c>
    </row>
    <row r="383" spans="1:1">
      <c r="A383" s="182">
        <v>1289</v>
      </c>
    </row>
    <row r="384" spans="1:1">
      <c r="A384" s="182">
        <v>1290</v>
      </c>
    </row>
    <row r="385" spans="1:1">
      <c r="A385" s="182">
        <v>1291</v>
      </c>
    </row>
    <row r="386" spans="1:1">
      <c r="A386" s="182">
        <v>1292</v>
      </c>
    </row>
    <row r="387" spans="1:1">
      <c r="A387" s="182">
        <v>1293</v>
      </c>
    </row>
    <row r="388" spans="1:1">
      <c r="A388" s="182">
        <v>1294</v>
      </c>
    </row>
    <row r="389" spans="1:1">
      <c r="A389" s="182">
        <v>1295</v>
      </c>
    </row>
    <row r="390" spans="1:1">
      <c r="A390" s="182">
        <v>1296</v>
      </c>
    </row>
    <row r="391" spans="1:1">
      <c r="A391" s="182">
        <v>1297</v>
      </c>
    </row>
    <row r="392" spans="1:1">
      <c r="A392" s="182">
        <v>1298</v>
      </c>
    </row>
    <row r="393" spans="1:1">
      <c r="A393" s="182">
        <v>1299</v>
      </c>
    </row>
    <row r="394" spans="1:1">
      <c r="A394" s="182">
        <v>1300</v>
      </c>
    </row>
    <row r="395" spans="1:1">
      <c r="A395" s="182">
        <v>1301</v>
      </c>
    </row>
    <row r="396" spans="1:1">
      <c r="A396" s="182">
        <v>1302</v>
      </c>
    </row>
    <row r="397" spans="1:1">
      <c r="A397" s="182">
        <v>1303</v>
      </c>
    </row>
    <row r="398" spans="1:1">
      <c r="A398" s="182">
        <v>1304</v>
      </c>
    </row>
    <row r="399" spans="1:1">
      <c r="A399" s="182">
        <v>1305</v>
      </c>
    </row>
    <row r="400" spans="1:1">
      <c r="A400" s="182">
        <v>1306</v>
      </c>
    </row>
    <row r="401" spans="1:1">
      <c r="A401" s="182">
        <v>1307</v>
      </c>
    </row>
    <row r="402" spans="1:1">
      <c r="A402" s="182">
        <v>1308</v>
      </c>
    </row>
    <row r="403" spans="1:1">
      <c r="A403" s="182">
        <v>1309</v>
      </c>
    </row>
    <row r="404" spans="1:1">
      <c r="A404" s="182">
        <v>1310</v>
      </c>
    </row>
    <row r="405" spans="1:1">
      <c r="A405" s="182">
        <v>1311</v>
      </c>
    </row>
    <row r="406" spans="1:1">
      <c r="A406" s="182">
        <v>1312</v>
      </c>
    </row>
    <row r="407" spans="1:1">
      <c r="A407" s="182">
        <v>1313</v>
      </c>
    </row>
    <row r="408" spans="1:1">
      <c r="A408" s="182">
        <v>1314</v>
      </c>
    </row>
    <row r="409" spans="1:1">
      <c r="A409" s="182">
        <v>1315</v>
      </c>
    </row>
    <row r="410" spans="1:1">
      <c r="A410" s="182">
        <v>1316</v>
      </c>
    </row>
    <row r="411" spans="1:1">
      <c r="A411" s="182">
        <v>1317</v>
      </c>
    </row>
    <row r="412" spans="1:1">
      <c r="A412" s="182">
        <v>1318</v>
      </c>
    </row>
    <row r="413" spans="1:1">
      <c r="A413" s="182">
        <v>1319</v>
      </c>
    </row>
    <row r="414" spans="1:1">
      <c r="A414" s="182">
        <v>1320</v>
      </c>
    </row>
    <row r="415" spans="1:1">
      <c r="A415" s="182">
        <v>1321</v>
      </c>
    </row>
    <row r="416" spans="1:1">
      <c r="A416" s="182">
        <v>1322</v>
      </c>
    </row>
    <row r="417" spans="1:1">
      <c r="A417" s="182">
        <v>1323</v>
      </c>
    </row>
    <row r="418" spans="1:1">
      <c r="A418" s="182">
        <v>1324</v>
      </c>
    </row>
    <row r="419" spans="1:1">
      <c r="A419" s="182">
        <v>1325</v>
      </c>
    </row>
    <row r="420" spans="1:1">
      <c r="A420" s="182">
        <v>1326</v>
      </c>
    </row>
    <row r="421" spans="1:1">
      <c r="A421" s="182">
        <v>1327</v>
      </c>
    </row>
    <row r="422" spans="1:1">
      <c r="A422" s="182">
        <v>1328</v>
      </c>
    </row>
    <row r="423" spans="1:1">
      <c r="A423" s="182">
        <v>1329</v>
      </c>
    </row>
    <row r="424" spans="1:1">
      <c r="A424" s="182">
        <v>1330</v>
      </c>
    </row>
    <row r="425" spans="1:1">
      <c r="A425" s="182">
        <v>1331</v>
      </c>
    </row>
    <row r="426" spans="1:1">
      <c r="A426" s="182">
        <v>1332</v>
      </c>
    </row>
    <row r="427" spans="1:1">
      <c r="A427" s="182">
        <v>1333</v>
      </c>
    </row>
    <row r="428" spans="1:1">
      <c r="A428" s="182">
        <v>1334</v>
      </c>
    </row>
    <row r="429" spans="1:1">
      <c r="A429" s="182">
        <v>1335</v>
      </c>
    </row>
    <row r="430" spans="1:1">
      <c r="A430" s="182">
        <v>1336</v>
      </c>
    </row>
    <row r="431" spans="1:1">
      <c r="A431" s="182">
        <v>1337</v>
      </c>
    </row>
    <row r="432" spans="1:1">
      <c r="A432" s="182">
        <v>1338</v>
      </c>
    </row>
    <row r="433" spans="1:1">
      <c r="A433" s="182">
        <v>1339</v>
      </c>
    </row>
    <row r="434" spans="1:1">
      <c r="A434" s="182">
        <v>1340</v>
      </c>
    </row>
    <row r="435" spans="1:1">
      <c r="A435" s="182">
        <v>1341</v>
      </c>
    </row>
    <row r="436" spans="1:1">
      <c r="A436" s="182">
        <v>1342</v>
      </c>
    </row>
    <row r="437" spans="1:1">
      <c r="A437" s="182">
        <v>1343</v>
      </c>
    </row>
    <row r="438" spans="1:1">
      <c r="A438" s="182">
        <v>1344</v>
      </c>
    </row>
    <row r="439" spans="1:1">
      <c r="A439" s="182">
        <v>1345</v>
      </c>
    </row>
    <row r="440" spans="1:1">
      <c r="A440" s="182">
        <v>1346</v>
      </c>
    </row>
    <row r="441" spans="1:1">
      <c r="A441" s="182">
        <v>1347</v>
      </c>
    </row>
    <row r="442" spans="1:1">
      <c r="A442" s="182">
        <v>1348</v>
      </c>
    </row>
    <row r="443" spans="1:1">
      <c r="A443" s="182">
        <v>1349</v>
      </c>
    </row>
    <row r="444" spans="1:1">
      <c r="A444" s="182">
        <v>1350</v>
      </c>
    </row>
    <row r="445" spans="1:1">
      <c r="A445" s="182">
        <v>1351</v>
      </c>
    </row>
    <row r="446" spans="1:1">
      <c r="A446" s="182">
        <v>1352</v>
      </c>
    </row>
    <row r="447" spans="1:1">
      <c r="A447" s="182">
        <v>1353</v>
      </c>
    </row>
    <row r="448" spans="1:1">
      <c r="A448" s="182">
        <v>1354</v>
      </c>
    </row>
    <row r="449" spans="1:1">
      <c r="A449" s="182">
        <v>1355</v>
      </c>
    </row>
    <row r="450" spans="1:1">
      <c r="A450" s="182">
        <v>1356</v>
      </c>
    </row>
    <row r="451" spans="1:1">
      <c r="A451" s="182">
        <v>1357</v>
      </c>
    </row>
    <row r="452" spans="1:1">
      <c r="A452" s="182">
        <v>1358</v>
      </c>
    </row>
    <row r="453" spans="1:1">
      <c r="A453" s="182">
        <v>1359</v>
      </c>
    </row>
    <row r="454" spans="1:1">
      <c r="A454" s="182">
        <v>1360</v>
      </c>
    </row>
    <row r="455" spans="1:1">
      <c r="A455" s="182">
        <v>1361</v>
      </c>
    </row>
    <row r="456" spans="1:1">
      <c r="A456" s="182">
        <v>1362</v>
      </c>
    </row>
    <row r="457" spans="1:1">
      <c r="A457" s="182">
        <v>1363</v>
      </c>
    </row>
    <row r="458" spans="1:1">
      <c r="A458" s="182">
        <v>1364</v>
      </c>
    </row>
    <row r="459" spans="1:1">
      <c r="A459" s="182">
        <v>1365</v>
      </c>
    </row>
    <row r="460" spans="1:1">
      <c r="A460" s="182">
        <v>1366</v>
      </c>
    </row>
    <row r="461" spans="1:1">
      <c r="A461" s="182">
        <v>1367</v>
      </c>
    </row>
    <row r="462" spans="1:1">
      <c r="A462" s="182">
        <v>1368</v>
      </c>
    </row>
    <row r="463" spans="1:1">
      <c r="A463" s="182">
        <v>1369</v>
      </c>
    </row>
    <row r="464" spans="1:1">
      <c r="A464" s="182">
        <v>1370</v>
      </c>
    </row>
    <row r="465" spans="1:1">
      <c r="A465" s="182">
        <v>1371</v>
      </c>
    </row>
    <row r="466" spans="1:1">
      <c r="A466" s="182">
        <v>1372</v>
      </c>
    </row>
    <row r="467" spans="1:1">
      <c r="A467" s="182">
        <v>1373</v>
      </c>
    </row>
    <row r="468" spans="1:1">
      <c r="A468" s="182">
        <v>1374</v>
      </c>
    </row>
    <row r="469" spans="1:1">
      <c r="A469" s="182">
        <v>1375</v>
      </c>
    </row>
    <row r="470" spans="1:1">
      <c r="A470" s="182">
        <v>1376</v>
      </c>
    </row>
    <row r="471" spans="1:1">
      <c r="A471" s="182">
        <v>1377</v>
      </c>
    </row>
    <row r="472" spans="1:1">
      <c r="A472" s="182">
        <v>1378</v>
      </c>
    </row>
    <row r="473" spans="1:1">
      <c r="A473" s="182">
        <v>1379</v>
      </c>
    </row>
    <row r="474" spans="1:1">
      <c r="A474" s="182">
        <v>1380</v>
      </c>
    </row>
    <row r="475" spans="1:1">
      <c r="A475" s="182">
        <v>1381</v>
      </c>
    </row>
    <row r="476" spans="1:1">
      <c r="A476" s="182">
        <v>1382</v>
      </c>
    </row>
    <row r="477" spans="1:1">
      <c r="A477" s="182">
        <v>1383</v>
      </c>
    </row>
    <row r="478" spans="1:1">
      <c r="A478" s="182">
        <v>1384</v>
      </c>
    </row>
    <row r="479" spans="1:1">
      <c r="A479" s="182">
        <v>1385</v>
      </c>
    </row>
    <row r="480" spans="1:1">
      <c r="A480" s="182">
        <v>1386</v>
      </c>
    </row>
    <row r="481" spans="1:1">
      <c r="A481" s="182">
        <v>1387</v>
      </c>
    </row>
    <row r="482" spans="1:1">
      <c r="A482" s="182">
        <v>1388</v>
      </c>
    </row>
    <row r="483" spans="1:1">
      <c r="A483" s="182">
        <v>1389</v>
      </c>
    </row>
    <row r="484" spans="1:1">
      <c r="A484" s="182">
        <v>1390</v>
      </c>
    </row>
    <row r="485" spans="1:1">
      <c r="A485" s="182">
        <v>1391</v>
      </c>
    </row>
    <row r="486" spans="1:1">
      <c r="A486" s="182">
        <v>1392</v>
      </c>
    </row>
    <row r="487" spans="1:1">
      <c r="A487" s="182">
        <v>1393</v>
      </c>
    </row>
    <row r="488" spans="1:1">
      <c r="A488" s="182">
        <v>1394</v>
      </c>
    </row>
    <row r="489" spans="1:1">
      <c r="A489" s="182">
        <v>1395</v>
      </c>
    </row>
    <row r="490" spans="1:1">
      <c r="A490" s="182">
        <v>1396</v>
      </c>
    </row>
    <row r="491" spans="1:1">
      <c r="A491" s="182">
        <v>1397</v>
      </c>
    </row>
    <row r="492" spans="1:1">
      <c r="A492" s="182">
        <v>1398</v>
      </c>
    </row>
    <row r="493" spans="1:1">
      <c r="A493" s="182">
        <v>1399</v>
      </c>
    </row>
    <row r="494" spans="1:1">
      <c r="A494" s="182">
        <v>1400</v>
      </c>
    </row>
    <row r="495" spans="1:1">
      <c r="A495" s="182">
        <v>1401</v>
      </c>
    </row>
    <row r="496" spans="1:1">
      <c r="A496" s="182">
        <v>1402</v>
      </c>
    </row>
    <row r="497" spans="1:1">
      <c r="A497" s="182">
        <v>1403</v>
      </c>
    </row>
    <row r="498" spans="1:1">
      <c r="A498" s="182">
        <v>1404</v>
      </c>
    </row>
    <row r="499" spans="1:1">
      <c r="A499" s="182">
        <v>1405</v>
      </c>
    </row>
    <row r="500" spans="1:1">
      <c r="A500" s="182">
        <v>1406</v>
      </c>
    </row>
    <row r="501" spans="1:1">
      <c r="A501" s="182">
        <v>1407</v>
      </c>
    </row>
    <row r="502" spans="1:1">
      <c r="A502" s="182">
        <v>1408</v>
      </c>
    </row>
    <row r="503" spans="1:1">
      <c r="A503" s="182">
        <v>1409</v>
      </c>
    </row>
    <row r="504" spans="1:1">
      <c r="A504" s="182">
        <v>1410</v>
      </c>
    </row>
    <row r="505" spans="1:1">
      <c r="A505" s="182">
        <v>1411</v>
      </c>
    </row>
    <row r="506" spans="1:1">
      <c r="A506" s="182">
        <v>1412</v>
      </c>
    </row>
    <row r="507" spans="1:1">
      <c r="A507" s="182">
        <v>1413</v>
      </c>
    </row>
    <row r="508" spans="1:1">
      <c r="A508" s="182">
        <v>1414</v>
      </c>
    </row>
    <row r="509" spans="1:1">
      <c r="A509" s="182">
        <v>1415</v>
      </c>
    </row>
    <row r="510" spans="1:1">
      <c r="A510" s="182">
        <v>1416</v>
      </c>
    </row>
    <row r="511" spans="1:1">
      <c r="A511" s="182">
        <v>1417</v>
      </c>
    </row>
    <row r="512" spans="1:1">
      <c r="A512" s="182">
        <v>1418</v>
      </c>
    </row>
    <row r="513" spans="1:1">
      <c r="A513" s="182">
        <v>1419</v>
      </c>
    </row>
    <row r="514" spans="1:1">
      <c r="A514" s="182">
        <v>1420</v>
      </c>
    </row>
    <row r="515" spans="1:1">
      <c r="A515" s="182">
        <v>1421</v>
      </c>
    </row>
    <row r="516" spans="1:1">
      <c r="A516" s="182">
        <v>1422</v>
      </c>
    </row>
    <row r="517" spans="1:1">
      <c r="A517" s="182">
        <v>1423</v>
      </c>
    </row>
    <row r="518" spans="1:1">
      <c r="A518" s="182">
        <v>1424</v>
      </c>
    </row>
    <row r="519" spans="1:1">
      <c r="A519" s="182">
        <v>1425</v>
      </c>
    </row>
    <row r="520" spans="1:1">
      <c r="A520" s="182">
        <v>1426</v>
      </c>
    </row>
    <row r="521" spans="1:1">
      <c r="A521" s="182">
        <v>1427</v>
      </c>
    </row>
    <row r="522" spans="1:1">
      <c r="A522" s="182">
        <v>1428</v>
      </c>
    </row>
    <row r="523" spans="1:1">
      <c r="A523" s="182">
        <v>1429</v>
      </c>
    </row>
    <row r="524" spans="1:1">
      <c r="A524" s="182">
        <v>1430</v>
      </c>
    </row>
    <row r="525" spans="1:1">
      <c r="A525" s="182">
        <v>1431</v>
      </c>
    </row>
    <row r="526" spans="1:1">
      <c r="A526" s="182">
        <v>1432</v>
      </c>
    </row>
    <row r="527" spans="1:1">
      <c r="A527" s="182">
        <v>1433</v>
      </c>
    </row>
    <row r="528" spans="1:1">
      <c r="A528" s="182">
        <v>1434</v>
      </c>
    </row>
    <row r="529" spans="1:1">
      <c r="A529" s="182">
        <v>1435</v>
      </c>
    </row>
    <row r="530" spans="1:1">
      <c r="A530" s="182">
        <v>1436</v>
      </c>
    </row>
    <row r="531" spans="1:1">
      <c r="A531" s="182">
        <v>1437</v>
      </c>
    </row>
    <row r="532" spans="1:1">
      <c r="A532" s="182">
        <v>1438</v>
      </c>
    </row>
    <row r="533" spans="1:1">
      <c r="A533" s="182">
        <v>1439</v>
      </c>
    </row>
    <row r="534" spans="1:1">
      <c r="A534" s="182">
        <v>1440</v>
      </c>
    </row>
    <row r="535" spans="1:1">
      <c r="A535" s="182">
        <v>1441</v>
      </c>
    </row>
    <row r="536" spans="1:1">
      <c r="A536" s="182">
        <v>1442</v>
      </c>
    </row>
    <row r="537" spans="1:1">
      <c r="A537" s="182">
        <v>1443</v>
      </c>
    </row>
    <row r="538" spans="1:1">
      <c r="A538" s="182">
        <v>1444</v>
      </c>
    </row>
    <row r="539" spans="1:1">
      <c r="A539" s="182">
        <v>1445</v>
      </c>
    </row>
    <row r="540" spans="1:1">
      <c r="A540" s="182">
        <v>1446</v>
      </c>
    </row>
    <row r="541" spans="1:1">
      <c r="A541" s="182">
        <v>1447</v>
      </c>
    </row>
    <row r="542" spans="1:1">
      <c r="A542" s="182">
        <v>1448</v>
      </c>
    </row>
    <row r="543" spans="1:1">
      <c r="A543" s="182">
        <v>1449</v>
      </c>
    </row>
    <row r="544" spans="1:1">
      <c r="A544" s="182">
        <v>1450</v>
      </c>
    </row>
    <row r="545" spans="1:1">
      <c r="A545" s="182">
        <v>1451</v>
      </c>
    </row>
    <row r="546" spans="1:1">
      <c r="A546" s="182">
        <v>1452</v>
      </c>
    </row>
    <row r="547" spans="1:1">
      <c r="A547" s="182">
        <v>1453</v>
      </c>
    </row>
    <row r="548" spans="1:1">
      <c r="A548" s="182">
        <v>1454</v>
      </c>
    </row>
    <row r="549" spans="1:1">
      <c r="A549" s="182">
        <v>1455</v>
      </c>
    </row>
    <row r="550" spans="1:1">
      <c r="A550" s="182">
        <v>1456</v>
      </c>
    </row>
    <row r="551" spans="1:1">
      <c r="A551" s="182">
        <v>1457</v>
      </c>
    </row>
    <row r="552" spans="1:1">
      <c r="A552" s="182">
        <v>1458</v>
      </c>
    </row>
    <row r="553" spans="1:1">
      <c r="A553" s="182">
        <v>1459</v>
      </c>
    </row>
    <row r="554" spans="1:1">
      <c r="A554" s="182">
        <v>1460</v>
      </c>
    </row>
    <row r="555" spans="1:1">
      <c r="A555" s="182">
        <v>1461</v>
      </c>
    </row>
    <row r="556" spans="1:1">
      <c r="A556" s="182">
        <v>1462</v>
      </c>
    </row>
    <row r="557" spans="1:1">
      <c r="A557" s="182">
        <v>1463</v>
      </c>
    </row>
    <row r="558" spans="1:1">
      <c r="A558" s="182">
        <v>1464</v>
      </c>
    </row>
    <row r="559" spans="1:1">
      <c r="A559" s="182">
        <v>1465</v>
      </c>
    </row>
    <row r="560" spans="1:1">
      <c r="A560" s="182">
        <v>1466</v>
      </c>
    </row>
    <row r="561" spans="1:1">
      <c r="A561" s="182">
        <v>1467</v>
      </c>
    </row>
    <row r="562" spans="1:1">
      <c r="A562" s="182">
        <v>1468</v>
      </c>
    </row>
    <row r="563" spans="1:1">
      <c r="A563" s="182">
        <v>1469</v>
      </c>
    </row>
    <row r="564" spans="1:1">
      <c r="A564" s="182">
        <v>1470</v>
      </c>
    </row>
    <row r="565" spans="1:1">
      <c r="A565" s="182">
        <v>1471</v>
      </c>
    </row>
    <row r="566" spans="1:1">
      <c r="A566" s="182">
        <v>1472</v>
      </c>
    </row>
    <row r="567" spans="1:1">
      <c r="A567" s="182">
        <v>1473</v>
      </c>
    </row>
    <row r="568" spans="1:1">
      <c r="A568" s="182">
        <v>1474</v>
      </c>
    </row>
    <row r="569" spans="1:1">
      <c r="A569" s="182">
        <v>1475</v>
      </c>
    </row>
    <row r="570" spans="1:1">
      <c r="A570" s="182">
        <v>1476</v>
      </c>
    </row>
    <row r="571" spans="1:1">
      <c r="A571" s="182">
        <v>1477</v>
      </c>
    </row>
    <row r="572" spans="1:1">
      <c r="A572" s="182">
        <v>1478</v>
      </c>
    </row>
    <row r="573" spans="1:1">
      <c r="A573" s="182">
        <v>1479</v>
      </c>
    </row>
    <row r="574" spans="1:1">
      <c r="A574" s="182">
        <v>1480</v>
      </c>
    </row>
    <row r="575" spans="1:1">
      <c r="A575" s="182">
        <v>1481</v>
      </c>
    </row>
    <row r="576" spans="1:1">
      <c r="A576" s="182">
        <v>1482</v>
      </c>
    </row>
    <row r="577" spans="1:1">
      <c r="A577" s="182">
        <v>1483</v>
      </c>
    </row>
    <row r="578" spans="1:1">
      <c r="A578" s="182">
        <v>1484</v>
      </c>
    </row>
    <row r="579" spans="1:1">
      <c r="A579" s="182">
        <v>1485</v>
      </c>
    </row>
    <row r="580" spans="1:1">
      <c r="A580" s="182">
        <v>1486</v>
      </c>
    </row>
    <row r="581" spans="1:1">
      <c r="A581" s="182">
        <v>1487</v>
      </c>
    </row>
    <row r="582" spans="1:1">
      <c r="A582" s="182">
        <v>1488</v>
      </c>
    </row>
    <row r="583" spans="1:1">
      <c r="A583" s="182">
        <v>1489</v>
      </c>
    </row>
    <row r="584" spans="1:1">
      <c r="A584" s="182">
        <v>1490</v>
      </c>
    </row>
    <row r="585" spans="1:1">
      <c r="A585" s="182">
        <v>1491</v>
      </c>
    </row>
    <row r="586" spans="1:1">
      <c r="A586" s="182">
        <v>1492</v>
      </c>
    </row>
    <row r="587" spans="1:1">
      <c r="A587" s="182">
        <v>1493</v>
      </c>
    </row>
    <row r="588" spans="1:1">
      <c r="A588" s="182">
        <v>1494</v>
      </c>
    </row>
    <row r="589" spans="1:1">
      <c r="A589" s="182">
        <v>1495</v>
      </c>
    </row>
    <row r="590" spans="1:1">
      <c r="A590" s="182">
        <v>1496</v>
      </c>
    </row>
    <row r="591" spans="1:1">
      <c r="A591" s="182">
        <v>1497</v>
      </c>
    </row>
    <row r="592" spans="1:1">
      <c r="A592" s="182">
        <v>1498</v>
      </c>
    </row>
    <row r="593" spans="1:1">
      <c r="A593" s="182">
        <v>1499</v>
      </c>
    </row>
    <row r="594" spans="1:1">
      <c r="A594" s="182">
        <v>1500</v>
      </c>
    </row>
    <row r="595" spans="1:1">
      <c r="A595" s="182">
        <v>1501</v>
      </c>
    </row>
    <row r="596" spans="1:1">
      <c r="A596" s="182">
        <v>1502</v>
      </c>
    </row>
    <row r="597" spans="1:1">
      <c r="A597" s="182">
        <v>1503</v>
      </c>
    </row>
    <row r="598" spans="1:1">
      <c r="A598" s="182">
        <v>1504</v>
      </c>
    </row>
    <row r="599" spans="1:1">
      <c r="A599" s="182">
        <v>1505</v>
      </c>
    </row>
    <row r="600" spans="1:1">
      <c r="A600" s="182">
        <v>1506</v>
      </c>
    </row>
    <row r="601" spans="1:1">
      <c r="A601" s="182">
        <v>1507</v>
      </c>
    </row>
    <row r="602" spans="1:1">
      <c r="A602" s="182">
        <v>1508</v>
      </c>
    </row>
    <row r="603" spans="1:1">
      <c r="A603" s="182">
        <v>1509</v>
      </c>
    </row>
    <row r="604" spans="1:1">
      <c r="A604" s="182">
        <v>1510</v>
      </c>
    </row>
    <row r="605" spans="1:1">
      <c r="A605" s="182">
        <v>1511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BG845"/>
  <sheetViews>
    <sheetView zoomScale="115" workbookViewId="0">
      <pane xSplit="1" topLeftCell="AS1" activePane="topRight" state="frozen"/>
      <selection pane="topRight" activeCell="AF19" sqref="AF19"/>
    </sheetView>
  </sheetViews>
  <sheetFormatPr defaultColWidth="10.85546875" defaultRowHeight="15"/>
  <cols>
    <col min="1" max="1" width="28.85546875" style="93" customWidth="1"/>
    <col min="2" max="2" width="19.42578125" style="93" bestFit="1" customWidth="1"/>
    <col min="3" max="3" width="29.28515625" style="93" customWidth="1"/>
    <col min="4" max="4" width="12.140625" style="93" bestFit="1" customWidth="1"/>
    <col min="5" max="5" width="17.140625" style="93" bestFit="1" customWidth="1"/>
    <col min="6" max="6" width="16.28515625" style="93" customWidth="1"/>
    <col min="7" max="7" width="11.85546875" style="93" bestFit="1" customWidth="1"/>
    <col min="8" max="8" width="20.42578125" style="93" customWidth="1"/>
    <col min="9" max="9" width="17.28515625" style="93" bestFit="1" customWidth="1"/>
    <col min="10" max="10" width="20.28515625" style="93" customWidth="1"/>
    <col min="11" max="11" width="17.7109375" style="93" customWidth="1"/>
    <col min="12" max="12" width="12.140625" style="93" bestFit="1" customWidth="1"/>
    <col min="13" max="13" width="17.140625" style="93" bestFit="1" customWidth="1"/>
    <col min="14" max="14" width="21" style="93" bestFit="1" customWidth="1"/>
    <col min="15" max="15" width="11.42578125" style="93" bestFit="1" customWidth="1"/>
    <col min="16" max="16" width="15.140625" style="93" bestFit="1" customWidth="1"/>
    <col min="17" max="17" width="17.28515625" style="93" bestFit="1" customWidth="1"/>
    <col min="18" max="18" width="12" style="93" bestFit="1" customWidth="1"/>
    <col min="19" max="19" width="13" style="93" bestFit="1" customWidth="1"/>
    <col min="20" max="20" width="14" style="93" bestFit="1" customWidth="1"/>
    <col min="21" max="25" width="13" style="93" bestFit="1" customWidth="1"/>
    <col min="26" max="26" width="11.7109375" style="93" bestFit="1" customWidth="1"/>
    <col min="27" max="33" width="11.28515625" style="93" bestFit="1" customWidth="1"/>
    <col min="34" max="38" width="11.42578125" style="93" bestFit="1" customWidth="1"/>
    <col min="39" max="39" width="12.28515625" style="93" bestFit="1" customWidth="1"/>
    <col min="40" max="40" width="11.140625" style="93" bestFit="1" customWidth="1"/>
    <col min="41" max="44" width="10.85546875" style="93" customWidth="1"/>
    <col min="45" max="45" width="14.42578125" style="93" customWidth="1"/>
    <col min="46" max="46" width="16.140625" style="93" customWidth="1"/>
    <col min="47" max="47" width="19.140625" style="93" customWidth="1"/>
    <col min="48" max="51" width="10.85546875" style="93" customWidth="1"/>
    <col min="52" max="16384" width="10.85546875" style="93"/>
  </cols>
  <sheetData>
    <row r="2" spans="1:59">
      <c r="E2" s="94" t="s">
        <v>188</v>
      </c>
    </row>
    <row r="3" spans="1:59" ht="17.100000000000001" customHeight="1">
      <c r="E3" s="93">
        <f>COUNTIF(E7:E57,1)</f>
        <v>12</v>
      </c>
      <c r="Q3" s="265" t="s">
        <v>189</v>
      </c>
      <c r="R3" s="264"/>
      <c r="S3" s="264"/>
      <c r="T3" s="264"/>
      <c r="U3" s="264"/>
      <c r="V3" s="264"/>
      <c r="W3" s="264"/>
      <c r="X3" s="263" t="s">
        <v>2062</v>
      </c>
      <c r="Y3" s="263"/>
      <c r="Z3" s="263"/>
      <c r="AA3" s="263"/>
      <c r="AB3" s="263"/>
      <c r="AC3" s="263"/>
      <c r="AD3" s="263"/>
      <c r="AE3" s="263"/>
      <c r="AF3" s="263"/>
      <c r="AG3" s="263"/>
      <c r="AH3" s="263"/>
      <c r="AI3" s="263"/>
      <c r="AJ3" s="263"/>
      <c r="AK3" s="263"/>
      <c r="AL3" s="263"/>
      <c r="AM3" s="263"/>
      <c r="AN3" s="265" t="s">
        <v>190</v>
      </c>
      <c r="AO3" s="264"/>
      <c r="AP3" s="264"/>
      <c r="AV3" s="263" t="s">
        <v>198</v>
      </c>
      <c r="AW3" s="264"/>
      <c r="AX3" s="264"/>
    </row>
    <row r="4" spans="1:59" ht="32.1" customHeight="1">
      <c r="B4" s="94" t="s">
        <v>191</v>
      </c>
      <c r="D4" s="94" t="s">
        <v>191</v>
      </c>
      <c r="E4" s="93" t="s">
        <v>192</v>
      </c>
      <c r="F4" s="93" t="s">
        <v>193</v>
      </c>
      <c r="G4" s="93" t="s">
        <v>193</v>
      </c>
      <c r="H4" s="93" t="s">
        <v>193</v>
      </c>
      <c r="I4" s="93" t="s">
        <v>194</v>
      </c>
      <c r="J4" s="93" t="s">
        <v>194</v>
      </c>
      <c r="K4" s="93" t="s">
        <v>194</v>
      </c>
      <c r="L4" s="93" t="s">
        <v>194</v>
      </c>
      <c r="M4" s="93" t="s">
        <v>194</v>
      </c>
      <c r="N4" s="93" t="s">
        <v>194</v>
      </c>
      <c r="O4" s="93" t="s">
        <v>195</v>
      </c>
      <c r="P4" s="93" t="s">
        <v>195</v>
      </c>
      <c r="Q4" s="93" t="s">
        <v>196</v>
      </c>
      <c r="R4" s="93" t="s">
        <v>196</v>
      </c>
      <c r="S4" s="93" t="s">
        <v>196</v>
      </c>
      <c r="T4" s="93" t="s">
        <v>196</v>
      </c>
      <c r="U4" s="93" t="s">
        <v>196</v>
      </c>
      <c r="V4" s="93" t="s">
        <v>196</v>
      </c>
      <c r="W4" s="93" t="s">
        <v>196</v>
      </c>
      <c r="X4" s="93" t="s">
        <v>196</v>
      </c>
      <c r="Y4" s="93" t="s">
        <v>196</v>
      </c>
      <c r="Z4" s="93" t="s">
        <v>196</v>
      </c>
      <c r="AA4" s="93" t="s">
        <v>196</v>
      </c>
      <c r="AB4" s="93" t="s">
        <v>196</v>
      </c>
      <c r="AC4" s="93" t="s">
        <v>196</v>
      </c>
      <c r="AD4" s="93" t="s">
        <v>196</v>
      </c>
      <c r="AE4" s="93" t="s">
        <v>196</v>
      </c>
      <c r="AF4" s="93" t="s">
        <v>196</v>
      </c>
      <c r="AG4" s="93" t="s">
        <v>196</v>
      </c>
      <c r="AH4" s="93" t="s">
        <v>196</v>
      </c>
      <c r="AI4" s="93" t="s">
        <v>196</v>
      </c>
      <c r="AJ4" s="93" t="s">
        <v>196</v>
      </c>
      <c r="AK4" s="93" t="s">
        <v>196</v>
      </c>
      <c r="AL4" s="93" t="s">
        <v>196</v>
      </c>
      <c r="AM4" s="93" t="s">
        <v>196</v>
      </c>
      <c r="AN4" s="93" t="s">
        <v>197</v>
      </c>
      <c r="AO4" s="93" t="s">
        <v>197</v>
      </c>
      <c r="AP4" s="93" t="s">
        <v>197</v>
      </c>
      <c r="AZ4" s="166" t="s">
        <v>2095</v>
      </c>
      <c r="BE4" s="262" t="s">
        <v>2088</v>
      </c>
      <c r="BF4" s="262"/>
      <c r="BG4" s="262"/>
    </row>
    <row r="5" spans="1:59" ht="63.95" customHeight="1">
      <c r="A5" s="146"/>
      <c r="B5" s="94" t="s">
        <v>199</v>
      </c>
      <c r="C5" s="94" t="s">
        <v>200</v>
      </c>
      <c r="D5" s="94" t="s">
        <v>201</v>
      </c>
      <c r="E5" s="94" t="s">
        <v>202</v>
      </c>
      <c r="F5" s="94" t="s">
        <v>203</v>
      </c>
      <c r="G5" s="93" t="s">
        <v>204</v>
      </c>
      <c r="H5" s="94" t="s">
        <v>205</v>
      </c>
      <c r="I5" s="94" t="s">
        <v>206</v>
      </c>
      <c r="J5" s="93" t="s">
        <v>207</v>
      </c>
      <c r="K5" s="94" t="s">
        <v>208</v>
      </c>
      <c r="L5" s="93" t="s">
        <v>209</v>
      </c>
      <c r="M5" s="93" t="s">
        <v>210</v>
      </c>
      <c r="N5" s="93" t="s">
        <v>211</v>
      </c>
      <c r="O5" s="93" t="s">
        <v>212</v>
      </c>
      <c r="P5" s="93" t="s">
        <v>213</v>
      </c>
      <c r="Q5" s="93" t="s">
        <v>214</v>
      </c>
      <c r="R5" s="93" t="s">
        <v>215</v>
      </c>
      <c r="S5" s="93" t="s">
        <v>216</v>
      </c>
      <c r="T5" s="93" t="s">
        <v>217</v>
      </c>
      <c r="U5" s="93" t="s">
        <v>218</v>
      </c>
      <c r="V5" s="93" t="s">
        <v>219</v>
      </c>
      <c r="W5" s="93" t="s">
        <v>220</v>
      </c>
      <c r="X5" s="93" t="s">
        <v>221</v>
      </c>
      <c r="Y5" s="93" t="s">
        <v>222</v>
      </c>
      <c r="Z5" s="93" t="s">
        <v>223</v>
      </c>
      <c r="AA5" s="93" t="s">
        <v>224</v>
      </c>
      <c r="AB5" s="93" t="s">
        <v>225</v>
      </c>
      <c r="AC5" s="93" t="s">
        <v>226</v>
      </c>
      <c r="AD5" s="93" t="s">
        <v>227</v>
      </c>
      <c r="AE5" s="93" t="s">
        <v>228</v>
      </c>
      <c r="AF5" s="93" t="s">
        <v>229</v>
      </c>
      <c r="AG5" s="93" t="s">
        <v>230</v>
      </c>
      <c r="AH5" s="93" t="s">
        <v>231</v>
      </c>
      <c r="AI5" s="93" t="s">
        <v>232</v>
      </c>
      <c r="AJ5" s="93" t="s">
        <v>233</v>
      </c>
      <c r="AK5" s="93" t="s">
        <v>234</v>
      </c>
      <c r="AL5" s="93" t="s">
        <v>235</v>
      </c>
      <c r="AM5" s="93" t="s">
        <v>236</v>
      </c>
      <c r="AN5" s="93" t="s">
        <v>237</v>
      </c>
      <c r="AO5" s="93" t="s">
        <v>238</v>
      </c>
      <c r="AP5" s="93" t="s">
        <v>239</v>
      </c>
      <c r="AQ5" s="93" t="s">
        <v>2059</v>
      </c>
      <c r="AR5" s="93" t="s">
        <v>240</v>
      </c>
      <c r="AS5" s="93" t="s">
        <v>241</v>
      </c>
      <c r="AT5" s="93" t="s">
        <v>242</v>
      </c>
      <c r="AU5" s="93" t="s">
        <v>243</v>
      </c>
      <c r="AV5" s="147">
        <v>2020</v>
      </c>
      <c r="AW5" s="147">
        <v>2030</v>
      </c>
      <c r="AX5" s="147">
        <v>2050</v>
      </c>
      <c r="AY5" s="93" t="s">
        <v>244</v>
      </c>
      <c r="AZ5" s="93" t="s">
        <v>2061</v>
      </c>
      <c r="BE5" s="170" t="s">
        <v>237</v>
      </c>
      <c r="BF5" s="170" t="s">
        <v>238</v>
      </c>
      <c r="BG5" s="170" t="s">
        <v>239</v>
      </c>
    </row>
    <row r="6" spans="1:59" s="148" customFormat="1" ht="15.95" customHeight="1">
      <c r="A6" s="148" t="str">
        <f>'Repeating Values'!C1</f>
        <v>New Mexico</v>
      </c>
      <c r="B6" s="148">
        <f>SUMIFS(B7:B57,$A7:$A57,$A$6)</f>
        <v>364</v>
      </c>
      <c r="C6" s="148">
        <f>SUMIFS(C7:C57,$A7:$A57,$A$6)</f>
        <v>2099134</v>
      </c>
      <c r="D6" s="148">
        <f>ROUND(SUMIFS(D7:D57,$A7:$A57,$A$6),2)</f>
        <v>17.34</v>
      </c>
      <c r="E6" s="148">
        <f t="shared" ref="E6:L6" si="0">SUMIFS(E7:E57,$A7:$A57,$A$6)</f>
        <v>0</v>
      </c>
      <c r="F6" s="148">
        <f t="shared" si="0"/>
        <v>0.20961953304417216</v>
      </c>
      <c r="G6" s="148">
        <f t="shared" si="0"/>
        <v>0.37566173732864705</v>
      </c>
      <c r="H6" s="148">
        <f t="shared" si="0"/>
        <v>0.73146646079537891</v>
      </c>
      <c r="I6" s="148">
        <f t="shared" si="0"/>
        <v>39073</v>
      </c>
      <c r="J6" s="148">
        <f t="shared" si="0"/>
        <v>13046937</v>
      </c>
      <c r="K6" s="148">
        <f t="shared" si="0"/>
        <v>4043</v>
      </c>
      <c r="L6" s="148">
        <f t="shared" si="0"/>
        <v>7071638</v>
      </c>
      <c r="M6" s="148">
        <f>ROUND(SUMIFS(M7:M57,$A7:$A57,$A$6)*100,0)</f>
        <v>-90</v>
      </c>
      <c r="N6" s="148">
        <f>ROUND(SUMIFS(N7:N57,$A7:$A57,$A$6)*100,0)</f>
        <v>-46</v>
      </c>
      <c r="O6" s="148">
        <f t="shared" ref="O6:AM6" si="1">ROUND(SUMIFS(O7:O57,$A7:$A57,$A$6),0)</f>
        <v>192</v>
      </c>
      <c r="P6" s="148">
        <f t="shared" si="1"/>
        <v>92</v>
      </c>
      <c r="Q6" s="148">
        <f t="shared" si="1"/>
        <v>2640</v>
      </c>
      <c r="R6" s="148">
        <f t="shared" si="1"/>
        <v>0</v>
      </c>
      <c r="S6" s="148">
        <f t="shared" si="1"/>
        <v>0</v>
      </c>
      <c r="T6" s="148">
        <f t="shared" si="1"/>
        <v>0</v>
      </c>
      <c r="U6" s="148">
        <f t="shared" si="1"/>
        <v>17</v>
      </c>
      <c r="V6" s="148">
        <f t="shared" si="1"/>
        <v>737</v>
      </c>
      <c r="W6" s="148">
        <f t="shared" si="1"/>
        <v>0</v>
      </c>
      <c r="X6" s="148">
        <f t="shared" si="1"/>
        <v>2640</v>
      </c>
      <c r="Y6" s="148">
        <f t="shared" si="1"/>
        <v>1416</v>
      </c>
      <c r="Z6" s="148">
        <f t="shared" si="1"/>
        <v>0</v>
      </c>
      <c r="AA6" s="148">
        <f t="shared" si="1"/>
        <v>83</v>
      </c>
      <c r="AB6" s="148">
        <f t="shared" si="1"/>
        <v>2034</v>
      </c>
      <c r="AC6" s="148">
        <f t="shared" si="1"/>
        <v>672</v>
      </c>
      <c r="AD6" s="148">
        <f t="shared" si="1"/>
        <v>0</v>
      </c>
      <c r="AE6" s="148">
        <f t="shared" si="1"/>
        <v>5</v>
      </c>
      <c r="AF6" s="148">
        <f t="shared" si="1"/>
        <v>9</v>
      </c>
      <c r="AG6" s="148">
        <f t="shared" si="1"/>
        <v>19</v>
      </c>
      <c r="AH6" s="148">
        <f t="shared" si="1"/>
        <v>1792</v>
      </c>
      <c r="AI6" s="148">
        <f t="shared" si="1"/>
        <v>0</v>
      </c>
      <c r="AJ6" s="148">
        <f t="shared" si="1"/>
        <v>0</v>
      </c>
      <c r="AK6" s="148">
        <f t="shared" si="1"/>
        <v>0</v>
      </c>
      <c r="AL6" s="148">
        <f t="shared" si="1"/>
        <v>0</v>
      </c>
      <c r="AM6" s="148">
        <f t="shared" si="1"/>
        <v>0</v>
      </c>
      <c r="AN6" s="148">
        <f>ROUND(SUMIFS(AN7:AN57,$A7:$A57,$A$6),)</f>
        <v>649</v>
      </c>
      <c r="AO6" s="148">
        <f t="shared" ref="AO6:AP6" si="2">ROUND(SUMIFS(AO7:AO57,$A7:$A57,$A$6),)</f>
        <v>8273</v>
      </c>
      <c r="AP6" s="148">
        <f t="shared" si="2"/>
        <v>254</v>
      </c>
      <c r="AQ6" s="148">
        <f>ROUND(SUMIFS(AQ7:AQ57,$A7:$A57,$A$6),0)</f>
        <v>78</v>
      </c>
      <c r="AR6" s="149">
        <f>SUMIFS(AR7:AR57,$A7:$A57,$A$6)</f>
        <v>0.31997526761216533</v>
      </c>
      <c r="AS6" s="148">
        <f>ROUND(SUMIFS(AS7:AS57,$A7:$A57,$A$6),0)</f>
        <v>68</v>
      </c>
      <c r="AT6" s="148">
        <f>ROUND(SUMIFS(AT7:AT57,$A7:$A57,$A$6),0)</f>
        <v>92</v>
      </c>
      <c r="AU6" s="148">
        <f>ROUND(SUMIFS(AU7:AU57,$A7:$A57,$A$6),0)</f>
        <v>284</v>
      </c>
      <c r="AV6" s="148">
        <f>ROUND(SUMIFS(AV7:AV57,$A7:$A57,$A$6)*100,0)</f>
        <v>20</v>
      </c>
      <c r="AW6" s="148">
        <f>ROUND(SUMIFS(AW7:AW57,$A7:$A57,$A$6)*100,0)</f>
        <v>36</v>
      </c>
      <c r="AX6" s="148">
        <f>ROUND(SUMIFS(AX7:AX57,$A7:$A57,$A$6)*100,0)</f>
        <v>70</v>
      </c>
      <c r="AY6" s="148">
        <f>SUMIFS(AY7:AY57,$A7:$A57,$A$6)</f>
        <v>1</v>
      </c>
      <c r="AZ6" s="148">
        <f>SUMIFS(AZ7:AZ57,$A7:$A57,$A$6)</f>
        <v>0</v>
      </c>
    </row>
    <row r="7" spans="1:59" ht="15.95" customHeight="1">
      <c r="A7" s="136" t="s">
        <v>2</v>
      </c>
      <c r="B7" s="136">
        <v>417</v>
      </c>
      <c r="C7" s="133">
        <v>4911278</v>
      </c>
      <c r="D7" s="136">
        <f t="shared" ref="D7:D38" si="3">B7/(C7/100000)</f>
        <v>8.4906616974237661</v>
      </c>
      <c r="E7" s="136">
        <v>0</v>
      </c>
      <c r="F7" s="138">
        <v>0</v>
      </c>
      <c r="G7" s="137">
        <v>0</v>
      </c>
      <c r="H7" s="138">
        <v>0</v>
      </c>
      <c r="I7" s="136">
        <v>0</v>
      </c>
      <c r="J7" s="139">
        <v>44550279</v>
      </c>
      <c r="K7" s="139">
        <v>0</v>
      </c>
      <c r="L7" s="139">
        <v>44588032</v>
      </c>
      <c r="M7" s="139">
        <f t="shared" ref="M7:M14" si="4">IFERROR((K7/I7) - 1, 0)</f>
        <v>0</v>
      </c>
      <c r="N7" s="139">
        <f t="shared" ref="N7:N14" si="5">IFERROR((L7/J7) - 1,0)</f>
        <v>8.4742454699338055E-4</v>
      </c>
      <c r="O7" s="136">
        <v>6061.1739829932776</v>
      </c>
      <c r="P7" s="136">
        <v>2899.081702490837</v>
      </c>
      <c r="Q7" s="139">
        <v>1616.7</v>
      </c>
      <c r="R7" s="139">
        <v>0</v>
      </c>
      <c r="S7" s="139">
        <v>0</v>
      </c>
      <c r="T7" s="139">
        <v>114.10000000000001</v>
      </c>
      <c r="U7" s="139">
        <v>0</v>
      </c>
      <c r="V7" s="139">
        <v>3</v>
      </c>
      <c r="W7" s="139">
        <v>0</v>
      </c>
      <c r="X7" s="178">
        <v>5284.3</v>
      </c>
      <c r="Y7" s="178">
        <v>9663.4999999999982</v>
      </c>
      <c r="Z7" s="178">
        <v>5525.4</v>
      </c>
      <c r="AA7" s="178">
        <v>3291.8000000000015</v>
      </c>
      <c r="AB7" s="178">
        <v>0</v>
      </c>
      <c r="AC7" s="178">
        <v>194.09999999999997</v>
      </c>
      <c r="AD7" s="178">
        <v>0</v>
      </c>
      <c r="AE7" s="178">
        <v>6.4</v>
      </c>
      <c r="AF7" s="178">
        <v>0</v>
      </c>
      <c r="AG7" s="178">
        <v>42.600000000000009</v>
      </c>
      <c r="AH7" s="178">
        <v>4334.3000000000011</v>
      </c>
      <c r="AI7" s="178">
        <v>0</v>
      </c>
      <c r="AJ7" s="178">
        <v>0</v>
      </c>
      <c r="AK7" s="178">
        <v>0</v>
      </c>
      <c r="AL7" s="178">
        <v>0</v>
      </c>
      <c r="AM7" s="178">
        <v>0</v>
      </c>
      <c r="AN7" s="93">
        <v>1083.6473984034849</v>
      </c>
      <c r="AO7" s="93">
        <v>13805.502725605498</v>
      </c>
      <c r="AP7" s="93">
        <v>1</v>
      </c>
      <c r="AQ7" s="163">
        <v>32.412999999999997</v>
      </c>
      <c r="AR7" s="164">
        <v>0.70579705673649462</v>
      </c>
      <c r="AS7" s="150">
        <v>2157.9</v>
      </c>
      <c r="AT7" s="150">
        <v>2899.081702490837</v>
      </c>
      <c r="AU7" s="150">
        <v>8960.255685484115</v>
      </c>
      <c r="AV7" s="151">
        <v>0</v>
      </c>
      <c r="AW7" s="151">
        <v>0</v>
      </c>
      <c r="AX7" s="151">
        <v>0</v>
      </c>
      <c r="AY7" s="93">
        <v>0</v>
      </c>
      <c r="AZ7" s="93">
        <v>0</v>
      </c>
      <c r="BE7" s="170"/>
      <c r="BF7" s="170"/>
      <c r="BG7" s="170"/>
    </row>
    <row r="8" spans="1:59" ht="15.95" customHeight="1">
      <c r="A8" s="136" t="s">
        <v>4</v>
      </c>
      <c r="B8" s="136">
        <v>45</v>
      </c>
      <c r="C8" s="133">
        <v>751328</v>
      </c>
      <c r="D8" s="136">
        <f t="shared" si="3"/>
        <v>5.9893947783125343</v>
      </c>
      <c r="E8" s="136">
        <v>0</v>
      </c>
      <c r="F8" s="138">
        <v>0</v>
      </c>
      <c r="G8" s="137">
        <v>0</v>
      </c>
      <c r="H8" s="138">
        <v>0</v>
      </c>
      <c r="I8" s="136">
        <v>0</v>
      </c>
      <c r="J8" s="139">
        <v>0</v>
      </c>
      <c r="K8" s="139">
        <v>0</v>
      </c>
      <c r="L8" s="139">
        <v>0</v>
      </c>
      <c r="M8" s="139">
        <f t="shared" si="4"/>
        <v>0</v>
      </c>
      <c r="N8" s="139">
        <f t="shared" si="5"/>
        <v>0</v>
      </c>
      <c r="O8" s="136">
        <v>75.838406571582794</v>
      </c>
      <c r="P8" s="136">
        <v>36.273787463391542</v>
      </c>
      <c r="Q8" s="139">
        <v>0</v>
      </c>
      <c r="R8" s="139">
        <v>0</v>
      </c>
      <c r="S8" s="139">
        <v>0</v>
      </c>
      <c r="T8" s="139">
        <v>0</v>
      </c>
      <c r="U8" s="139">
        <v>5</v>
      </c>
      <c r="V8" s="139">
        <v>0</v>
      </c>
      <c r="W8" s="139">
        <v>0</v>
      </c>
      <c r="X8" s="178">
        <v>47.800000000000004</v>
      </c>
      <c r="Y8" s="178">
        <v>477.20000000000005</v>
      </c>
      <c r="Z8" s="178">
        <v>0</v>
      </c>
      <c r="AA8" s="178">
        <v>425.4</v>
      </c>
      <c r="AB8" s="178">
        <v>61</v>
      </c>
      <c r="AC8" s="178">
        <v>0</v>
      </c>
      <c r="AD8" s="178">
        <v>0</v>
      </c>
      <c r="AE8" s="178">
        <v>0</v>
      </c>
      <c r="AF8" s="178">
        <v>0</v>
      </c>
      <c r="AG8" s="178">
        <v>694.69999999999891</v>
      </c>
      <c r="AH8" s="178">
        <v>785.19999999999993</v>
      </c>
      <c r="AI8" s="178">
        <v>75</v>
      </c>
      <c r="AJ8" s="178">
        <v>0</v>
      </c>
      <c r="AK8" s="178">
        <v>0</v>
      </c>
      <c r="AL8" s="178">
        <v>0</v>
      </c>
      <c r="AM8" s="178">
        <v>0</v>
      </c>
      <c r="AN8" s="93">
        <v>0</v>
      </c>
      <c r="AO8" s="93">
        <v>0</v>
      </c>
      <c r="AP8" s="93">
        <v>0</v>
      </c>
      <c r="AQ8" s="163">
        <v>365.61599999999999</v>
      </c>
      <c r="AR8" s="164">
        <v>0.35167224629119082</v>
      </c>
      <c r="AS8" s="93">
        <v>27</v>
      </c>
      <c r="AT8" s="93">
        <v>36.273787463391542</v>
      </c>
      <c r="AU8" s="93">
        <v>112.11219403497429</v>
      </c>
      <c r="AV8" s="151">
        <v>0</v>
      </c>
      <c r="AW8" s="151">
        <v>0</v>
      </c>
      <c r="AX8" s="151">
        <v>0</v>
      </c>
      <c r="AY8" s="93">
        <v>0</v>
      </c>
      <c r="AZ8" s="93">
        <v>0</v>
      </c>
      <c r="BE8" s="170"/>
      <c r="BF8" s="170"/>
      <c r="BG8" s="170"/>
    </row>
    <row r="9" spans="1:59" ht="15.95" customHeight="1">
      <c r="A9" s="136" t="s">
        <v>7</v>
      </c>
      <c r="B9" s="136">
        <v>1683</v>
      </c>
      <c r="C9" s="133">
        <v>7268694</v>
      </c>
      <c r="D9" s="136">
        <f t="shared" si="3"/>
        <v>23.15409067983877</v>
      </c>
      <c r="E9" s="136">
        <v>0</v>
      </c>
      <c r="F9" s="138">
        <v>0.1</v>
      </c>
      <c r="G9" s="137">
        <v>0.15</v>
      </c>
      <c r="H9" s="138">
        <v>0.15</v>
      </c>
      <c r="I9" s="136">
        <v>87916</v>
      </c>
      <c r="J9" s="139">
        <v>36968920</v>
      </c>
      <c r="K9" s="139">
        <v>69643</v>
      </c>
      <c r="L9" s="139">
        <v>28978507</v>
      </c>
      <c r="M9" s="139">
        <f t="shared" si="4"/>
        <v>-0.20784612584739981</v>
      </c>
      <c r="N9" s="139">
        <f t="shared" si="5"/>
        <v>-0.21613866458636066</v>
      </c>
      <c r="O9" s="136">
        <v>1193.7526960341741</v>
      </c>
      <c r="P9" s="136">
        <v>570.97628414597796</v>
      </c>
      <c r="Q9" s="139">
        <v>1892</v>
      </c>
      <c r="R9" s="139">
        <v>0</v>
      </c>
      <c r="S9" s="139">
        <v>0</v>
      </c>
      <c r="T9" s="139">
        <v>0</v>
      </c>
      <c r="U9" s="139">
        <v>0</v>
      </c>
      <c r="V9" s="139">
        <v>220</v>
      </c>
      <c r="W9" s="139">
        <v>0</v>
      </c>
      <c r="X9" s="178">
        <v>3329</v>
      </c>
      <c r="Y9" s="178">
        <v>9886.0999999999985</v>
      </c>
      <c r="Z9" s="178">
        <v>3937</v>
      </c>
      <c r="AA9" s="178">
        <v>2720.9</v>
      </c>
      <c r="AB9" s="178">
        <v>267.3</v>
      </c>
      <c r="AC9" s="178">
        <v>1860.4999999999993</v>
      </c>
      <c r="AD9" s="178">
        <v>295.60000000000002</v>
      </c>
      <c r="AE9" s="178">
        <v>30.7</v>
      </c>
      <c r="AF9" s="178">
        <v>0</v>
      </c>
      <c r="AG9" s="178">
        <v>89</v>
      </c>
      <c r="AH9" s="178">
        <v>4079.6000000000013</v>
      </c>
      <c r="AI9" s="178">
        <v>0</v>
      </c>
      <c r="AJ9" s="178">
        <v>0</v>
      </c>
      <c r="AK9" s="178">
        <v>0</v>
      </c>
      <c r="AL9" s="178">
        <v>0</v>
      </c>
      <c r="AM9" s="178">
        <v>0</v>
      </c>
      <c r="AN9" s="93">
        <v>907.65806391110857</v>
      </c>
      <c r="AO9" s="93">
        <v>11563.425422054999</v>
      </c>
      <c r="AP9" s="93">
        <v>78.3</v>
      </c>
      <c r="AQ9" s="163">
        <v>72.7</v>
      </c>
      <c r="AR9" s="164">
        <v>0.25643741403026132</v>
      </c>
      <c r="AS9" s="93">
        <v>425</v>
      </c>
      <c r="AT9" s="93">
        <v>570.97628414597796</v>
      </c>
      <c r="AU9" s="93">
        <v>1764.7289801801519</v>
      </c>
      <c r="AV9" s="152">
        <v>0.1</v>
      </c>
      <c r="AW9" s="152">
        <v>0.15</v>
      </c>
      <c r="AX9" s="152">
        <v>0.15</v>
      </c>
      <c r="AY9" s="93">
        <v>0</v>
      </c>
      <c r="AZ9" s="93">
        <v>0</v>
      </c>
      <c r="BE9" s="170"/>
      <c r="BF9" s="170"/>
      <c r="BG9" s="170"/>
    </row>
    <row r="10" spans="1:59" ht="15.95" customHeight="1">
      <c r="A10" s="136" t="s">
        <v>10</v>
      </c>
      <c r="B10" s="136">
        <v>328</v>
      </c>
      <c r="C10" s="133">
        <v>3038491</v>
      </c>
      <c r="D10" s="136">
        <f t="shared" si="3"/>
        <v>10.794832039983005</v>
      </c>
      <c r="E10" s="136">
        <v>0</v>
      </c>
      <c r="F10" s="138">
        <v>0</v>
      </c>
      <c r="G10" s="137">
        <v>0</v>
      </c>
      <c r="H10" s="138">
        <v>0</v>
      </c>
      <c r="I10" s="136">
        <v>0</v>
      </c>
      <c r="J10" s="139">
        <v>3387482</v>
      </c>
      <c r="K10" s="139">
        <v>0</v>
      </c>
      <c r="L10" s="139">
        <v>14164725</v>
      </c>
      <c r="M10" s="139">
        <f t="shared" si="4"/>
        <v>0</v>
      </c>
      <c r="N10" s="139">
        <f t="shared" si="5"/>
        <v>3.1814908536783371</v>
      </c>
      <c r="O10" s="136">
        <v>5120.6299985378027</v>
      </c>
      <c r="P10" s="136">
        <v>2449.2160719424592</v>
      </c>
      <c r="Q10" s="139">
        <v>0</v>
      </c>
      <c r="R10" s="139">
        <v>0</v>
      </c>
      <c r="S10" s="139">
        <v>0</v>
      </c>
      <c r="T10" s="139">
        <v>0</v>
      </c>
      <c r="U10" s="139">
        <v>0</v>
      </c>
      <c r="V10" s="139">
        <v>522</v>
      </c>
      <c r="W10" s="139">
        <v>0</v>
      </c>
      <c r="X10" s="178">
        <v>5163.3999999999996</v>
      </c>
      <c r="Y10" s="178">
        <v>4609.8</v>
      </c>
      <c r="Z10" s="178">
        <v>1817.8</v>
      </c>
      <c r="AA10" s="178">
        <v>1265.8</v>
      </c>
      <c r="AB10" s="178">
        <v>0</v>
      </c>
      <c r="AC10" s="178">
        <v>102.2</v>
      </c>
      <c r="AD10" s="178">
        <v>0</v>
      </c>
      <c r="AE10" s="178">
        <v>16.800000000000008</v>
      </c>
      <c r="AF10" s="178">
        <v>0</v>
      </c>
      <c r="AG10" s="178">
        <v>9</v>
      </c>
      <c r="AH10" s="178">
        <v>1493.6</v>
      </c>
      <c r="AI10" s="178">
        <v>0</v>
      </c>
      <c r="AJ10" s="178">
        <v>0</v>
      </c>
      <c r="AK10" s="178">
        <v>0</v>
      </c>
      <c r="AL10" s="178">
        <v>0</v>
      </c>
      <c r="AM10" s="178">
        <v>0</v>
      </c>
      <c r="AN10" s="93">
        <v>443.26332163270365</v>
      </c>
      <c r="AO10" s="93">
        <v>5647.1071715549997</v>
      </c>
      <c r="AP10" s="93">
        <v>0</v>
      </c>
      <c r="AQ10" s="163">
        <v>33.302999999999997</v>
      </c>
      <c r="AR10" s="164">
        <v>0.56316247785484796</v>
      </c>
      <c r="AS10" s="93">
        <v>1823.047400528146</v>
      </c>
      <c r="AT10" s="93">
        <v>2449.2160719424592</v>
      </c>
      <c r="AU10" s="93">
        <v>7569.8460704802619</v>
      </c>
      <c r="AV10" s="151">
        <v>0</v>
      </c>
      <c r="AW10" s="151">
        <v>0</v>
      </c>
      <c r="AX10" s="151">
        <v>0</v>
      </c>
      <c r="AY10" s="93">
        <v>0</v>
      </c>
      <c r="AZ10" s="93">
        <v>0</v>
      </c>
      <c r="BE10" s="170"/>
      <c r="BF10" s="170"/>
      <c r="BG10" s="170"/>
    </row>
    <row r="11" spans="1:59" ht="15.95" customHeight="1">
      <c r="A11" s="136" t="s">
        <v>13</v>
      </c>
      <c r="B11" s="140">
        <v>30177</v>
      </c>
      <c r="C11" s="133">
        <v>40438640</v>
      </c>
      <c r="D11" s="136">
        <f t="shared" si="3"/>
        <v>74.624171337117176</v>
      </c>
      <c r="E11" s="136">
        <v>1</v>
      </c>
      <c r="F11" s="138">
        <v>0.28130573881594434</v>
      </c>
      <c r="G11" s="137">
        <v>0.51146497966535331</v>
      </c>
      <c r="H11" s="138">
        <v>0.85244163277558882</v>
      </c>
      <c r="I11" s="136">
        <v>94891488</v>
      </c>
      <c r="J11" s="139">
        <v>674638</v>
      </c>
      <c r="K11" s="139">
        <v>92991226</v>
      </c>
      <c r="L11" s="139">
        <v>5606943</v>
      </c>
      <c r="M11" s="139">
        <f t="shared" si="4"/>
        <v>-2.0025631803771482E-2</v>
      </c>
      <c r="N11" s="139">
        <f t="shared" si="5"/>
        <v>7.3110394018718186</v>
      </c>
      <c r="O11" s="136">
        <v>5919.3280744056883</v>
      </c>
      <c r="P11" s="136">
        <v>2831.236285198197</v>
      </c>
      <c r="Q11" s="139">
        <v>0</v>
      </c>
      <c r="R11" s="139">
        <v>753</v>
      </c>
      <c r="S11" s="139">
        <v>2240</v>
      </c>
      <c r="T11" s="139">
        <v>6.1999999999999993</v>
      </c>
      <c r="U11" s="139">
        <v>0</v>
      </c>
      <c r="V11" s="139">
        <v>4571.7</v>
      </c>
      <c r="W11" s="139">
        <v>0</v>
      </c>
      <c r="X11" s="178">
        <v>0</v>
      </c>
      <c r="Y11" s="178">
        <v>18862.7</v>
      </c>
      <c r="Z11" s="178">
        <v>2240</v>
      </c>
      <c r="AA11" s="178">
        <v>10216.399999999996</v>
      </c>
      <c r="AB11" s="178">
        <v>6135.9000000000005</v>
      </c>
      <c r="AC11" s="178">
        <v>11262.700000000003</v>
      </c>
      <c r="AD11" s="178">
        <v>1284</v>
      </c>
      <c r="AE11" s="178">
        <v>822.69999999999959</v>
      </c>
      <c r="AF11" s="178">
        <v>1836.1999999999996</v>
      </c>
      <c r="AG11" s="178">
        <v>291.29999999999995</v>
      </c>
      <c r="AH11" s="178">
        <v>15301.099999999993</v>
      </c>
      <c r="AI11" s="178">
        <v>0</v>
      </c>
      <c r="AJ11" s="178">
        <v>0</v>
      </c>
      <c r="AK11" s="178">
        <v>0</v>
      </c>
      <c r="AL11" s="178">
        <v>0</v>
      </c>
      <c r="AM11" s="178">
        <v>47.9</v>
      </c>
      <c r="AN11" s="93">
        <v>2573.9390787312468</v>
      </c>
      <c r="AO11" s="93">
        <v>32791.591637020494</v>
      </c>
      <c r="AP11" s="93">
        <v>444.98</v>
      </c>
      <c r="AQ11" s="163">
        <v>99.698999999999998</v>
      </c>
      <c r="AR11" s="164">
        <v>0.32716476594549587</v>
      </c>
      <c r="AS11" s="93">
        <v>2107.4</v>
      </c>
      <c r="AT11" s="93">
        <v>2831.236285198197</v>
      </c>
      <c r="AU11" s="93">
        <v>8750.5643596038863</v>
      </c>
      <c r="AV11" s="151">
        <v>0.29025288971966112</v>
      </c>
      <c r="AW11" s="151">
        <v>0.52773252676302018</v>
      </c>
      <c r="AX11" s="151">
        <v>0.87955421127170041</v>
      </c>
      <c r="AY11" s="93">
        <v>1</v>
      </c>
      <c r="AZ11" s="93">
        <v>2500</v>
      </c>
      <c r="BE11" s="170"/>
      <c r="BF11" s="170"/>
      <c r="BG11" s="170"/>
    </row>
    <row r="12" spans="1:59" ht="15.95" customHeight="1">
      <c r="A12" s="136" t="s">
        <v>16</v>
      </c>
      <c r="B12" s="136">
        <v>2869</v>
      </c>
      <c r="C12" s="133">
        <v>5843359</v>
      </c>
      <c r="D12" s="136">
        <f t="shared" si="3"/>
        <v>49.098472299922015</v>
      </c>
      <c r="E12" s="136">
        <v>1</v>
      </c>
      <c r="F12" s="138">
        <v>0.23302714321017656</v>
      </c>
      <c r="G12" s="137">
        <v>0.32751926654502933</v>
      </c>
      <c r="H12" s="138">
        <v>0.51650351321473431</v>
      </c>
      <c r="I12" s="136">
        <v>2807326</v>
      </c>
      <c r="J12" s="139">
        <v>3200</v>
      </c>
      <c r="K12" s="139">
        <v>4361674</v>
      </c>
      <c r="L12" s="139">
        <v>135</v>
      </c>
      <c r="M12" s="139">
        <f t="shared" si="4"/>
        <v>0.55367563296888211</v>
      </c>
      <c r="N12" s="139">
        <f t="shared" si="5"/>
        <v>-0.95781249999999996</v>
      </c>
      <c r="O12" s="136">
        <v>1403.5722875488859</v>
      </c>
      <c r="P12" s="136">
        <v>671.33376279469462</v>
      </c>
      <c r="Q12" s="139">
        <v>3182</v>
      </c>
      <c r="R12" s="139">
        <v>0</v>
      </c>
      <c r="S12" s="139">
        <v>0</v>
      </c>
      <c r="T12" s="139">
        <v>0</v>
      </c>
      <c r="U12" s="139">
        <v>1.5</v>
      </c>
      <c r="V12" s="139">
        <v>482</v>
      </c>
      <c r="W12" s="139">
        <v>0</v>
      </c>
      <c r="X12" s="178">
        <v>4337</v>
      </c>
      <c r="Y12" s="178">
        <v>3218.5</v>
      </c>
      <c r="Z12" s="178">
        <v>0</v>
      </c>
      <c r="AA12" s="178">
        <v>680.29999999999961</v>
      </c>
      <c r="AB12" s="178">
        <v>3750.2999999999997</v>
      </c>
      <c r="AC12" s="178">
        <v>591.00000000000011</v>
      </c>
      <c r="AD12" s="178">
        <v>0</v>
      </c>
      <c r="AE12" s="178">
        <v>28.700000000000003</v>
      </c>
      <c r="AF12" s="178">
        <v>0</v>
      </c>
      <c r="AG12" s="178">
        <v>163.99999999999997</v>
      </c>
      <c r="AH12" s="178">
        <v>3171.7999999999993</v>
      </c>
      <c r="AI12" s="178">
        <v>0</v>
      </c>
      <c r="AJ12" s="178">
        <v>0</v>
      </c>
      <c r="AK12" s="178">
        <v>0</v>
      </c>
      <c r="AL12" s="178">
        <v>0</v>
      </c>
      <c r="AM12" s="178">
        <v>0</v>
      </c>
      <c r="AN12" s="93">
        <v>643.47705492620048</v>
      </c>
      <c r="AO12" s="93">
        <v>8197.7996244314982</v>
      </c>
      <c r="AP12" s="93">
        <v>1</v>
      </c>
      <c r="AQ12" s="163">
        <v>66.331000000000003</v>
      </c>
      <c r="AR12" s="164">
        <v>0.34428849256003979</v>
      </c>
      <c r="AS12" s="93">
        <v>499.7</v>
      </c>
      <c r="AT12" s="93">
        <v>671.33376279469462</v>
      </c>
      <c r="AU12" s="93">
        <v>2074.9060503435808</v>
      </c>
      <c r="AV12" s="153">
        <v>0.2349729033434573</v>
      </c>
      <c r="AW12" s="151">
        <v>0.33122435107308512</v>
      </c>
      <c r="AX12" s="152">
        <v>0.52372724653233993</v>
      </c>
      <c r="AY12" s="93">
        <v>1</v>
      </c>
      <c r="AZ12" s="93">
        <v>2400</v>
      </c>
      <c r="BE12" s="170"/>
      <c r="BF12" s="170"/>
      <c r="BG12" s="170"/>
    </row>
    <row r="13" spans="1:59" ht="15.95" customHeight="1">
      <c r="A13" s="136" t="s">
        <v>18</v>
      </c>
      <c r="B13" s="136">
        <v>1110</v>
      </c>
      <c r="C13" s="133">
        <v>3593542</v>
      </c>
      <c r="D13" s="136">
        <f t="shared" si="3"/>
        <v>30.888744308540154</v>
      </c>
      <c r="E13" s="136">
        <v>1</v>
      </c>
      <c r="F13" s="138">
        <v>0.28999999999999998</v>
      </c>
      <c r="G13" s="137">
        <v>0.48</v>
      </c>
      <c r="H13" s="138">
        <v>0.28999999999999998</v>
      </c>
      <c r="I13" s="136">
        <v>3587296</v>
      </c>
      <c r="J13" s="139">
        <v>171332</v>
      </c>
      <c r="K13" s="139">
        <v>530358</v>
      </c>
      <c r="L13" s="139">
        <v>8496463</v>
      </c>
      <c r="M13" s="139">
        <f t="shared" si="4"/>
        <v>-0.85215661043861446</v>
      </c>
      <c r="N13" s="139">
        <f t="shared" si="5"/>
        <v>48.590636892115889</v>
      </c>
      <c r="O13" s="136">
        <v>237.9078902449283</v>
      </c>
      <c r="P13" s="136">
        <v>113.792214746269</v>
      </c>
      <c r="Q13" s="139">
        <v>383.4</v>
      </c>
      <c r="R13" s="139">
        <v>0</v>
      </c>
      <c r="S13" s="139">
        <v>0</v>
      </c>
      <c r="T13" s="139">
        <v>0</v>
      </c>
      <c r="U13" s="139">
        <v>0</v>
      </c>
      <c r="V13" s="139">
        <v>0</v>
      </c>
      <c r="W13" s="139">
        <v>0</v>
      </c>
      <c r="X13" s="178">
        <v>383.4</v>
      </c>
      <c r="Y13" s="178">
        <v>3918.4</v>
      </c>
      <c r="Z13" s="178">
        <v>2073.1</v>
      </c>
      <c r="AA13" s="178">
        <v>119.39999999999998</v>
      </c>
      <c r="AB13" s="178">
        <v>1</v>
      </c>
      <c r="AC13" s="178">
        <v>132.29999999999998</v>
      </c>
      <c r="AD13" s="178">
        <v>0</v>
      </c>
      <c r="AE13" s="178">
        <v>39.9</v>
      </c>
      <c r="AF13" s="178">
        <v>0</v>
      </c>
      <c r="AG13" s="178">
        <v>1051.5999999999999</v>
      </c>
      <c r="AH13" s="178">
        <v>1287.6999999999998</v>
      </c>
      <c r="AI13" s="178">
        <v>0</v>
      </c>
      <c r="AJ13" s="178">
        <v>0</v>
      </c>
      <c r="AK13" s="178">
        <v>0</v>
      </c>
      <c r="AL13" s="178">
        <v>0</v>
      </c>
      <c r="AM13" s="178">
        <v>160</v>
      </c>
      <c r="AN13" s="93">
        <v>82.643363333980716</v>
      </c>
      <c r="AO13" s="93">
        <v>1052.8638553845001</v>
      </c>
      <c r="AP13" s="93">
        <v>1.6</v>
      </c>
      <c r="AQ13" s="163">
        <v>3.0990000000000002</v>
      </c>
      <c r="AR13" s="164">
        <v>0.55243626976444016</v>
      </c>
      <c r="AS13" s="93">
        <v>84.7</v>
      </c>
      <c r="AT13" s="93">
        <v>113.792214746269</v>
      </c>
      <c r="AU13" s="93">
        <v>351.70010499119729</v>
      </c>
      <c r="AV13" s="152">
        <v>0.28999999999999998</v>
      </c>
      <c r="AW13" s="152">
        <v>0.48</v>
      </c>
      <c r="AX13" s="151">
        <v>0.28999999999999998</v>
      </c>
      <c r="AY13" s="93">
        <v>0</v>
      </c>
      <c r="AZ13" s="93">
        <v>1000</v>
      </c>
      <c r="BE13" s="170"/>
      <c r="BF13" s="170"/>
      <c r="BG13" s="170"/>
    </row>
    <row r="14" spans="1:59" ht="15.95" customHeight="1">
      <c r="A14" s="136" t="s">
        <v>21</v>
      </c>
      <c r="B14" s="136">
        <v>192</v>
      </c>
      <c r="C14" s="133">
        <v>987393</v>
      </c>
      <c r="D14" s="136">
        <f t="shared" si="3"/>
        <v>19.445144942287417</v>
      </c>
      <c r="E14" s="136">
        <v>0</v>
      </c>
      <c r="F14" s="138">
        <v>0.2</v>
      </c>
      <c r="G14" s="137">
        <v>0.25</v>
      </c>
      <c r="H14" s="138">
        <v>0.25</v>
      </c>
      <c r="I14" s="136">
        <v>5877137</v>
      </c>
      <c r="J14" s="139">
        <v>0</v>
      </c>
      <c r="K14" s="139">
        <v>6925928</v>
      </c>
      <c r="L14" s="139" t="s">
        <v>245</v>
      </c>
      <c r="M14" s="139">
        <f t="shared" si="4"/>
        <v>0.17845270579875883</v>
      </c>
      <c r="N14" s="139">
        <f t="shared" si="5"/>
        <v>0</v>
      </c>
      <c r="O14" s="136">
        <v>387.61852247697868</v>
      </c>
      <c r="P14" s="136">
        <v>185.39935814622339</v>
      </c>
      <c r="Q14" s="139">
        <v>0</v>
      </c>
      <c r="R14" s="139">
        <v>0</v>
      </c>
      <c r="S14" s="139">
        <v>0</v>
      </c>
      <c r="T14" s="139">
        <v>0</v>
      </c>
      <c r="U14" s="139">
        <v>0</v>
      </c>
      <c r="V14" s="139">
        <v>103.1</v>
      </c>
      <c r="W14" s="139">
        <v>0</v>
      </c>
      <c r="X14" s="178">
        <v>410</v>
      </c>
      <c r="Y14" s="178">
        <v>1504</v>
      </c>
      <c r="Z14" s="178">
        <v>0</v>
      </c>
      <c r="AA14" s="178">
        <v>0</v>
      </c>
      <c r="AB14" s="178">
        <v>0</v>
      </c>
      <c r="AC14" s="178">
        <v>36.199999999999996</v>
      </c>
      <c r="AD14" s="178">
        <v>0</v>
      </c>
      <c r="AE14" s="178">
        <v>10</v>
      </c>
      <c r="AF14" s="178">
        <v>0</v>
      </c>
      <c r="AG14" s="178">
        <v>158.5</v>
      </c>
      <c r="AH14" s="178">
        <v>955.1</v>
      </c>
      <c r="AI14" s="178">
        <v>0</v>
      </c>
      <c r="AJ14" s="178">
        <v>0</v>
      </c>
      <c r="AK14" s="178">
        <v>0</v>
      </c>
      <c r="AL14" s="178">
        <v>0</v>
      </c>
      <c r="AM14" s="178">
        <v>0</v>
      </c>
      <c r="AN14" s="93">
        <v>155.21025775699076</v>
      </c>
      <c r="AO14" s="93">
        <v>1977.3550323314994</v>
      </c>
      <c r="AP14" s="93">
        <v>0</v>
      </c>
      <c r="AQ14" s="163">
        <v>1.2470000000000001</v>
      </c>
      <c r="AR14" s="164">
        <v>0.27265437048917401</v>
      </c>
      <c r="AS14" s="93">
        <v>289.557135946171</v>
      </c>
      <c r="AT14" s="93">
        <v>389.01237065999169</v>
      </c>
      <c r="AU14" s="93">
        <v>1202.329104052169</v>
      </c>
      <c r="AV14" s="152">
        <v>0.2</v>
      </c>
      <c r="AW14" s="151">
        <v>0.25</v>
      </c>
      <c r="AX14" s="151">
        <v>0.25</v>
      </c>
      <c r="AY14" s="93">
        <v>0</v>
      </c>
      <c r="AZ14" s="93">
        <v>2500</v>
      </c>
      <c r="BE14" s="170"/>
      <c r="BF14" s="170"/>
      <c r="BG14" s="170"/>
    </row>
    <row r="15" spans="1:59" s="145" customFormat="1" ht="15.95" customHeight="1">
      <c r="A15" s="141" t="s">
        <v>246</v>
      </c>
      <c r="B15" s="141">
        <v>605</v>
      </c>
      <c r="C15" s="135">
        <v>732552</v>
      </c>
      <c r="D15" s="141">
        <f t="shared" si="3"/>
        <v>82.587993753344477</v>
      </c>
      <c r="E15" s="141">
        <v>0</v>
      </c>
      <c r="F15" s="143">
        <v>0.2</v>
      </c>
      <c r="G15" s="142">
        <v>0.87</v>
      </c>
      <c r="H15" s="143">
        <v>1</v>
      </c>
      <c r="I15" s="144" t="s">
        <v>247</v>
      </c>
      <c r="J15" s="144" t="s">
        <v>247</v>
      </c>
      <c r="K15" s="144" t="s">
        <v>247</v>
      </c>
      <c r="L15" s="144" t="s">
        <v>247</v>
      </c>
      <c r="M15" s="144" t="s">
        <v>247</v>
      </c>
      <c r="N15" s="144" t="s">
        <v>247</v>
      </c>
      <c r="O15" s="144" t="s">
        <v>247</v>
      </c>
      <c r="P15" s="144" t="s">
        <v>247</v>
      </c>
      <c r="Q15" s="144"/>
      <c r="R15" s="144"/>
      <c r="S15" s="144"/>
      <c r="T15" s="144"/>
      <c r="U15" s="144"/>
      <c r="V15" s="144"/>
      <c r="W15" s="144"/>
      <c r="X15" s="179">
        <v>0</v>
      </c>
      <c r="Y15" s="179">
        <v>0</v>
      </c>
      <c r="Z15" s="179">
        <v>0</v>
      </c>
      <c r="AA15" s="179">
        <v>0</v>
      </c>
      <c r="AB15" s="179">
        <v>0</v>
      </c>
      <c r="AC15" s="179">
        <v>6.9</v>
      </c>
      <c r="AD15" s="179">
        <v>0</v>
      </c>
      <c r="AE15" s="179">
        <v>0</v>
      </c>
      <c r="AF15" s="179">
        <v>0</v>
      </c>
      <c r="AG15" s="179">
        <v>0</v>
      </c>
      <c r="AH15" s="179">
        <v>0</v>
      </c>
      <c r="AI15" s="179">
        <v>0</v>
      </c>
      <c r="AJ15" s="179">
        <v>0</v>
      </c>
      <c r="AK15" s="179">
        <v>0</v>
      </c>
      <c r="AL15" s="179">
        <v>0</v>
      </c>
      <c r="AM15" s="179">
        <v>0</v>
      </c>
      <c r="AN15" s="145">
        <v>1896.649367609471</v>
      </c>
      <c r="AO15" s="145">
        <v>24163.023925150497</v>
      </c>
      <c r="AP15" s="145">
        <v>14</v>
      </c>
      <c r="AV15" s="154">
        <v>0.2</v>
      </c>
      <c r="AW15" s="154">
        <v>0.87</v>
      </c>
      <c r="AX15" s="154">
        <v>1</v>
      </c>
    </row>
    <row r="16" spans="1:59" ht="15.95" customHeight="1">
      <c r="A16" s="136" t="s">
        <v>24</v>
      </c>
      <c r="B16" s="136">
        <v>4804</v>
      </c>
      <c r="C16" s="133">
        <v>21877257</v>
      </c>
      <c r="D16" s="136">
        <f t="shared" si="3"/>
        <v>21.958877202932708</v>
      </c>
      <c r="E16" s="136">
        <v>0</v>
      </c>
      <c r="F16" s="138">
        <v>7.5372824201104189E-3</v>
      </c>
      <c r="G16" s="137">
        <v>7.5372824201104189E-3</v>
      </c>
      <c r="H16" s="138">
        <v>7.5372824201104189E-3</v>
      </c>
      <c r="I16" s="136">
        <v>28820791</v>
      </c>
      <c r="J16" s="139">
        <v>0</v>
      </c>
      <c r="K16" s="139">
        <v>13061875</v>
      </c>
      <c r="L16" s="139">
        <v>0</v>
      </c>
      <c r="M16" s="139">
        <f t="shared" ref="M16:M57" si="6">IFERROR((K16/I16) - 1, 0)</f>
        <v>-0.54678985042429962</v>
      </c>
      <c r="N16" s="139">
        <f t="shared" ref="N16:N57" si="7">IFERROR((L16/J16) - 1,0)</f>
        <v>0</v>
      </c>
      <c r="O16" s="136">
        <v>9723.8881374134253</v>
      </c>
      <c r="P16" s="136">
        <v>4650.9712896116725</v>
      </c>
      <c r="Q16" s="139">
        <v>715</v>
      </c>
      <c r="R16" s="139">
        <v>157</v>
      </c>
      <c r="S16" s="139">
        <v>0</v>
      </c>
      <c r="T16" s="139">
        <v>47.1</v>
      </c>
      <c r="U16" s="139">
        <v>1644.4</v>
      </c>
      <c r="V16" s="139">
        <v>1032</v>
      </c>
      <c r="W16" s="139">
        <v>0</v>
      </c>
      <c r="X16" s="178">
        <v>7782</v>
      </c>
      <c r="Y16" s="178">
        <v>31717.19999999999</v>
      </c>
      <c r="Z16" s="178">
        <v>3626</v>
      </c>
      <c r="AA16" s="178">
        <v>43.5</v>
      </c>
      <c r="AB16" s="178">
        <v>0</v>
      </c>
      <c r="AC16" s="178">
        <v>2134.6</v>
      </c>
      <c r="AD16" s="178">
        <v>0</v>
      </c>
      <c r="AE16" s="178">
        <v>291.8000000000003</v>
      </c>
      <c r="AF16" s="178">
        <v>0</v>
      </c>
      <c r="AG16" s="178">
        <v>3296.6</v>
      </c>
      <c r="AH16" s="178">
        <v>10128.199999999999</v>
      </c>
      <c r="AI16" s="178">
        <v>0</v>
      </c>
      <c r="AJ16" s="178">
        <v>0</v>
      </c>
      <c r="AK16" s="178">
        <v>0</v>
      </c>
      <c r="AL16" s="178">
        <v>0</v>
      </c>
      <c r="AM16" s="178">
        <v>482.2</v>
      </c>
      <c r="AN16" s="93">
        <v>1556.1825007261668</v>
      </c>
      <c r="AO16" s="93">
        <v>19825.527922612499</v>
      </c>
      <c r="AP16" s="93">
        <v>1</v>
      </c>
      <c r="AQ16" s="163">
        <v>34.447000000000003</v>
      </c>
      <c r="AR16" s="164">
        <v>0.50689464975179266</v>
      </c>
      <c r="AS16" s="93">
        <v>3461.9</v>
      </c>
      <c r="AT16" s="93">
        <v>4650.9712896116725</v>
      </c>
      <c r="AU16" s="93">
        <v>14374.8594270251</v>
      </c>
      <c r="AV16" s="151">
        <v>7.624062566612755E-3</v>
      </c>
      <c r="AW16" s="151">
        <v>7.624062566612755E-3</v>
      </c>
      <c r="AX16" s="151">
        <v>7.624062566612755E-3</v>
      </c>
      <c r="AY16" s="93">
        <v>0</v>
      </c>
      <c r="AZ16" s="93">
        <v>0</v>
      </c>
      <c r="BE16" s="170"/>
      <c r="BF16" s="170"/>
      <c r="BG16" s="170"/>
    </row>
    <row r="17" spans="1:59" ht="15.95" customHeight="1">
      <c r="A17" s="136" t="s">
        <v>27</v>
      </c>
      <c r="B17" s="136">
        <v>3450</v>
      </c>
      <c r="C17" s="133">
        <v>10725351</v>
      </c>
      <c r="D17" s="136">
        <f t="shared" si="3"/>
        <v>32.166779436868779</v>
      </c>
      <c r="E17" s="136">
        <v>0</v>
      </c>
      <c r="F17" s="138">
        <v>0</v>
      </c>
      <c r="G17" s="137">
        <v>0</v>
      </c>
      <c r="H17" s="138">
        <v>0</v>
      </c>
      <c r="I17" s="136">
        <v>14025574</v>
      </c>
      <c r="J17" s="139">
        <v>0</v>
      </c>
      <c r="K17" s="139">
        <v>23887860</v>
      </c>
      <c r="L17" s="139">
        <v>0</v>
      </c>
      <c r="M17" s="139">
        <f t="shared" si="6"/>
        <v>0.70316451932733726</v>
      </c>
      <c r="N17" s="139">
        <f t="shared" si="7"/>
        <v>0</v>
      </c>
      <c r="O17" s="136">
        <v>2170.9446088583832</v>
      </c>
      <c r="P17" s="136">
        <v>1038.3707529798271</v>
      </c>
      <c r="Q17" s="139">
        <v>982.5</v>
      </c>
      <c r="R17" s="139">
        <v>0</v>
      </c>
      <c r="S17" s="139">
        <v>0</v>
      </c>
      <c r="T17" s="139">
        <v>0</v>
      </c>
      <c r="U17" s="139">
        <v>0</v>
      </c>
      <c r="V17" s="139">
        <v>0</v>
      </c>
      <c r="W17" s="139">
        <v>0</v>
      </c>
      <c r="X17" s="178">
        <v>8416</v>
      </c>
      <c r="Y17" s="178">
        <v>8009.5000000000018</v>
      </c>
      <c r="Z17" s="178">
        <v>4061</v>
      </c>
      <c r="AA17" s="178">
        <v>2025.8999999999996</v>
      </c>
      <c r="AB17" s="178">
        <v>0</v>
      </c>
      <c r="AC17" s="178">
        <v>1510.2000000000003</v>
      </c>
      <c r="AD17" s="178">
        <v>0</v>
      </c>
      <c r="AE17" s="178">
        <v>288.70000000000027</v>
      </c>
      <c r="AF17" s="178">
        <v>0</v>
      </c>
      <c r="AG17" s="178">
        <v>852.2</v>
      </c>
      <c r="AH17" s="178">
        <v>8439.3000000000029</v>
      </c>
      <c r="AI17" s="178">
        <v>0</v>
      </c>
      <c r="AJ17" s="178">
        <v>0</v>
      </c>
      <c r="AK17" s="178">
        <v>0</v>
      </c>
      <c r="AL17" s="178">
        <v>0</v>
      </c>
      <c r="AM17" s="178">
        <v>0</v>
      </c>
      <c r="AN17" s="93">
        <v>0</v>
      </c>
      <c r="AO17" s="93">
        <v>0</v>
      </c>
      <c r="AP17" s="93">
        <v>0</v>
      </c>
      <c r="AQ17" s="163">
        <v>36.808999999999997</v>
      </c>
      <c r="AR17" s="164">
        <v>0.67287891548262657</v>
      </c>
      <c r="AS17" s="93">
        <v>772.9</v>
      </c>
      <c r="AT17" s="93">
        <v>1038.3707529798271</v>
      </c>
      <c r="AU17" s="93">
        <v>3209.3153618382098</v>
      </c>
      <c r="AV17" s="151">
        <v>0</v>
      </c>
      <c r="AW17" s="151">
        <v>0</v>
      </c>
      <c r="AX17" s="151">
        <v>0</v>
      </c>
      <c r="AY17" s="93">
        <v>0</v>
      </c>
      <c r="AZ17" s="93">
        <v>0</v>
      </c>
      <c r="BE17" s="170"/>
      <c r="BF17" s="170"/>
      <c r="BG17" s="170"/>
    </row>
    <row r="18" spans="1:59" ht="15.95" customHeight="1">
      <c r="A18" s="136" t="s">
        <v>29</v>
      </c>
      <c r="B18" s="136">
        <v>709</v>
      </c>
      <c r="C18" s="133">
        <v>1453902</v>
      </c>
      <c r="D18" s="136">
        <f t="shared" si="3"/>
        <v>48.765322559567288</v>
      </c>
      <c r="E18" s="136">
        <v>0</v>
      </c>
      <c r="F18" s="138">
        <v>0.3</v>
      </c>
      <c r="G18" s="137">
        <v>0.4</v>
      </c>
      <c r="H18" s="138">
        <v>1</v>
      </c>
      <c r="I18" s="136">
        <v>0</v>
      </c>
      <c r="J18" s="139">
        <v>0</v>
      </c>
      <c r="K18" s="139">
        <v>0</v>
      </c>
      <c r="L18" s="139">
        <v>0</v>
      </c>
      <c r="M18" s="139">
        <f t="shared" si="6"/>
        <v>0</v>
      </c>
      <c r="N18" s="139">
        <f t="shared" si="7"/>
        <v>0</v>
      </c>
      <c r="O18" s="136">
        <v>96.623747631942535</v>
      </c>
      <c r="P18" s="136">
        <v>46.21549217558033</v>
      </c>
      <c r="Q18" s="139">
        <v>0</v>
      </c>
      <c r="R18" s="139">
        <v>0</v>
      </c>
      <c r="S18" s="139">
        <v>0</v>
      </c>
      <c r="T18" s="139">
        <v>0</v>
      </c>
      <c r="U18" s="139">
        <v>32.4</v>
      </c>
      <c r="V18" s="139">
        <v>0</v>
      </c>
      <c r="W18" s="139">
        <v>0</v>
      </c>
      <c r="X18" s="178">
        <v>180</v>
      </c>
      <c r="Y18" s="178">
        <v>0</v>
      </c>
      <c r="Z18" s="178">
        <v>0</v>
      </c>
      <c r="AA18" s="178">
        <v>13.9</v>
      </c>
      <c r="AB18" s="178">
        <v>205.6</v>
      </c>
      <c r="AC18" s="178">
        <v>267.70000000000005</v>
      </c>
      <c r="AD18" s="178">
        <v>0</v>
      </c>
      <c r="AE18" s="178">
        <v>67.899999999999991</v>
      </c>
      <c r="AF18" s="178">
        <v>43.000000000000007</v>
      </c>
      <c r="AG18" s="178">
        <v>1957.4999999999993</v>
      </c>
      <c r="AH18" s="178">
        <v>0</v>
      </c>
      <c r="AI18" s="178">
        <v>0</v>
      </c>
      <c r="AJ18" s="178">
        <v>0</v>
      </c>
      <c r="AK18" s="178">
        <v>0</v>
      </c>
      <c r="AL18" s="178">
        <v>0</v>
      </c>
      <c r="AM18" s="178">
        <v>0</v>
      </c>
      <c r="AN18" s="93">
        <v>1011.1791770933995</v>
      </c>
      <c r="AO18" s="93">
        <v>12882.268629081</v>
      </c>
      <c r="AP18" s="93">
        <v>3.09</v>
      </c>
      <c r="AQ18" s="163">
        <v>4.1100000000000003</v>
      </c>
      <c r="AR18" s="164">
        <v>0.42530413625304142</v>
      </c>
      <c r="AS18" s="93">
        <v>34.4</v>
      </c>
      <c r="AT18" s="93">
        <v>46.21549217558033</v>
      </c>
      <c r="AU18" s="93">
        <v>142.83923980752289</v>
      </c>
      <c r="AV18" s="151">
        <v>0.3</v>
      </c>
      <c r="AW18" s="151">
        <v>0.4</v>
      </c>
      <c r="AX18" s="151">
        <v>1</v>
      </c>
      <c r="AY18" s="93">
        <v>1</v>
      </c>
      <c r="AZ18" s="93">
        <v>0</v>
      </c>
      <c r="BE18" s="170"/>
      <c r="BF18" s="170"/>
      <c r="BG18" s="170"/>
    </row>
    <row r="19" spans="1:59" ht="15.95" customHeight="1">
      <c r="A19" s="136" t="s">
        <v>32</v>
      </c>
      <c r="B19" s="136">
        <v>237</v>
      </c>
      <c r="C19" s="133">
        <v>1777249</v>
      </c>
      <c r="D19" s="136">
        <f t="shared" si="3"/>
        <v>13.335216393426018</v>
      </c>
      <c r="E19" s="136">
        <v>0</v>
      </c>
      <c r="F19" s="138">
        <v>0</v>
      </c>
      <c r="G19" s="137">
        <v>0</v>
      </c>
      <c r="H19" s="138">
        <v>0</v>
      </c>
      <c r="I19" s="136">
        <v>14467241</v>
      </c>
      <c r="J19" s="139">
        <v>88678</v>
      </c>
      <c r="K19" s="139">
        <v>7530800</v>
      </c>
      <c r="L19" s="139">
        <v>10869</v>
      </c>
      <c r="M19" s="139">
        <f t="shared" si="6"/>
        <v>-0.47945845375769991</v>
      </c>
      <c r="N19" s="139">
        <f t="shared" si="7"/>
        <v>-0.87743295969688084</v>
      </c>
      <c r="O19" s="136">
        <v>1689.230285635181</v>
      </c>
      <c r="P19" s="136">
        <v>807.96502890680267</v>
      </c>
      <c r="Q19" s="139">
        <v>0</v>
      </c>
      <c r="R19" s="139">
        <v>0</v>
      </c>
      <c r="S19" s="139">
        <v>0</v>
      </c>
      <c r="T19" s="139">
        <v>0</v>
      </c>
      <c r="U19" s="139">
        <v>0</v>
      </c>
      <c r="V19" s="139">
        <v>0</v>
      </c>
      <c r="W19" s="139">
        <v>0</v>
      </c>
      <c r="X19" s="178">
        <v>0</v>
      </c>
      <c r="Y19" s="178">
        <v>547.69999999999993</v>
      </c>
      <c r="Z19" s="178">
        <v>0</v>
      </c>
      <c r="AA19" s="178">
        <v>2764.2000000000007</v>
      </c>
      <c r="AB19" s="178">
        <v>970.4</v>
      </c>
      <c r="AC19" s="178">
        <v>240</v>
      </c>
      <c r="AD19" s="178">
        <v>0</v>
      </c>
      <c r="AE19" s="178">
        <v>26.400000000000006</v>
      </c>
      <c r="AF19" s="178">
        <v>10</v>
      </c>
      <c r="AG19" s="178">
        <v>5.4</v>
      </c>
      <c r="AH19" s="178">
        <v>547.4</v>
      </c>
      <c r="AI19" s="178">
        <v>0</v>
      </c>
      <c r="AJ19" s="178">
        <v>0</v>
      </c>
      <c r="AK19" s="178">
        <v>0</v>
      </c>
      <c r="AL19" s="178">
        <v>0</v>
      </c>
      <c r="AM19" s="178">
        <v>0</v>
      </c>
      <c r="AN19" s="93">
        <v>1401.7883312677982</v>
      </c>
      <c r="AO19" s="93">
        <v>17858.569730846997</v>
      </c>
      <c r="AP19" s="93">
        <v>112.4</v>
      </c>
      <c r="AQ19" s="163">
        <v>52.892000000000003</v>
      </c>
      <c r="AR19" s="164">
        <v>0.405505558496559</v>
      </c>
      <c r="AS19" s="93">
        <v>601.4</v>
      </c>
      <c r="AT19" s="93">
        <v>807.96502890680267</v>
      </c>
      <c r="AU19" s="93">
        <v>2497.1953145419839</v>
      </c>
      <c r="AV19" s="151">
        <v>0</v>
      </c>
      <c r="AW19" s="151">
        <v>0</v>
      </c>
      <c r="AX19" s="151">
        <v>0</v>
      </c>
      <c r="AY19" s="93">
        <v>0</v>
      </c>
      <c r="AZ19" s="93">
        <v>0</v>
      </c>
      <c r="BE19" s="170"/>
      <c r="BF19" s="170"/>
      <c r="BG19" s="170"/>
    </row>
    <row r="20" spans="1:59" ht="15.95" customHeight="1">
      <c r="A20" s="136" t="s">
        <v>35</v>
      </c>
      <c r="B20" s="136">
        <v>2058</v>
      </c>
      <c r="C20" s="133">
        <v>12791188</v>
      </c>
      <c r="D20" s="136">
        <f t="shared" si="3"/>
        <v>16.089201409595418</v>
      </c>
      <c r="E20" s="136">
        <v>0</v>
      </c>
      <c r="F20" s="138">
        <v>0.16</v>
      </c>
      <c r="G20" s="137">
        <v>0.25</v>
      </c>
      <c r="H20" s="138">
        <v>0.25</v>
      </c>
      <c r="I20" s="136">
        <v>52802</v>
      </c>
      <c r="J20" s="139">
        <v>40457236</v>
      </c>
      <c r="K20" s="139">
        <v>24285</v>
      </c>
      <c r="L20" s="139">
        <v>33121780</v>
      </c>
      <c r="M20" s="139">
        <f t="shared" si="6"/>
        <v>-0.54007423961213585</v>
      </c>
      <c r="N20" s="139">
        <f t="shared" si="7"/>
        <v>-0.18131381985660122</v>
      </c>
      <c r="O20" s="136">
        <v>6266.1577357931646</v>
      </c>
      <c r="P20" s="136">
        <v>2997.126181781065</v>
      </c>
      <c r="Q20" s="139">
        <v>5820.2</v>
      </c>
      <c r="R20" s="139">
        <v>0</v>
      </c>
      <c r="S20" s="139">
        <v>4097</v>
      </c>
      <c r="T20" s="139">
        <v>0</v>
      </c>
      <c r="U20" s="139">
        <v>0</v>
      </c>
      <c r="V20" s="139">
        <v>242.8</v>
      </c>
      <c r="W20" s="139">
        <v>0</v>
      </c>
      <c r="X20" s="178">
        <v>10173.5</v>
      </c>
      <c r="Y20" s="178">
        <v>3574</v>
      </c>
      <c r="Z20" s="178">
        <v>11582.4</v>
      </c>
      <c r="AA20" s="178">
        <v>32.9</v>
      </c>
      <c r="AB20" s="178">
        <v>5229.3000000000011</v>
      </c>
      <c r="AC20" s="178">
        <v>41.800000000000004</v>
      </c>
      <c r="AD20" s="178">
        <v>0</v>
      </c>
      <c r="AE20" s="178">
        <v>88.199999999999989</v>
      </c>
      <c r="AF20" s="178">
        <v>0</v>
      </c>
      <c r="AG20" s="178">
        <v>658.89999999999895</v>
      </c>
      <c r="AH20" s="178">
        <v>11891.499999999998</v>
      </c>
      <c r="AI20" s="178">
        <v>0</v>
      </c>
      <c r="AJ20" s="178">
        <v>0</v>
      </c>
      <c r="AK20" s="178">
        <v>0</v>
      </c>
      <c r="AL20" s="178">
        <v>0</v>
      </c>
      <c r="AM20" s="178">
        <v>0</v>
      </c>
      <c r="AN20" s="93">
        <v>1686.2356218380089</v>
      </c>
      <c r="AO20" s="93">
        <v>21482.384867618995</v>
      </c>
      <c r="AP20" s="93">
        <v>23</v>
      </c>
      <c r="AQ20" s="163">
        <v>35.531999999999996</v>
      </c>
      <c r="AR20" s="164">
        <v>0.1364403917595407</v>
      </c>
      <c r="AS20" s="93">
        <v>2230.8783440317002</v>
      </c>
      <c r="AT20" s="93">
        <v>2997.126181781065</v>
      </c>
      <c r="AU20" s="93">
        <v>9263.2839175742301</v>
      </c>
      <c r="AV20" s="151">
        <v>0.16</v>
      </c>
      <c r="AW20" s="151">
        <v>0.25</v>
      </c>
      <c r="AX20" s="151">
        <v>0.25</v>
      </c>
      <c r="AY20" s="93">
        <v>0</v>
      </c>
      <c r="AZ20" s="93">
        <v>0</v>
      </c>
      <c r="BE20" s="170"/>
      <c r="BF20" s="170"/>
      <c r="BG20" s="170"/>
    </row>
    <row r="21" spans="1:59" ht="15.95" customHeight="1">
      <c r="A21" s="136" t="s">
        <v>38</v>
      </c>
      <c r="B21" s="136">
        <v>708</v>
      </c>
      <c r="C21" s="133">
        <v>6737581</v>
      </c>
      <c r="D21" s="136">
        <f t="shared" si="3"/>
        <v>10.508222461444248</v>
      </c>
      <c r="E21" s="136">
        <v>0</v>
      </c>
      <c r="F21" s="138">
        <v>7.5000000000000011E-2</v>
      </c>
      <c r="G21" s="137">
        <v>0.1</v>
      </c>
      <c r="H21" s="138">
        <v>0.1</v>
      </c>
      <c r="I21" s="136">
        <v>22719</v>
      </c>
      <c r="J21" s="139">
        <v>6444160</v>
      </c>
      <c r="K21" s="139">
        <v>3501105</v>
      </c>
      <c r="L21" s="139">
        <v>162</v>
      </c>
      <c r="M21" s="139">
        <f t="shared" si="6"/>
        <v>153.10471411593821</v>
      </c>
      <c r="N21" s="139">
        <f t="shared" si="7"/>
        <v>-0.99997486095938026</v>
      </c>
      <c r="O21" s="136">
        <v>6183.1570620354778</v>
      </c>
      <c r="P21" s="136">
        <v>2957.4266557056749</v>
      </c>
      <c r="Q21" s="139">
        <v>5875.3</v>
      </c>
      <c r="R21" s="139">
        <v>0</v>
      </c>
      <c r="S21" s="139">
        <v>0</v>
      </c>
      <c r="T21" s="139">
        <v>0</v>
      </c>
      <c r="U21" s="139">
        <v>0</v>
      </c>
      <c r="V21" s="139">
        <v>51.9</v>
      </c>
      <c r="W21" s="139">
        <v>0</v>
      </c>
      <c r="X21" s="178">
        <v>15229.300000000001</v>
      </c>
      <c r="Y21" s="178">
        <v>3866</v>
      </c>
      <c r="Z21" s="178">
        <v>0</v>
      </c>
      <c r="AA21" s="178">
        <v>66.199999999999989</v>
      </c>
      <c r="AB21" s="178">
        <v>2308.8000000000002</v>
      </c>
      <c r="AC21" s="178">
        <v>243.49999999999994</v>
      </c>
      <c r="AD21" s="178">
        <v>0</v>
      </c>
      <c r="AE21" s="178">
        <v>55.399999999999984</v>
      </c>
      <c r="AF21" s="178">
        <v>0</v>
      </c>
      <c r="AG21" s="178">
        <v>71.7</v>
      </c>
      <c r="AH21" s="178">
        <v>3867.2000000000012</v>
      </c>
      <c r="AI21" s="178">
        <v>0</v>
      </c>
      <c r="AJ21" s="178">
        <v>0</v>
      </c>
      <c r="AK21" s="178">
        <v>0</v>
      </c>
      <c r="AL21" s="178">
        <v>0</v>
      </c>
      <c r="AM21" s="178">
        <v>0</v>
      </c>
      <c r="AN21" s="93">
        <v>1230.6757025988381</v>
      </c>
      <c r="AO21" s="93">
        <v>15678.620916356998</v>
      </c>
      <c r="AP21" s="93">
        <v>0</v>
      </c>
      <c r="AQ21" s="163">
        <v>22.928999999999998</v>
      </c>
      <c r="AR21" s="164">
        <v>0.21065026821928559</v>
      </c>
      <c r="AS21" s="93">
        <v>2201.32843267719</v>
      </c>
      <c r="AT21" s="93">
        <v>2957.4266557056749</v>
      </c>
      <c r="AU21" s="93">
        <v>9140.5837177411522</v>
      </c>
      <c r="AV21" s="152">
        <v>7.5000000000000011E-2</v>
      </c>
      <c r="AW21" s="151">
        <v>0.1</v>
      </c>
      <c r="AX21" s="151">
        <v>0.1</v>
      </c>
      <c r="AY21" s="93">
        <v>0</v>
      </c>
      <c r="AZ21" s="93">
        <v>0</v>
      </c>
      <c r="BE21" s="170"/>
      <c r="BF21" s="170"/>
      <c r="BG21" s="170"/>
    </row>
    <row r="22" spans="1:59" ht="15.95" customHeight="1">
      <c r="A22" s="136" t="s">
        <v>40</v>
      </c>
      <c r="B22" s="136">
        <v>469</v>
      </c>
      <c r="C22" s="133">
        <v>3184240</v>
      </c>
      <c r="D22" s="136">
        <f t="shared" si="3"/>
        <v>14.728789287239655</v>
      </c>
      <c r="E22" s="136">
        <v>0</v>
      </c>
      <c r="F22" s="138">
        <v>0</v>
      </c>
      <c r="G22" s="137">
        <v>0</v>
      </c>
      <c r="H22" s="138">
        <v>0</v>
      </c>
      <c r="I22" s="136">
        <v>0</v>
      </c>
      <c r="J22" s="139">
        <v>2933106</v>
      </c>
      <c r="K22" s="139">
        <v>0</v>
      </c>
      <c r="L22" s="139">
        <v>6876784</v>
      </c>
      <c r="M22" s="139">
        <f t="shared" si="6"/>
        <v>0</v>
      </c>
      <c r="N22" s="139">
        <f t="shared" si="7"/>
        <v>1.3445398836591655</v>
      </c>
      <c r="O22" s="136">
        <v>5823.5105683687852</v>
      </c>
      <c r="P22" s="136">
        <v>2785.4064213287052</v>
      </c>
      <c r="Q22" s="139">
        <v>270.10000000000002</v>
      </c>
      <c r="R22" s="139">
        <v>20</v>
      </c>
      <c r="S22" s="139">
        <v>601.4</v>
      </c>
      <c r="T22" s="139">
        <v>0</v>
      </c>
      <c r="U22" s="139">
        <v>5.5</v>
      </c>
      <c r="V22" s="139">
        <v>168.2</v>
      </c>
      <c r="W22" s="139">
        <v>0</v>
      </c>
      <c r="X22" s="178">
        <v>4849.7000000000007</v>
      </c>
      <c r="Y22" s="178">
        <v>1781.0000000000002</v>
      </c>
      <c r="Z22" s="178">
        <v>601.4</v>
      </c>
      <c r="AA22" s="178">
        <v>146.39999999999998</v>
      </c>
      <c r="AB22" s="178">
        <v>9783.0000000000018</v>
      </c>
      <c r="AC22" s="178">
        <v>13.4</v>
      </c>
      <c r="AD22" s="178">
        <v>0</v>
      </c>
      <c r="AE22" s="178">
        <v>16.200000000000003</v>
      </c>
      <c r="AF22" s="178">
        <v>0</v>
      </c>
      <c r="AG22" s="178">
        <v>779.59999999999923</v>
      </c>
      <c r="AH22" s="178">
        <v>1683.6999999999998</v>
      </c>
      <c r="AI22" s="178">
        <v>0</v>
      </c>
      <c r="AJ22" s="178">
        <v>0</v>
      </c>
      <c r="AK22" s="178">
        <v>0</v>
      </c>
      <c r="AL22" s="178">
        <v>0</v>
      </c>
      <c r="AM22" s="178">
        <v>0</v>
      </c>
      <c r="AN22" s="93">
        <v>194.04156876222194</v>
      </c>
      <c r="AO22" s="93">
        <v>2472.0600172844997</v>
      </c>
      <c r="AP22" s="93">
        <v>0</v>
      </c>
      <c r="AQ22" s="163">
        <v>35.749000000000002</v>
      </c>
      <c r="AR22" s="164">
        <v>8.4310050630786879E-2</v>
      </c>
      <c r="AS22" s="93">
        <v>2073.2870382442111</v>
      </c>
      <c r="AT22" s="93">
        <v>2785.4064213287052</v>
      </c>
      <c r="AU22" s="93">
        <v>8608.9169896974909</v>
      </c>
      <c r="AV22" s="151">
        <v>0</v>
      </c>
      <c r="AW22" s="151">
        <v>0</v>
      </c>
      <c r="AX22" s="151">
        <v>0</v>
      </c>
      <c r="AY22" s="93">
        <v>0</v>
      </c>
      <c r="AZ22" s="93">
        <v>0</v>
      </c>
      <c r="BE22" s="170"/>
      <c r="BF22" s="170"/>
      <c r="BG22" s="170"/>
    </row>
    <row r="23" spans="1:59" ht="15.95" customHeight="1">
      <c r="A23" s="136" t="s">
        <v>43</v>
      </c>
      <c r="B23" s="136">
        <v>901</v>
      </c>
      <c r="C23" s="133">
        <v>2936212</v>
      </c>
      <c r="D23" s="136">
        <f t="shared" si="3"/>
        <v>30.68579516737892</v>
      </c>
      <c r="E23" s="136">
        <v>0</v>
      </c>
      <c r="F23" s="138">
        <v>0</v>
      </c>
      <c r="G23" s="137">
        <v>0</v>
      </c>
      <c r="H23" s="138">
        <v>0</v>
      </c>
      <c r="I23" s="136">
        <v>0</v>
      </c>
      <c r="J23" s="139">
        <v>3597275</v>
      </c>
      <c r="K23" s="139">
        <v>0</v>
      </c>
      <c r="L23" s="139">
        <v>7168725</v>
      </c>
      <c r="M23" s="139">
        <f t="shared" si="6"/>
        <v>0</v>
      </c>
      <c r="N23" s="139">
        <f t="shared" si="7"/>
        <v>0.99282095475047094</v>
      </c>
      <c r="O23" s="136">
        <v>855.85046230967703</v>
      </c>
      <c r="P23" s="136">
        <v>409.35640889242228</v>
      </c>
      <c r="Q23" s="139">
        <v>0</v>
      </c>
      <c r="R23" s="139">
        <v>0</v>
      </c>
      <c r="S23" s="139">
        <v>0</v>
      </c>
      <c r="T23" s="139">
        <v>0</v>
      </c>
      <c r="U23" s="139">
        <v>0</v>
      </c>
      <c r="V23" s="139">
        <v>8.5</v>
      </c>
      <c r="W23" s="139">
        <v>0</v>
      </c>
      <c r="X23" s="178">
        <v>4678.5</v>
      </c>
      <c r="Y23" s="178">
        <v>266</v>
      </c>
      <c r="Z23" s="178">
        <v>1225</v>
      </c>
      <c r="AA23" s="178">
        <v>7</v>
      </c>
      <c r="AB23" s="178">
        <v>6129.4000000000005</v>
      </c>
      <c r="AC23" s="178">
        <v>10.199999999999999</v>
      </c>
      <c r="AD23" s="178">
        <v>0</v>
      </c>
      <c r="AE23" s="178">
        <v>9</v>
      </c>
      <c r="AF23" s="178">
        <v>0</v>
      </c>
      <c r="AG23" s="178">
        <v>557.90000000000009</v>
      </c>
      <c r="AH23" s="178">
        <v>3278.9999999999982</v>
      </c>
      <c r="AI23" s="178">
        <v>0</v>
      </c>
      <c r="AJ23" s="178">
        <v>0</v>
      </c>
      <c r="AK23" s="178">
        <v>0</v>
      </c>
      <c r="AL23" s="178">
        <v>0</v>
      </c>
      <c r="AM23" s="178">
        <v>0</v>
      </c>
      <c r="AN23" s="93">
        <v>1330.5983597819095</v>
      </c>
      <c r="AO23" s="93">
        <v>16951.620342298498</v>
      </c>
      <c r="AP23" s="93">
        <v>0</v>
      </c>
      <c r="AQ23" s="163">
        <v>52.326000000000001</v>
      </c>
      <c r="AR23" s="164">
        <v>4.7815617475060197E-2</v>
      </c>
      <c r="AS23" s="93">
        <v>304.7</v>
      </c>
      <c r="AT23" s="93">
        <v>409.35640889242228</v>
      </c>
      <c r="AU23" s="93">
        <v>1265.2068712020989</v>
      </c>
      <c r="AV23" s="151">
        <v>0</v>
      </c>
      <c r="AW23" s="151">
        <v>0</v>
      </c>
      <c r="AX23" s="151">
        <v>0</v>
      </c>
      <c r="AY23" s="93">
        <v>0</v>
      </c>
      <c r="AZ23" s="93">
        <v>0</v>
      </c>
      <c r="BE23" s="170"/>
      <c r="BF23" s="170"/>
      <c r="BG23" s="170"/>
    </row>
    <row r="24" spans="1:59" ht="15.95" customHeight="1">
      <c r="A24" s="136" t="s">
        <v>46</v>
      </c>
      <c r="B24" s="136">
        <v>374</v>
      </c>
      <c r="C24" s="133">
        <v>4498533</v>
      </c>
      <c r="D24" s="136">
        <f t="shared" si="3"/>
        <v>8.3138214168930187</v>
      </c>
      <c r="E24" s="136">
        <v>0</v>
      </c>
      <c r="F24" s="138">
        <v>0</v>
      </c>
      <c r="G24" s="137">
        <v>0</v>
      </c>
      <c r="H24" s="138">
        <v>0</v>
      </c>
      <c r="I24" s="136">
        <v>3102595</v>
      </c>
      <c r="J24" s="139">
        <v>0</v>
      </c>
      <c r="K24" s="139">
        <v>2547191</v>
      </c>
      <c r="L24" s="139">
        <v>167</v>
      </c>
      <c r="M24" s="139">
        <f t="shared" si="6"/>
        <v>-0.17901272966661774</v>
      </c>
      <c r="N24" s="139">
        <f t="shared" si="7"/>
        <v>0</v>
      </c>
      <c r="O24" s="136">
        <v>2516.6238313305312</v>
      </c>
      <c r="P24" s="136">
        <v>1203.7103904184071</v>
      </c>
      <c r="Q24" s="139">
        <v>1954.8</v>
      </c>
      <c r="R24" s="139">
        <v>0</v>
      </c>
      <c r="S24" s="139">
        <v>0</v>
      </c>
      <c r="T24" s="139">
        <v>0</v>
      </c>
      <c r="U24" s="139">
        <v>0</v>
      </c>
      <c r="V24" s="139">
        <v>0</v>
      </c>
      <c r="W24" s="139">
        <v>0</v>
      </c>
      <c r="X24" s="178">
        <v>11281.8</v>
      </c>
      <c r="Y24" s="178">
        <v>1763</v>
      </c>
      <c r="Z24" s="178">
        <v>0</v>
      </c>
      <c r="AA24" s="178">
        <v>1146.8999999999999</v>
      </c>
      <c r="AB24" s="178">
        <v>0</v>
      </c>
      <c r="AC24" s="178">
        <v>26.099999999999998</v>
      </c>
      <c r="AD24" s="178">
        <v>0</v>
      </c>
      <c r="AE24" s="178">
        <v>22.300000000000004</v>
      </c>
      <c r="AF24" s="178">
        <v>0</v>
      </c>
      <c r="AG24" s="178">
        <v>11.899999999999999</v>
      </c>
      <c r="AH24" s="178">
        <v>5168.1999999999989</v>
      </c>
      <c r="AI24" s="178">
        <v>0</v>
      </c>
      <c r="AJ24" s="178">
        <v>0</v>
      </c>
      <c r="AK24" s="178">
        <v>0</v>
      </c>
      <c r="AL24" s="178">
        <v>0</v>
      </c>
      <c r="AM24" s="178">
        <v>0</v>
      </c>
      <c r="AN24" s="93">
        <v>953.59202584536467</v>
      </c>
      <c r="AO24" s="93">
        <v>12148.617097516499</v>
      </c>
      <c r="AP24" s="93">
        <v>0.5</v>
      </c>
      <c r="AQ24" s="163">
        <v>25.271000000000001</v>
      </c>
      <c r="AR24" s="164">
        <v>0.49353013335443791</v>
      </c>
      <c r="AS24" s="93">
        <v>895.96876460989972</v>
      </c>
      <c r="AT24" s="93">
        <v>1203.7103904184071</v>
      </c>
      <c r="AU24" s="93">
        <v>3720.334221748938</v>
      </c>
      <c r="AV24" s="151">
        <v>0</v>
      </c>
      <c r="AW24" s="151">
        <v>0</v>
      </c>
      <c r="AX24" s="151">
        <v>0</v>
      </c>
      <c r="AY24" s="93">
        <v>0</v>
      </c>
      <c r="AZ24" s="93">
        <v>0</v>
      </c>
      <c r="BE24" s="170"/>
      <c r="BF24" s="170"/>
      <c r="BG24" s="170"/>
    </row>
    <row r="25" spans="1:59" ht="15.95" customHeight="1">
      <c r="A25" s="136" t="s">
        <v>49</v>
      </c>
      <c r="B25" s="136">
        <v>329</v>
      </c>
      <c r="C25" s="133">
        <v>4742900</v>
      </c>
      <c r="D25" s="136">
        <f t="shared" si="3"/>
        <v>6.9366843070695143</v>
      </c>
      <c r="E25" s="139">
        <v>0</v>
      </c>
      <c r="F25" s="138">
        <v>0</v>
      </c>
      <c r="G25" s="137">
        <v>0</v>
      </c>
      <c r="H25" s="138">
        <v>0</v>
      </c>
      <c r="I25" s="136">
        <v>11978785</v>
      </c>
      <c r="J25" s="139">
        <v>0</v>
      </c>
      <c r="K25" s="139">
        <v>17346437</v>
      </c>
      <c r="L25" s="139">
        <v>0</v>
      </c>
      <c r="M25" s="139">
        <f t="shared" si="6"/>
        <v>0.44809653065815946</v>
      </c>
      <c r="N25" s="139">
        <f t="shared" si="7"/>
        <v>0</v>
      </c>
      <c r="O25" s="136">
        <v>4899.1256653632026</v>
      </c>
      <c r="P25" s="136">
        <v>2343.2697385867891</v>
      </c>
      <c r="Q25" s="139">
        <v>0</v>
      </c>
      <c r="R25" s="139">
        <v>44</v>
      </c>
      <c r="S25" s="139">
        <v>0</v>
      </c>
      <c r="T25" s="139">
        <v>67.7</v>
      </c>
      <c r="U25" s="139">
        <v>0</v>
      </c>
      <c r="V25" s="139">
        <v>3206.5</v>
      </c>
      <c r="W25" s="139">
        <v>0</v>
      </c>
      <c r="X25" s="178">
        <v>2191.8000000000002</v>
      </c>
      <c r="Y25" s="178">
        <v>6052.9</v>
      </c>
      <c r="Z25" s="178">
        <v>2132.9</v>
      </c>
      <c r="AA25" s="178">
        <v>192</v>
      </c>
      <c r="AB25" s="178">
        <v>0</v>
      </c>
      <c r="AC25" s="178">
        <v>1.1000000000000001</v>
      </c>
      <c r="AD25" s="178">
        <v>0</v>
      </c>
      <c r="AE25" s="178">
        <v>11.1</v>
      </c>
      <c r="AF25" s="178">
        <v>0</v>
      </c>
      <c r="AG25" s="178">
        <v>854.7</v>
      </c>
      <c r="AH25" s="178">
        <v>7230.8000000000029</v>
      </c>
      <c r="AI25" s="178">
        <v>645.29999999999995</v>
      </c>
      <c r="AJ25" s="178">
        <v>0</v>
      </c>
      <c r="AK25" s="178">
        <v>0</v>
      </c>
      <c r="AL25" s="178">
        <v>0</v>
      </c>
      <c r="AM25" s="178">
        <v>0</v>
      </c>
      <c r="AN25" s="93">
        <v>19.415843565304563</v>
      </c>
      <c r="AO25" s="93">
        <v>247.35488836649998</v>
      </c>
      <c r="AP25" s="93">
        <v>16.2</v>
      </c>
      <c r="AQ25" s="163">
        <v>27.65</v>
      </c>
      <c r="AR25" s="164">
        <v>0.53207956600361661</v>
      </c>
      <c r="AS25" s="93">
        <v>1744.1873971857869</v>
      </c>
      <c r="AT25" s="93">
        <v>2343.2697385867891</v>
      </c>
      <c r="AU25" s="93">
        <v>7242.3954039499913</v>
      </c>
      <c r="AV25" s="151">
        <v>0</v>
      </c>
      <c r="AW25" s="151">
        <v>0</v>
      </c>
      <c r="AX25" s="151">
        <v>0</v>
      </c>
      <c r="AY25" s="93">
        <v>0</v>
      </c>
      <c r="AZ25" s="93">
        <v>1500</v>
      </c>
      <c r="BE25" s="170"/>
      <c r="BF25" s="170"/>
      <c r="BG25" s="170"/>
    </row>
    <row r="26" spans="1:59" ht="15.95" customHeight="1">
      <c r="A26" s="136" t="s">
        <v>52</v>
      </c>
      <c r="B26" s="136">
        <v>487</v>
      </c>
      <c r="C26" s="133">
        <v>1338780</v>
      </c>
      <c r="D26" s="136">
        <f t="shared" si="3"/>
        <v>36.376402396211475</v>
      </c>
      <c r="E26" s="136">
        <v>1</v>
      </c>
      <c r="F26" s="138">
        <v>0.49230769230769234</v>
      </c>
      <c r="G26" s="137">
        <v>0.8</v>
      </c>
      <c r="H26" s="138">
        <v>1</v>
      </c>
      <c r="I26" s="136">
        <v>1743201</v>
      </c>
      <c r="J26" s="139">
        <v>2632614</v>
      </c>
      <c r="K26" s="139">
        <v>4348760</v>
      </c>
      <c r="L26" s="139">
        <v>537008</v>
      </c>
      <c r="M26" s="139">
        <f t="shared" si="6"/>
        <v>1.494697972293499</v>
      </c>
      <c r="N26" s="139">
        <f t="shared" si="7"/>
        <v>-0.79601719051862518</v>
      </c>
      <c r="O26" s="136">
        <v>0</v>
      </c>
      <c r="P26" s="136">
        <v>0</v>
      </c>
      <c r="Q26" s="139">
        <v>0</v>
      </c>
      <c r="R26" s="139">
        <v>0</v>
      </c>
      <c r="S26" s="139">
        <v>0</v>
      </c>
      <c r="T26" s="139">
        <v>59.8</v>
      </c>
      <c r="U26" s="139">
        <v>0</v>
      </c>
      <c r="V26" s="139">
        <v>0</v>
      </c>
      <c r="W26" s="139">
        <v>0</v>
      </c>
      <c r="X26" s="178">
        <v>0</v>
      </c>
      <c r="Y26" s="178">
        <v>1281.6000000000001</v>
      </c>
      <c r="Z26" s="178">
        <v>0</v>
      </c>
      <c r="AA26" s="178">
        <v>709.09999999999991</v>
      </c>
      <c r="AB26" s="178">
        <v>921.6</v>
      </c>
      <c r="AC26" s="178">
        <v>5.6</v>
      </c>
      <c r="AD26" s="178">
        <v>0</v>
      </c>
      <c r="AE26" s="178">
        <v>220.7</v>
      </c>
      <c r="AF26" s="178">
        <v>0</v>
      </c>
      <c r="AG26" s="178">
        <v>877.09999999999991</v>
      </c>
      <c r="AH26" s="178">
        <v>178</v>
      </c>
      <c r="AI26" s="178">
        <v>0</v>
      </c>
      <c r="AJ26" s="178">
        <v>0</v>
      </c>
      <c r="AK26" s="178">
        <v>0</v>
      </c>
      <c r="AL26" s="178">
        <v>0</v>
      </c>
      <c r="AM26" s="178">
        <v>11.5</v>
      </c>
      <c r="AN26" s="93">
        <v>1053.041757106957</v>
      </c>
      <c r="AO26" s="93">
        <v>13415.591519284495</v>
      </c>
      <c r="AP26" s="93">
        <v>13</v>
      </c>
      <c r="AQ26" s="163">
        <v>19.739000000000001</v>
      </c>
      <c r="AR26" s="164">
        <v>0.89467551547697455</v>
      </c>
      <c r="AS26" s="93">
        <v>252.6004650778172</v>
      </c>
      <c r="AT26" s="93">
        <v>339.3620586439481</v>
      </c>
      <c r="AU26" s="93">
        <v>1048.8737908936671</v>
      </c>
      <c r="AV26" s="151">
        <v>0.4</v>
      </c>
      <c r="AW26" s="151">
        <v>0.4</v>
      </c>
      <c r="AX26" s="151">
        <v>0.4</v>
      </c>
      <c r="AY26" s="93">
        <v>0</v>
      </c>
      <c r="AZ26" s="93">
        <v>2000</v>
      </c>
      <c r="BE26" s="170"/>
      <c r="BF26" s="170"/>
      <c r="BG26" s="170"/>
    </row>
    <row r="27" spans="1:59" ht="15.95" customHeight="1">
      <c r="A27" s="136" t="s">
        <v>54</v>
      </c>
      <c r="B27" s="136">
        <v>2480</v>
      </c>
      <c r="C27" s="133">
        <v>6161345</v>
      </c>
      <c r="D27" s="136">
        <f t="shared" si="3"/>
        <v>40.250951699669471</v>
      </c>
      <c r="E27" s="136">
        <v>1</v>
      </c>
      <c r="F27" s="138">
        <v>0.30499999999999999</v>
      </c>
      <c r="G27" s="137">
        <v>0.5</v>
      </c>
      <c r="H27" s="138">
        <v>0.5</v>
      </c>
      <c r="I27" s="136">
        <v>22029904</v>
      </c>
      <c r="J27" s="139">
        <v>0</v>
      </c>
      <c r="K27" s="139">
        <v>22875361</v>
      </c>
      <c r="L27" s="139">
        <v>455</v>
      </c>
      <c r="M27" s="139">
        <f t="shared" si="6"/>
        <v>3.8377697878302142E-2</v>
      </c>
      <c r="N27" s="139">
        <f t="shared" si="7"/>
        <v>0</v>
      </c>
      <c r="O27" s="136">
        <v>4374.9129524730088</v>
      </c>
      <c r="P27" s="136">
        <v>2092.5368791742089</v>
      </c>
      <c r="Q27" s="139">
        <v>2572</v>
      </c>
      <c r="R27" s="139">
        <v>0</v>
      </c>
      <c r="S27" s="139">
        <v>0</v>
      </c>
      <c r="T27" s="139">
        <v>0</v>
      </c>
      <c r="U27" s="139">
        <v>20.8</v>
      </c>
      <c r="V27" s="139">
        <v>329.5</v>
      </c>
      <c r="W27" s="139">
        <v>0</v>
      </c>
      <c r="X27" s="178">
        <v>4270</v>
      </c>
      <c r="Y27" s="178">
        <v>2684.6</v>
      </c>
      <c r="Z27" s="178">
        <v>1707.8</v>
      </c>
      <c r="AA27" s="178">
        <v>590</v>
      </c>
      <c r="AB27" s="178">
        <v>190</v>
      </c>
      <c r="AC27" s="178">
        <v>305.29999999999995</v>
      </c>
      <c r="AD27" s="178">
        <v>0</v>
      </c>
      <c r="AE27" s="178">
        <v>17.400000000000006</v>
      </c>
      <c r="AF27" s="178">
        <v>0</v>
      </c>
      <c r="AG27" s="178">
        <v>1161.3999999999996</v>
      </c>
      <c r="AH27" s="178">
        <v>3262.3</v>
      </c>
      <c r="AI27" s="178">
        <v>0</v>
      </c>
      <c r="AJ27" s="178">
        <v>0</v>
      </c>
      <c r="AK27" s="178">
        <v>0</v>
      </c>
      <c r="AL27" s="178">
        <v>0</v>
      </c>
      <c r="AM27" s="178">
        <v>115.3</v>
      </c>
      <c r="AN27" s="93">
        <v>395.7712117344646</v>
      </c>
      <c r="AO27" s="93">
        <v>5042.0649284684996</v>
      </c>
      <c r="AP27" s="93">
        <v>29.5</v>
      </c>
      <c r="AQ27" s="163">
        <v>6.2519999999999998</v>
      </c>
      <c r="AR27" s="164">
        <v>0.39363403710812539</v>
      </c>
      <c r="AS27" s="93">
        <v>1557.5571146168129</v>
      </c>
      <c r="AT27" s="93">
        <v>2092.5368791742089</v>
      </c>
      <c r="AU27" s="93">
        <v>6467.4498316472182</v>
      </c>
      <c r="AV27" s="152">
        <v>0.25</v>
      </c>
      <c r="AW27" s="151">
        <v>0.5</v>
      </c>
      <c r="AX27" s="151">
        <v>0.5</v>
      </c>
      <c r="AY27" s="93">
        <v>0</v>
      </c>
      <c r="AZ27" s="93">
        <v>0</v>
      </c>
      <c r="BE27" s="170"/>
      <c r="BF27" s="170"/>
      <c r="BG27" s="170"/>
    </row>
    <row r="28" spans="1:59" ht="15.95" customHeight="1">
      <c r="A28" s="136" t="s">
        <v>57</v>
      </c>
      <c r="B28" s="136">
        <v>3144</v>
      </c>
      <c r="C28" s="133">
        <v>6982092</v>
      </c>
      <c r="D28" s="136">
        <f t="shared" si="3"/>
        <v>45.029483999924381</v>
      </c>
      <c r="E28" s="136">
        <v>1</v>
      </c>
      <c r="F28" s="138">
        <v>0.18333333333333332</v>
      </c>
      <c r="G28" s="137">
        <v>0.35</v>
      </c>
      <c r="H28" s="138">
        <v>0.55000000000000016</v>
      </c>
      <c r="I28" s="136">
        <v>18950009</v>
      </c>
      <c r="J28" s="139">
        <v>328490</v>
      </c>
      <c r="K28" s="139">
        <v>29958285</v>
      </c>
      <c r="L28" s="139">
        <v>122</v>
      </c>
      <c r="M28" s="139">
        <f t="shared" si="6"/>
        <v>0.58091138637453943</v>
      </c>
      <c r="N28" s="139">
        <f t="shared" si="7"/>
        <v>-0.99962860361046002</v>
      </c>
      <c r="O28" s="136">
        <v>252.51380558464049</v>
      </c>
      <c r="P28" s="136">
        <v>120.7782775169963</v>
      </c>
      <c r="Q28" s="139">
        <v>0</v>
      </c>
      <c r="R28" s="139">
        <v>0</v>
      </c>
      <c r="S28" s="139">
        <v>677.2</v>
      </c>
      <c r="T28" s="139">
        <v>0</v>
      </c>
      <c r="U28" s="139">
        <v>32.700000000000003</v>
      </c>
      <c r="V28" s="139">
        <v>42.8</v>
      </c>
      <c r="W28" s="139">
        <v>0</v>
      </c>
      <c r="X28" s="178">
        <v>0</v>
      </c>
      <c r="Y28" s="178">
        <v>5960.6000000000013</v>
      </c>
      <c r="Z28" s="178">
        <v>0</v>
      </c>
      <c r="AA28" s="178">
        <v>264.30000000000007</v>
      </c>
      <c r="AB28" s="178">
        <v>90.8</v>
      </c>
      <c r="AC28" s="178">
        <v>846.19999999999948</v>
      </c>
      <c r="AD28" s="178">
        <v>0</v>
      </c>
      <c r="AE28" s="178">
        <v>43.599999999999994</v>
      </c>
      <c r="AF28" s="178">
        <v>0</v>
      </c>
      <c r="AG28" s="178">
        <v>2385.8000000000006</v>
      </c>
      <c r="AH28" s="178">
        <v>884.50000000000023</v>
      </c>
      <c r="AI28" s="178">
        <v>0</v>
      </c>
      <c r="AJ28" s="178">
        <v>0</v>
      </c>
      <c r="AK28" s="178">
        <v>0</v>
      </c>
      <c r="AL28" s="178">
        <v>0</v>
      </c>
      <c r="AM28" s="178">
        <v>232.3</v>
      </c>
      <c r="AN28" s="93">
        <v>1298.8557712660281</v>
      </c>
      <c r="AO28" s="93">
        <v>16547.224601654998</v>
      </c>
      <c r="AP28" s="93">
        <v>1</v>
      </c>
      <c r="AQ28" s="163">
        <v>4.992</v>
      </c>
      <c r="AR28" s="164">
        <v>0.60576923076923073</v>
      </c>
      <c r="AS28" s="93">
        <v>89.899999999999991</v>
      </c>
      <c r="AT28" s="93">
        <v>120.7782775169963</v>
      </c>
      <c r="AU28" s="93">
        <v>373.29208310163682</v>
      </c>
      <c r="AV28" s="153">
        <v>0.17</v>
      </c>
      <c r="AW28" s="153">
        <v>0.27000000000000007</v>
      </c>
      <c r="AX28" s="153">
        <v>0.47000000000000031</v>
      </c>
      <c r="AY28" s="93">
        <v>0</v>
      </c>
      <c r="AZ28" s="93">
        <v>0</v>
      </c>
      <c r="BE28" s="170"/>
      <c r="BF28" s="170"/>
      <c r="BG28" s="170"/>
    </row>
    <row r="29" spans="1:59" ht="15.95" customHeight="1">
      <c r="A29" s="136" t="s">
        <v>60</v>
      </c>
      <c r="B29" s="136">
        <v>1348</v>
      </c>
      <c r="C29" s="133">
        <v>9992315</v>
      </c>
      <c r="D29" s="136">
        <f t="shared" si="3"/>
        <v>13.490367347306403</v>
      </c>
      <c r="E29" s="136">
        <v>0</v>
      </c>
      <c r="F29" s="138">
        <v>0.125</v>
      </c>
      <c r="G29" s="137">
        <v>0.15</v>
      </c>
      <c r="H29" s="138">
        <v>0.15</v>
      </c>
      <c r="I29" s="136">
        <v>6305172</v>
      </c>
      <c r="J29" s="139">
        <v>5249898</v>
      </c>
      <c r="K29" s="139">
        <v>6540049</v>
      </c>
      <c r="L29" s="139">
        <v>8994508</v>
      </c>
      <c r="M29" s="139">
        <f t="shared" si="6"/>
        <v>3.725148179938631E-2</v>
      </c>
      <c r="N29" s="139">
        <f t="shared" si="7"/>
        <v>0.71327290549264011</v>
      </c>
      <c r="O29" s="136">
        <v>8232.4401170784768</v>
      </c>
      <c r="P29" s="136">
        <v>3937.6062421635661</v>
      </c>
      <c r="Q29" s="139">
        <v>4605.6000000000004</v>
      </c>
      <c r="R29" s="139">
        <v>0</v>
      </c>
      <c r="S29" s="139">
        <v>768.5</v>
      </c>
      <c r="T29" s="139">
        <v>38.799999999999997</v>
      </c>
      <c r="U29" s="139">
        <v>0.7</v>
      </c>
      <c r="V29" s="139">
        <v>30.099999999999998</v>
      </c>
      <c r="W29" s="139">
        <v>0</v>
      </c>
      <c r="X29" s="178">
        <v>8584.5</v>
      </c>
      <c r="Y29" s="178">
        <v>4401.0999999999995</v>
      </c>
      <c r="Z29" s="178">
        <v>4089.6</v>
      </c>
      <c r="AA29" s="178">
        <v>271.5000000000004</v>
      </c>
      <c r="AB29" s="178">
        <v>2185.7000000000003</v>
      </c>
      <c r="AC29" s="178">
        <v>101</v>
      </c>
      <c r="AD29" s="178">
        <v>0</v>
      </c>
      <c r="AE29" s="178">
        <v>329.30000000000075</v>
      </c>
      <c r="AF29" s="178">
        <v>0</v>
      </c>
      <c r="AG29" s="178">
        <v>447.10000000000008</v>
      </c>
      <c r="AH29" s="178">
        <v>6078.5</v>
      </c>
      <c r="AI29" s="178">
        <v>0</v>
      </c>
      <c r="AJ29" s="178">
        <v>0</v>
      </c>
      <c r="AK29" s="178">
        <v>0</v>
      </c>
      <c r="AL29" s="178">
        <v>0</v>
      </c>
      <c r="AM29" s="178">
        <v>0</v>
      </c>
      <c r="AN29" s="93">
        <v>456.16536000539725</v>
      </c>
      <c r="AO29" s="93">
        <v>5811.4771743644988</v>
      </c>
      <c r="AP29" s="93">
        <v>1</v>
      </c>
      <c r="AQ29" s="163">
        <v>36.185000000000002</v>
      </c>
      <c r="AR29" s="164">
        <v>0.55622495509188885</v>
      </c>
      <c r="AS29" s="93">
        <v>2930.914469455734</v>
      </c>
      <c r="AT29" s="93">
        <v>3937.6062421635661</v>
      </c>
      <c r="AU29" s="93">
        <v>12170.04635924204</v>
      </c>
      <c r="AV29" s="152">
        <v>0.125</v>
      </c>
      <c r="AW29" s="151">
        <v>0.15</v>
      </c>
      <c r="AX29" s="151">
        <v>0.15</v>
      </c>
      <c r="AY29" s="93">
        <v>0</v>
      </c>
      <c r="AZ29" s="93">
        <v>0</v>
      </c>
      <c r="BE29" s="170"/>
      <c r="BF29" s="170"/>
      <c r="BG29" s="170"/>
    </row>
    <row r="30" spans="1:59" ht="15.95" customHeight="1">
      <c r="A30" s="136" t="s">
        <v>63</v>
      </c>
      <c r="B30" s="136">
        <v>1116</v>
      </c>
      <c r="C30" s="133">
        <v>5683666</v>
      </c>
      <c r="D30" s="136">
        <f t="shared" si="3"/>
        <v>19.63521431414161</v>
      </c>
      <c r="E30" s="136">
        <v>0</v>
      </c>
      <c r="F30" s="138">
        <v>0.23057760413565073</v>
      </c>
      <c r="G30" s="137">
        <v>0.26991854638883256</v>
      </c>
      <c r="H30" s="138">
        <v>0.26991854638883256</v>
      </c>
      <c r="I30" s="136">
        <v>21346284</v>
      </c>
      <c r="J30" s="139">
        <v>1010032</v>
      </c>
      <c r="K30" s="139">
        <v>12946930</v>
      </c>
      <c r="L30" s="139">
        <v>348942</v>
      </c>
      <c r="M30" s="139">
        <f t="shared" si="6"/>
        <v>-0.39348085128071941</v>
      </c>
      <c r="N30" s="139">
        <f t="shared" si="7"/>
        <v>-0.6545238170671821</v>
      </c>
      <c r="O30" s="136">
        <v>8774.7224431493378</v>
      </c>
      <c r="P30" s="136">
        <v>4196.9818637027811</v>
      </c>
      <c r="Q30" s="139">
        <v>2376</v>
      </c>
      <c r="R30" s="139">
        <v>0</v>
      </c>
      <c r="S30" s="139">
        <v>0</v>
      </c>
      <c r="T30" s="139">
        <v>0</v>
      </c>
      <c r="U30" s="139">
        <v>156.90000000000003</v>
      </c>
      <c r="V30" s="139">
        <v>364.6</v>
      </c>
      <c r="W30" s="139">
        <v>0</v>
      </c>
      <c r="X30" s="178">
        <v>4042.8</v>
      </c>
      <c r="Y30" s="178">
        <v>2496</v>
      </c>
      <c r="Z30" s="178">
        <v>1657</v>
      </c>
      <c r="AA30" s="178">
        <v>188.09999999999994</v>
      </c>
      <c r="AB30" s="178">
        <v>3838.9</v>
      </c>
      <c r="AC30" s="178">
        <v>894.59999999999752</v>
      </c>
      <c r="AD30" s="178">
        <v>0</v>
      </c>
      <c r="AE30" s="178">
        <v>98.299999999999983</v>
      </c>
      <c r="AF30" s="178">
        <v>0</v>
      </c>
      <c r="AG30" s="178">
        <v>713.3000000000003</v>
      </c>
      <c r="AH30" s="178">
        <v>2918.4000000000015</v>
      </c>
      <c r="AI30" s="178">
        <v>0</v>
      </c>
      <c r="AJ30" s="178">
        <v>0</v>
      </c>
      <c r="AK30" s="178">
        <v>0</v>
      </c>
      <c r="AL30" s="178">
        <v>0</v>
      </c>
      <c r="AM30" s="178">
        <v>69.7</v>
      </c>
      <c r="AN30" s="93">
        <v>563.9790921746262</v>
      </c>
      <c r="AO30" s="93">
        <v>7185.0076931594995</v>
      </c>
      <c r="AP30" s="93">
        <v>0</v>
      </c>
      <c r="AQ30" s="163">
        <v>50.960999999999999</v>
      </c>
      <c r="AR30" s="164">
        <v>0.34086850728988832</v>
      </c>
      <c r="AS30" s="93">
        <v>3123.9778982092539</v>
      </c>
      <c r="AT30" s="93">
        <v>4196.9818637027811</v>
      </c>
      <c r="AU30" s="93">
        <v>12971.70430685212</v>
      </c>
      <c r="AV30" s="152">
        <v>0.20952979192838181</v>
      </c>
      <c r="AW30" s="152">
        <v>0.25945006710281743</v>
      </c>
      <c r="AX30" s="152">
        <v>0.25945006710281743</v>
      </c>
      <c r="AY30" s="93">
        <v>0</v>
      </c>
      <c r="AZ30" s="93">
        <v>0</v>
      </c>
      <c r="BE30" s="170"/>
      <c r="BF30" s="170"/>
      <c r="BG30" s="170"/>
    </row>
    <row r="31" spans="1:59" ht="15.95" customHeight="1">
      <c r="A31" s="136" t="s">
        <v>66</v>
      </c>
      <c r="B31" s="136">
        <v>275</v>
      </c>
      <c r="C31" s="133">
        <v>2990498</v>
      </c>
      <c r="D31" s="136">
        <f t="shared" si="3"/>
        <v>9.1957928077530902</v>
      </c>
      <c r="E31" s="136">
        <v>0</v>
      </c>
      <c r="F31" s="138">
        <v>0</v>
      </c>
      <c r="G31" s="137">
        <v>0</v>
      </c>
      <c r="H31" s="138">
        <v>0</v>
      </c>
      <c r="I31" s="136">
        <v>5054916</v>
      </c>
      <c r="J31" s="139">
        <v>0</v>
      </c>
      <c r="K31" s="139">
        <v>0</v>
      </c>
      <c r="L31" s="139">
        <v>8365348</v>
      </c>
      <c r="M31" s="139">
        <f t="shared" si="6"/>
        <v>-1</v>
      </c>
      <c r="N31" s="139">
        <f t="shared" si="7"/>
        <v>0</v>
      </c>
      <c r="O31" s="136">
        <v>3585.6114560249389</v>
      </c>
      <c r="P31" s="136">
        <v>1715.0110842503691</v>
      </c>
      <c r="Q31" s="139">
        <v>0</v>
      </c>
      <c r="R31" s="139">
        <v>0</v>
      </c>
      <c r="S31" s="139">
        <v>0</v>
      </c>
      <c r="T31" s="139">
        <v>0</v>
      </c>
      <c r="U31" s="139">
        <v>10.3</v>
      </c>
      <c r="V31" s="139">
        <v>1457.5</v>
      </c>
      <c r="W31" s="139">
        <v>0</v>
      </c>
      <c r="X31" s="178">
        <v>1444</v>
      </c>
      <c r="Y31" s="178">
        <v>7824.3</v>
      </c>
      <c r="Z31" s="178">
        <v>1401</v>
      </c>
      <c r="AA31" s="178">
        <v>0</v>
      </c>
      <c r="AB31" s="178">
        <v>0</v>
      </c>
      <c r="AC31" s="178">
        <v>218.1</v>
      </c>
      <c r="AD31" s="178">
        <v>0</v>
      </c>
      <c r="AE31" s="178">
        <v>1.6</v>
      </c>
      <c r="AF31" s="178">
        <v>0</v>
      </c>
      <c r="AG31" s="178">
        <v>9</v>
      </c>
      <c r="AH31" s="178">
        <v>3306</v>
      </c>
      <c r="AI31" s="178">
        <v>0</v>
      </c>
      <c r="AJ31" s="178">
        <v>0</v>
      </c>
      <c r="AK31" s="178">
        <v>0</v>
      </c>
      <c r="AL31" s="178">
        <v>0</v>
      </c>
      <c r="AM31" s="178">
        <v>0</v>
      </c>
      <c r="AN31" s="93">
        <v>1007.4959002972572</v>
      </c>
      <c r="AO31" s="93">
        <v>12835.344243968999</v>
      </c>
      <c r="AP31" s="93">
        <v>2.2000000000000002</v>
      </c>
      <c r="AQ31" s="163">
        <v>30.030999999999999</v>
      </c>
      <c r="AR31" s="164">
        <v>0.65072758149911758</v>
      </c>
      <c r="AS31" s="93">
        <v>1276.5498866500359</v>
      </c>
      <c r="AT31" s="93">
        <v>1715.0110842503691</v>
      </c>
      <c r="AU31" s="93">
        <v>5300.622540275308</v>
      </c>
      <c r="AV31" s="151">
        <v>0</v>
      </c>
      <c r="AW31" s="151">
        <v>0</v>
      </c>
      <c r="AX31" s="151">
        <v>0</v>
      </c>
      <c r="AY31" s="93">
        <v>0</v>
      </c>
      <c r="AZ31" s="93">
        <v>0</v>
      </c>
      <c r="BE31" s="170"/>
      <c r="BF31" s="170"/>
      <c r="BG31" s="170"/>
    </row>
    <row r="32" spans="1:59" ht="15.95" customHeight="1">
      <c r="A32" s="136" t="s">
        <v>69</v>
      </c>
      <c r="B32" s="136">
        <v>1983</v>
      </c>
      <c r="C32" s="133">
        <v>6161471</v>
      </c>
      <c r="D32" s="136">
        <f t="shared" si="3"/>
        <v>32.183872974489368</v>
      </c>
      <c r="E32" s="136">
        <v>0</v>
      </c>
      <c r="F32" s="138">
        <v>8.3802909732109493E-2</v>
      </c>
      <c r="G32" s="137">
        <v>0.10056349167853137</v>
      </c>
      <c r="H32" s="138">
        <v>0.10056349167853137</v>
      </c>
      <c r="I32" s="136">
        <v>208971</v>
      </c>
      <c r="J32" s="139">
        <v>68212</v>
      </c>
      <c r="K32" s="139">
        <v>1920378</v>
      </c>
      <c r="L32" s="139">
        <v>0</v>
      </c>
      <c r="M32" s="139">
        <f t="shared" si="6"/>
        <v>8.1896866072325825</v>
      </c>
      <c r="N32" s="139">
        <f t="shared" si="7"/>
        <v>-1</v>
      </c>
      <c r="O32" s="136">
        <v>2299.6957766489531</v>
      </c>
      <c r="P32" s="136">
        <v>1099.9529078170381</v>
      </c>
      <c r="Q32" s="139">
        <v>2944</v>
      </c>
      <c r="R32" s="139">
        <v>0</v>
      </c>
      <c r="S32" s="139">
        <v>0</v>
      </c>
      <c r="T32" s="139">
        <v>0</v>
      </c>
      <c r="U32" s="139">
        <v>6.1000000000000005</v>
      </c>
      <c r="V32" s="139">
        <v>675.69999999999993</v>
      </c>
      <c r="W32" s="139">
        <v>0</v>
      </c>
      <c r="X32" s="178">
        <v>10464.5</v>
      </c>
      <c r="Y32" s="178">
        <v>1794.9</v>
      </c>
      <c r="Z32" s="178">
        <v>1190</v>
      </c>
      <c r="AA32" s="178">
        <v>548.5</v>
      </c>
      <c r="AB32" s="178">
        <v>954.3</v>
      </c>
      <c r="AC32" s="178">
        <v>61.1</v>
      </c>
      <c r="AD32" s="178">
        <v>0</v>
      </c>
      <c r="AE32" s="178">
        <v>14.100000000000001</v>
      </c>
      <c r="AF32" s="178">
        <v>0</v>
      </c>
      <c r="AG32" s="178">
        <v>1082.7999999999981</v>
      </c>
      <c r="AH32" s="178">
        <v>4160.3</v>
      </c>
      <c r="AI32" s="178">
        <v>0</v>
      </c>
      <c r="AJ32" s="178">
        <v>0</v>
      </c>
      <c r="AK32" s="178">
        <v>0</v>
      </c>
      <c r="AL32" s="178">
        <v>0</v>
      </c>
      <c r="AM32" s="178">
        <v>0</v>
      </c>
      <c r="AN32" s="93">
        <v>333.9942684579799</v>
      </c>
      <c r="AO32" s="93">
        <v>4255.0360849169992</v>
      </c>
      <c r="AP32" s="93">
        <v>0</v>
      </c>
      <c r="AQ32" s="163">
        <v>43.994999999999997</v>
      </c>
      <c r="AR32" s="164">
        <v>0.35167632685532452</v>
      </c>
      <c r="AS32" s="93">
        <v>818.73800856976322</v>
      </c>
      <c r="AT32" s="93">
        <v>1099.9529078170381</v>
      </c>
      <c r="AU32" s="93">
        <v>3399.6486844659921</v>
      </c>
      <c r="AV32" s="152">
        <v>8.4674628520823025E-2</v>
      </c>
      <c r="AW32" s="153">
        <v>0.1016095542249876</v>
      </c>
      <c r="AX32" s="153">
        <v>0.1016095542249876</v>
      </c>
      <c r="AY32" s="93">
        <v>0</v>
      </c>
      <c r="AZ32" s="93">
        <v>0</v>
      </c>
      <c r="BE32" s="170"/>
      <c r="BF32" s="170"/>
      <c r="BG32" s="170"/>
    </row>
    <row r="33" spans="1:59" ht="15.95" customHeight="1">
      <c r="A33" s="136" t="s">
        <v>72</v>
      </c>
      <c r="B33" s="136">
        <v>185</v>
      </c>
      <c r="C33" s="133">
        <v>1074635</v>
      </c>
      <c r="D33" s="136">
        <f t="shared" si="3"/>
        <v>17.215147468675411</v>
      </c>
      <c r="E33" s="136">
        <v>0</v>
      </c>
      <c r="F33" s="138">
        <v>0.15</v>
      </c>
      <c r="G33" s="137">
        <v>0.15</v>
      </c>
      <c r="H33" s="138">
        <v>0.15</v>
      </c>
      <c r="I33" s="136">
        <v>241397</v>
      </c>
      <c r="J33" s="139">
        <v>13137788</v>
      </c>
      <c r="K33" s="139">
        <v>55597</v>
      </c>
      <c r="L33" s="139">
        <v>12484398</v>
      </c>
      <c r="M33" s="139">
        <f t="shared" si="6"/>
        <v>-0.76968645012158399</v>
      </c>
      <c r="N33" s="139">
        <f t="shared" si="7"/>
        <v>-4.9733638569902316E-2</v>
      </c>
      <c r="O33" s="136">
        <v>161.7836838605302</v>
      </c>
      <c r="P33" s="136">
        <v>77.381728186261412</v>
      </c>
      <c r="Q33" s="139">
        <v>614</v>
      </c>
      <c r="R33" s="139">
        <v>0</v>
      </c>
      <c r="S33" s="139">
        <v>0</v>
      </c>
      <c r="T33" s="139">
        <v>0</v>
      </c>
      <c r="U33" s="139">
        <v>0</v>
      </c>
      <c r="V33" s="139">
        <v>0</v>
      </c>
      <c r="W33" s="139">
        <v>53.1</v>
      </c>
      <c r="X33" s="178">
        <v>2239</v>
      </c>
      <c r="Y33" s="178">
        <v>0</v>
      </c>
      <c r="Z33" s="178">
        <v>0</v>
      </c>
      <c r="AA33" s="178">
        <v>2782.7</v>
      </c>
      <c r="AB33" s="178">
        <v>791.30000000000007</v>
      </c>
      <c r="AC33" s="178">
        <v>17</v>
      </c>
      <c r="AD33" s="178">
        <v>0</v>
      </c>
      <c r="AE33" s="178">
        <v>0</v>
      </c>
      <c r="AF33" s="178">
        <v>0</v>
      </c>
      <c r="AG33" s="178">
        <v>52</v>
      </c>
      <c r="AH33" s="178">
        <v>388.00000000000006</v>
      </c>
      <c r="AI33" s="178">
        <v>53.1</v>
      </c>
      <c r="AJ33" s="178">
        <v>0</v>
      </c>
      <c r="AK33" s="178">
        <v>0</v>
      </c>
      <c r="AL33" s="178">
        <v>0</v>
      </c>
      <c r="AM33" s="178">
        <v>0</v>
      </c>
      <c r="AN33" s="93">
        <v>141.94100873281616</v>
      </c>
      <c r="AO33" s="93">
        <v>1808.3068217789996</v>
      </c>
      <c r="AP33" s="93">
        <v>0</v>
      </c>
      <c r="AQ33" s="163">
        <v>93.149000000000001</v>
      </c>
      <c r="AR33" s="164">
        <v>0.27453864239014908</v>
      </c>
      <c r="AS33" s="93">
        <v>57.598249511100583</v>
      </c>
      <c r="AT33" s="93">
        <v>77.381728186261412</v>
      </c>
      <c r="AU33" s="93">
        <v>239.1654120467916</v>
      </c>
      <c r="AV33" s="151">
        <v>0.15</v>
      </c>
      <c r="AW33" s="151">
        <v>0.15</v>
      </c>
      <c r="AX33" s="151">
        <v>0.15</v>
      </c>
      <c r="AY33" s="93">
        <v>0</v>
      </c>
      <c r="AZ33" s="93">
        <v>0</v>
      </c>
      <c r="BE33" s="170"/>
      <c r="BF33" s="170"/>
      <c r="BG33" s="170"/>
    </row>
    <row r="34" spans="1:59" ht="15.95" customHeight="1">
      <c r="A34" s="136" t="s">
        <v>74</v>
      </c>
      <c r="B34" s="136">
        <v>280</v>
      </c>
      <c r="C34" s="133">
        <v>1956876</v>
      </c>
      <c r="D34" s="136">
        <f t="shared" si="3"/>
        <v>14.308520315032736</v>
      </c>
      <c r="E34" s="136">
        <v>0</v>
      </c>
      <c r="F34" s="138">
        <v>0</v>
      </c>
      <c r="G34" s="137">
        <v>0</v>
      </c>
      <c r="H34" s="138">
        <v>0</v>
      </c>
      <c r="I34" s="136">
        <v>257</v>
      </c>
      <c r="J34" s="139">
        <v>1322615</v>
      </c>
      <c r="K34" s="139">
        <v>12226</v>
      </c>
      <c r="L34" s="139">
        <v>3780963</v>
      </c>
      <c r="M34" s="139">
        <f t="shared" si="6"/>
        <v>46.571984435797667</v>
      </c>
      <c r="N34" s="139">
        <f t="shared" si="7"/>
        <v>1.8587026458946858</v>
      </c>
      <c r="O34" s="136">
        <v>2591.9882068243191</v>
      </c>
      <c r="P34" s="136">
        <v>1239.757447082138</v>
      </c>
      <c r="Q34" s="139">
        <v>0</v>
      </c>
      <c r="R34" s="139">
        <v>0</v>
      </c>
      <c r="S34" s="139">
        <v>0</v>
      </c>
      <c r="T34" s="139">
        <v>0</v>
      </c>
      <c r="U34" s="139">
        <v>0</v>
      </c>
      <c r="V34" s="139">
        <v>241.6</v>
      </c>
      <c r="W34" s="139">
        <v>0</v>
      </c>
      <c r="X34" s="178">
        <v>3793.1000000000004</v>
      </c>
      <c r="Y34" s="178">
        <v>338.2</v>
      </c>
      <c r="Z34" s="178">
        <v>770</v>
      </c>
      <c r="AA34" s="178">
        <v>279.7</v>
      </c>
      <c r="AB34" s="178">
        <v>2180.8000000000002</v>
      </c>
      <c r="AC34" s="178">
        <v>23.3</v>
      </c>
      <c r="AD34" s="178">
        <v>0</v>
      </c>
      <c r="AE34" s="178">
        <v>11.200000000000003</v>
      </c>
      <c r="AF34" s="178">
        <v>0</v>
      </c>
      <c r="AG34" s="178">
        <v>320.99999999999983</v>
      </c>
      <c r="AH34" s="178">
        <v>1670.1000000000001</v>
      </c>
      <c r="AI34" s="178">
        <v>0</v>
      </c>
      <c r="AJ34" s="178">
        <v>0</v>
      </c>
      <c r="AK34" s="178">
        <v>0</v>
      </c>
      <c r="AL34" s="178">
        <v>0</v>
      </c>
      <c r="AM34" s="178">
        <v>0</v>
      </c>
      <c r="AN34" s="93">
        <v>380.23377895103334</v>
      </c>
      <c r="AO34" s="93">
        <v>4844.1204024569988</v>
      </c>
      <c r="AP34" s="93">
        <v>10</v>
      </c>
      <c r="AQ34" s="163">
        <v>49.167000000000002</v>
      </c>
      <c r="AR34" s="164">
        <v>3.2054019972745949E-2</v>
      </c>
      <c r="AS34" s="93">
        <v>922.8</v>
      </c>
      <c r="AT34" s="93">
        <v>1239.757447082138</v>
      </c>
      <c r="AU34" s="93">
        <v>3831.745653906456</v>
      </c>
      <c r="AV34" s="151">
        <v>0</v>
      </c>
      <c r="AW34" s="151">
        <v>0</v>
      </c>
      <c r="AX34" s="151">
        <v>0</v>
      </c>
      <c r="AY34" s="93">
        <v>0</v>
      </c>
      <c r="AZ34" s="93">
        <v>0</v>
      </c>
      <c r="BE34" s="170"/>
      <c r="BF34" s="170"/>
      <c r="BG34" s="170"/>
    </row>
    <row r="35" spans="1:59" ht="15.95" customHeight="1">
      <c r="A35" s="136" t="s">
        <v>77</v>
      </c>
      <c r="B35" s="136">
        <v>1112</v>
      </c>
      <c r="C35" s="133">
        <v>3119265</v>
      </c>
      <c r="D35" s="136">
        <f t="shared" si="3"/>
        <v>35.649423822599232</v>
      </c>
      <c r="E35" s="136">
        <v>0</v>
      </c>
      <c r="F35" s="138">
        <v>0.19531380998268613</v>
      </c>
      <c r="G35" s="137">
        <v>0.44389502268792302</v>
      </c>
      <c r="H35" s="138">
        <v>0.31960441633530456</v>
      </c>
      <c r="I35" s="136">
        <v>2917972</v>
      </c>
      <c r="J35" s="139">
        <v>66761</v>
      </c>
      <c r="K35" s="139">
        <v>466911</v>
      </c>
      <c r="L35" s="139">
        <v>8694</v>
      </c>
      <c r="M35" s="139">
        <f t="shared" si="6"/>
        <v>-0.83998784087030309</v>
      </c>
      <c r="N35" s="139">
        <f t="shared" si="7"/>
        <v>-0.86977426940878655</v>
      </c>
      <c r="O35" s="136">
        <v>578.33807085514445</v>
      </c>
      <c r="P35" s="136">
        <v>276.62121624860441</v>
      </c>
      <c r="Q35" s="139">
        <v>522</v>
      </c>
      <c r="R35" s="139">
        <v>628.6</v>
      </c>
      <c r="S35" s="139">
        <v>0</v>
      </c>
      <c r="T35" s="139">
        <v>0</v>
      </c>
      <c r="U35" s="139">
        <v>6</v>
      </c>
      <c r="V35" s="139">
        <v>226</v>
      </c>
      <c r="W35" s="139">
        <v>0</v>
      </c>
      <c r="X35" s="178">
        <v>740.4</v>
      </c>
      <c r="Y35" s="178">
        <v>5444.9999999999991</v>
      </c>
      <c r="Z35" s="178">
        <v>0</v>
      </c>
      <c r="AA35" s="178">
        <v>1051.3999999999999</v>
      </c>
      <c r="AB35" s="178">
        <v>150</v>
      </c>
      <c r="AC35" s="178">
        <v>2116.6999999999998</v>
      </c>
      <c r="AD35" s="178">
        <v>178.5</v>
      </c>
      <c r="AE35" s="178">
        <v>9.8000000000000007</v>
      </c>
      <c r="AF35" s="178">
        <v>518</v>
      </c>
      <c r="AG35" s="178">
        <v>6</v>
      </c>
      <c r="AH35" s="178">
        <v>1511.6</v>
      </c>
      <c r="AI35" s="178">
        <v>0</v>
      </c>
      <c r="AJ35" s="178">
        <v>0</v>
      </c>
      <c r="AK35" s="178">
        <v>0</v>
      </c>
      <c r="AL35" s="178">
        <v>0</v>
      </c>
      <c r="AM35" s="178">
        <v>0</v>
      </c>
      <c r="AN35" s="93">
        <v>76.786155272344018</v>
      </c>
      <c r="AO35" s="93">
        <v>978.24391722149983</v>
      </c>
      <c r="AP35" s="93">
        <v>0</v>
      </c>
      <c r="AQ35" s="163">
        <v>70.260000000000005</v>
      </c>
      <c r="AR35" s="164">
        <v>0.1589666951323655</v>
      </c>
      <c r="AS35" s="93">
        <v>205.9</v>
      </c>
      <c r="AT35" s="93">
        <v>276.62121624860441</v>
      </c>
      <c r="AU35" s="93">
        <v>854.95928710374881</v>
      </c>
      <c r="AV35" s="152">
        <v>0.22</v>
      </c>
      <c r="AW35" s="152">
        <v>0.5</v>
      </c>
      <c r="AX35" s="152">
        <v>0.5</v>
      </c>
      <c r="AY35" s="93">
        <v>0</v>
      </c>
      <c r="AZ35" s="93">
        <v>0</v>
      </c>
      <c r="BE35" s="170"/>
      <c r="BF35" s="170"/>
      <c r="BG35" s="170"/>
    </row>
    <row r="36" spans="1:59" ht="15.95" customHeight="1">
      <c r="A36" s="136" t="s">
        <v>80</v>
      </c>
      <c r="B36" s="136">
        <v>273</v>
      </c>
      <c r="C36" s="133">
        <v>1352917</v>
      </c>
      <c r="D36" s="136">
        <f t="shared" si="3"/>
        <v>20.178621452757262</v>
      </c>
      <c r="E36" s="139">
        <v>0</v>
      </c>
      <c r="F36" s="138">
        <v>0.192</v>
      </c>
      <c r="G36" s="137">
        <v>0.23699999999999999</v>
      </c>
      <c r="H36" s="138">
        <v>0.23699999999999999</v>
      </c>
      <c r="I36" s="136">
        <v>938788</v>
      </c>
      <c r="J36" s="139">
        <v>11944719</v>
      </c>
      <c r="K36" s="139">
        <v>203180</v>
      </c>
      <c r="L36" s="139">
        <v>5499785</v>
      </c>
      <c r="M36" s="139">
        <f t="shared" si="6"/>
        <v>-0.78357200986804265</v>
      </c>
      <c r="N36" s="139">
        <f t="shared" si="7"/>
        <v>-0.53956346733648575</v>
      </c>
      <c r="O36" s="136">
        <v>112.3531949208634</v>
      </c>
      <c r="P36" s="136">
        <v>53.738944390209689</v>
      </c>
      <c r="Q36" s="139">
        <v>0</v>
      </c>
      <c r="R36" s="139">
        <v>0</v>
      </c>
      <c r="S36" s="139">
        <v>0</v>
      </c>
      <c r="T36" s="139">
        <v>0</v>
      </c>
      <c r="U36" s="139">
        <v>0</v>
      </c>
      <c r="V36" s="139">
        <v>0</v>
      </c>
      <c r="W36" s="139">
        <v>0</v>
      </c>
      <c r="X36" s="178">
        <v>533.9</v>
      </c>
      <c r="Y36" s="178">
        <v>1258</v>
      </c>
      <c r="Z36" s="178">
        <v>1250.4000000000001</v>
      </c>
      <c r="AA36" s="178">
        <v>501.9000000000002</v>
      </c>
      <c r="AB36" s="178">
        <v>211.9</v>
      </c>
      <c r="AC36" s="178">
        <v>0</v>
      </c>
      <c r="AD36" s="178">
        <v>0</v>
      </c>
      <c r="AE36" s="178">
        <v>221.10000000000002</v>
      </c>
      <c r="AF36" s="178">
        <v>0</v>
      </c>
      <c r="AG36" s="178">
        <v>82.1</v>
      </c>
      <c r="AH36" s="178">
        <v>400.2</v>
      </c>
      <c r="AI36" s="178">
        <v>0</v>
      </c>
      <c r="AJ36" s="178">
        <v>0</v>
      </c>
      <c r="AK36" s="178">
        <v>0</v>
      </c>
      <c r="AL36" s="178">
        <v>0</v>
      </c>
      <c r="AM36" s="178">
        <v>12</v>
      </c>
      <c r="AN36" s="93">
        <v>235.48162351095189</v>
      </c>
      <c r="AO36" s="93">
        <v>2999.9999999999995</v>
      </c>
      <c r="AP36" s="93">
        <v>320.8</v>
      </c>
      <c r="AQ36" s="163">
        <v>5.73</v>
      </c>
      <c r="AR36" s="164">
        <v>0.84328097731239093</v>
      </c>
      <c r="AS36" s="93">
        <v>40</v>
      </c>
      <c r="AT36" s="93">
        <v>53.738944390209689</v>
      </c>
      <c r="AU36" s="93">
        <v>166.09213931107311</v>
      </c>
      <c r="AV36" s="152">
        <v>0.192</v>
      </c>
      <c r="AW36" s="152">
        <v>0.23699999999999999</v>
      </c>
      <c r="AX36" s="152">
        <v>0.23699999999999999</v>
      </c>
      <c r="AY36" s="93">
        <v>0</v>
      </c>
      <c r="AZ36" s="93">
        <v>0</v>
      </c>
      <c r="BE36" s="170"/>
      <c r="BF36" s="170"/>
      <c r="BG36" s="170"/>
    </row>
    <row r="37" spans="1:59" ht="15.95" customHeight="1">
      <c r="A37" s="136" t="s">
        <v>83</v>
      </c>
      <c r="B37" s="136">
        <v>1383</v>
      </c>
      <c r="C37" s="133">
        <v>9088074</v>
      </c>
      <c r="D37" s="136">
        <f t="shared" si="3"/>
        <v>15.217745806207123</v>
      </c>
      <c r="E37" s="136">
        <v>1</v>
      </c>
      <c r="F37" s="138">
        <v>0.16028999999999999</v>
      </c>
      <c r="G37" s="137">
        <v>0.5</v>
      </c>
      <c r="H37" s="138">
        <v>0.5</v>
      </c>
      <c r="I37" s="136">
        <v>24337437</v>
      </c>
      <c r="J37" s="139">
        <v>0</v>
      </c>
      <c r="K37" s="139">
        <v>6826117</v>
      </c>
      <c r="L37" s="139">
        <v>555</v>
      </c>
      <c r="M37" s="139">
        <f t="shared" si="6"/>
        <v>-0.71952194473066333</v>
      </c>
      <c r="N37" s="139">
        <f t="shared" si="7"/>
        <v>0</v>
      </c>
      <c r="O37" s="136">
        <v>2443.6794735393441</v>
      </c>
      <c r="P37" s="136">
        <v>1168.820837080104</v>
      </c>
      <c r="Q37" s="139">
        <v>390</v>
      </c>
      <c r="R37" s="139">
        <v>0</v>
      </c>
      <c r="S37" s="139">
        <v>0</v>
      </c>
      <c r="T37" s="139">
        <v>21.700000000000003</v>
      </c>
      <c r="U37" s="139">
        <v>146</v>
      </c>
      <c r="V37" s="139">
        <v>0</v>
      </c>
      <c r="W37" s="139">
        <v>0</v>
      </c>
      <c r="X37" s="178">
        <v>463</v>
      </c>
      <c r="Y37" s="178">
        <v>8569.5</v>
      </c>
      <c r="Z37" s="178">
        <v>3467.1</v>
      </c>
      <c r="AA37" s="178">
        <v>12.3</v>
      </c>
      <c r="AB37" s="178">
        <v>7.6</v>
      </c>
      <c r="AC37" s="178">
        <v>745.5</v>
      </c>
      <c r="AD37" s="178">
        <v>0</v>
      </c>
      <c r="AE37" s="178">
        <v>63.399999999999991</v>
      </c>
      <c r="AF37" s="178">
        <v>0</v>
      </c>
      <c r="AG37" s="178">
        <v>226.00000000000003</v>
      </c>
      <c r="AH37" s="178">
        <v>2769.8</v>
      </c>
      <c r="AI37" s="178">
        <v>0</v>
      </c>
      <c r="AJ37" s="178">
        <v>0</v>
      </c>
      <c r="AK37" s="178">
        <v>0</v>
      </c>
      <c r="AL37" s="178">
        <v>0</v>
      </c>
      <c r="AM37" s="178">
        <v>105</v>
      </c>
      <c r="AN37" s="93">
        <v>451.64099798691859</v>
      </c>
      <c r="AO37" s="93">
        <v>5753.8374916874991</v>
      </c>
      <c r="AP37" s="93">
        <v>3.6</v>
      </c>
      <c r="AQ37" s="163">
        <v>4.7069999999999999</v>
      </c>
      <c r="AR37" s="164">
        <v>0.41725090291055872</v>
      </c>
      <c r="AS37" s="93">
        <v>869.99910425709322</v>
      </c>
      <c r="AT37" s="93">
        <v>1168.820837080104</v>
      </c>
      <c r="AU37" s="93">
        <v>3612.5003106194481</v>
      </c>
      <c r="AV37" s="152">
        <v>0.16028999999999999</v>
      </c>
      <c r="AW37" s="152">
        <v>0.5</v>
      </c>
      <c r="AX37" s="152">
        <v>0.5</v>
      </c>
      <c r="AY37" s="93">
        <v>0</v>
      </c>
      <c r="AZ37" s="93">
        <v>5000</v>
      </c>
      <c r="BE37" s="170"/>
      <c r="BF37" s="170"/>
      <c r="BG37" s="170"/>
    </row>
    <row r="38" spans="1:59" ht="15.95" customHeight="1">
      <c r="A38" s="136" t="s">
        <v>85</v>
      </c>
      <c r="B38" s="136">
        <v>364</v>
      </c>
      <c r="C38" s="133">
        <v>2099134</v>
      </c>
      <c r="D38" s="136">
        <f t="shared" si="3"/>
        <v>17.3404842187302</v>
      </c>
      <c r="E38" s="136">
        <v>0</v>
      </c>
      <c r="F38" s="138">
        <v>0.20961953304417216</v>
      </c>
      <c r="G38" s="137">
        <v>0.37566173732864705</v>
      </c>
      <c r="H38" s="138">
        <v>0.73146646079537891</v>
      </c>
      <c r="I38" s="136">
        <v>39073</v>
      </c>
      <c r="J38" s="139">
        <v>13046937</v>
      </c>
      <c r="K38" s="139">
        <v>4043</v>
      </c>
      <c r="L38" s="139">
        <v>7071638</v>
      </c>
      <c r="M38" s="139">
        <f t="shared" si="6"/>
        <v>-0.89652701353876074</v>
      </c>
      <c r="N38" s="139">
        <f t="shared" si="7"/>
        <v>-0.45798481283384751</v>
      </c>
      <c r="O38" s="136">
        <v>191.84308032737431</v>
      </c>
      <c r="P38" s="136">
        <v>91.759247546283035</v>
      </c>
      <c r="Q38" s="139">
        <v>2640</v>
      </c>
      <c r="R38" s="139">
        <v>0</v>
      </c>
      <c r="S38" s="139">
        <v>0</v>
      </c>
      <c r="T38" s="139">
        <v>0</v>
      </c>
      <c r="U38" s="139">
        <v>17</v>
      </c>
      <c r="V38" s="139">
        <v>737</v>
      </c>
      <c r="W38" s="139">
        <v>0</v>
      </c>
      <c r="X38" s="178">
        <v>2640</v>
      </c>
      <c r="Y38" s="178">
        <v>1415.5</v>
      </c>
      <c r="Z38" s="178">
        <v>0</v>
      </c>
      <c r="AA38" s="178">
        <v>82.9</v>
      </c>
      <c r="AB38" s="178">
        <v>2034.4000000000003</v>
      </c>
      <c r="AC38" s="178">
        <v>671.7</v>
      </c>
      <c r="AD38" s="178">
        <v>0</v>
      </c>
      <c r="AE38" s="178">
        <v>5.4</v>
      </c>
      <c r="AF38" s="178">
        <v>8.6000000000000014</v>
      </c>
      <c r="AG38" s="178">
        <v>19</v>
      </c>
      <c r="AH38" s="178">
        <v>1792.3</v>
      </c>
      <c r="AI38" s="178">
        <v>0</v>
      </c>
      <c r="AJ38" s="178">
        <v>0</v>
      </c>
      <c r="AK38" s="178">
        <v>0</v>
      </c>
      <c r="AL38" s="178">
        <v>0</v>
      </c>
      <c r="AM38" s="178">
        <v>0</v>
      </c>
      <c r="AN38" s="93">
        <v>649.40414423467803</v>
      </c>
      <c r="AO38" s="93">
        <v>8273.3098390304986</v>
      </c>
      <c r="AP38" s="93">
        <v>254</v>
      </c>
      <c r="AQ38" s="163">
        <v>77.631</v>
      </c>
      <c r="AR38" s="164">
        <v>0.31997526761216533</v>
      </c>
      <c r="AS38" s="93">
        <v>68.3</v>
      </c>
      <c r="AT38" s="93">
        <v>91.759247546283035</v>
      </c>
      <c r="AU38" s="93">
        <v>283.60232787365732</v>
      </c>
      <c r="AV38" s="151">
        <v>0.2031096198964473</v>
      </c>
      <c r="AW38" s="151">
        <v>0.36240874583753802</v>
      </c>
      <c r="AX38" s="151">
        <v>0.70376401571130365</v>
      </c>
      <c r="AY38" s="93">
        <v>1</v>
      </c>
      <c r="AZ38" s="93">
        <v>0</v>
      </c>
      <c r="BE38" s="170">
        <v>834</v>
      </c>
      <c r="BF38" s="170">
        <v>2366</v>
      </c>
      <c r="BG38" s="170">
        <v>0</v>
      </c>
    </row>
    <row r="39" spans="1:59" ht="15.95" customHeight="1">
      <c r="A39" s="136" t="s">
        <v>88</v>
      </c>
      <c r="B39" s="136">
        <v>5491</v>
      </c>
      <c r="C39" s="133">
        <v>20031150</v>
      </c>
      <c r="D39" s="136">
        <f t="shared" ref="D39:D57" si="8">B39/(C39/100000)</f>
        <v>27.412305334441609</v>
      </c>
      <c r="E39" s="136">
        <v>1</v>
      </c>
      <c r="F39" s="138">
        <v>0.42666666666666664</v>
      </c>
      <c r="G39" s="137">
        <v>0.7</v>
      </c>
      <c r="H39" s="138">
        <v>1</v>
      </c>
      <c r="I39" s="136">
        <v>19936949</v>
      </c>
      <c r="J39" s="139">
        <v>3361222</v>
      </c>
      <c r="K39" s="139">
        <v>27986292</v>
      </c>
      <c r="L39" s="139">
        <v>138183</v>
      </c>
      <c r="M39" s="139">
        <f t="shared" si="6"/>
        <v>0.4037399604121974</v>
      </c>
      <c r="N39" s="139">
        <f t="shared" si="7"/>
        <v>-0.95888905880063857</v>
      </c>
      <c r="O39" s="136">
        <v>2284.9831017030601</v>
      </c>
      <c r="P39" s="136">
        <v>1092.915781535889</v>
      </c>
      <c r="Q39" s="139">
        <v>685.9</v>
      </c>
      <c r="R39" s="139">
        <v>0</v>
      </c>
      <c r="S39" s="139">
        <v>2047.8</v>
      </c>
      <c r="T39" s="139">
        <v>3.2</v>
      </c>
      <c r="U39" s="139">
        <v>4.5</v>
      </c>
      <c r="V39" s="139">
        <v>490.4</v>
      </c>
      <c r="W39" s="139">
        <v>0</v>
      </c>
      <c r="X39" s="178">
        <v>1204.4000000000001</v>
      </c>
      <c r="Y39" s="178">
        <v>8862.4999999999982</v>
      </c>
      <c r="Z39" s="178">
        <v>5396.2999999999993</v>
      </c>
      <c r="AA39" s="178">
        <v>4544.6000000000022</v>
      </c>
      <c r="AB39" s="178">
        <v>1979.6000000000001</v>
      </c>
      <c r="AC39" s="178">
        <v>470.2</v>
      </c>
      <c r="AD39" s="178">
        <v>0</v>
      </c>
      <c r="AE39" s="178">
        <v>174.29999999999976</v>
      </c>
      <c r="AF39" s="178">
        <v>0</v>
      </c>
      <c r="AG39" s="178">
        <v>2584.1999999999998</v>
      </c>
      <c r="AH39" s="178">
        <v>12715.800000000003</v>
      </c>
      <c r="AI39" s="178">
        <v>0</v>
      </c>
      <c r="AJ39" s="178">
        <v>0</v>
      </c>
      <c r="AK39" s="178">
        <v>0</v>
      </c>
      <c r="AL39" s="178">
        <v>0</v>
      </c>
      <c r="AM39" s="178">
        <v>194.8</v>
      </c>
      <c r="AN39" s="93">
        <v>2088.8974619505761</v>
      </c>
      <c r="AO39" s="93">
        <v>26612.235351605996</v>
      </c>
      <c r="AP39" s="93">
        <v>1</v>
      </c>
      <c r="AQ39" s="163">
        <v>30.161000000000001</v>
      </c>
      <c r="AR39" s="164">
        <v>0.62882530420078908</v>
      </c>
      <c r="AS39" s="93">
        <v>813.5</v>
      </c>
      <c r="AT39" s="93">
        <v>1092.915781535889</v>
      </c>
      <c r="AU39" s="93">
        <v>3377.8988832389491</v>
      </c>
      <c r="AV39" s="152">
        <v>0.42666666666666658</v>
      </c>
      <c r="AW39" s="151">
        <v>0.7</v>
      </c>
      <c r="AX39" s="151">
        <v>0.7</v>
      </c>
      <c r="AY39" s="93">
        <v>0</v>
      </c>
      <c r="AZ39" s="93">
        <v>2000</v>
      </c>
      <c r="BE39" s="170"/>
      <c r="BF39" s="170"/>
      <c r="BG39" s="170"/>
    </row>
    <row r="40" spans="1:59" ht="15.95" customHeight="1">
      <c r="A40" s="136" t="s">
        <v>91</v>
      </c>
      <c r="B40" s="136">
        <v>1910</v>
      </c>
      <c r="C40" s="133">
        <v>10568033</v>
      </c>
      <c r="D40" s="136">
        <f t="shared" si="8"/>
        <v>18.073372783752664</v>
      </c>
      <c r="E40" s="136">
        <v>0</v>
      </c>
      <c r="F40" s="138">
        <v>0.1137850789011861</v>
      </c>
      <c r="G40" s="137">
        <v>0.12067761835177915</v>
      </c>
      <c r="H40" s="138">
        <v>0.12067761835177915</v>
      </c>
      <c r="I40" s="136">
        <v>17693787</v>
      </c>
      <c r="J40" s="139">
        <v>0</v>
      </c>
      <c r="K40" s="139">
        <v>14042350</v>
      </c>
      <c r="L40" s="139">
        <v>42</v>
      </c>
      <c r="M40" s="139">
        <f t="shared" si="6"/>
        <v>-0.20636831448236603</v>
      </c>
      <c r="N40" s="139">
        <f t="shared" si="7"/>
        <v>0</v>
      </c>
      <c r="O40" s="136">
        <v>3285.418485740548</v>
      </c>
      <c r="P40" s="136">
        <v>1571.42768773185</v>
      </c>
      <c r="Q40" s="139">
        <v>2760</v>
      </c>
      <c r="R40" s="139">
        <v>0</v>
      </c>
      <c r="S40" s="139">
        <v>0</v>
      </c>
      <c r="T40" s="139">
        <v>151.80000000000001</v>
      </c>
      <c r="U40" s="139">
        <v>0</v>
      </c>
      <c r="V40" s="139">
        <v>0</v>
      </c>
      <c r="W40" s="139">
        <v>0</v>
      </c>
      <c r="X40" s="178">
        <v>10308</v>
      </c>
      <c r="Y40" s="178">
        <v>5373.2</v>
      </c>
      <c r="Z40" s="178">
        <v>5149.6000000000004</v>
      </c>
      <c r="AA40" s="178">
        <v>1999.3000000000009</v>
      </c>
      <c r="AB40" s="178">
        <v>208</v>
      </c>
      <c r="AC40" s="178">
        <v>4420.9000000000042</v>
      </c>
      <c r="AD40" s="178">
        <v>0</v>
      </c>
      <c r="AE40" s="178">
        <v>310.40000000000072</v>
      </c>
      <c r="AF40" s="178">
        <v>0</v>
      </c>
      <c r="AG40" s="178">
        <v>438.70000000000033</v>
      </c>
      <c r="AH40" s="178">
        <v>5987.2</v>
      </c>
      <c r="AI40" s="178">
        <v>0</v>
      </c>
      <c r="AJ40" s="178">
        <v>0</v>
      </c>
      <c r="AK40" s="178">
        <v>0</v>
      </c>
      <c r="AL40" s="178">
        <v>0</v>
      </c>
      <c r="AM40" s="178">
        <v>0</v>
      </c>
      <c r="AN40" s="93">
        <v>78.985659323150202</v>
      </c>
      <c r="AO40" s="93">
        <v>1006.2652636604998</v>
      </c>
      <c r="AP40" s="93">
        <v>0</v>
      </c>
      <c r="AQ40" s="163">
        <v>31.114999999999998</v>
      </c>
      <c r="AR40" s="164">
        <v>0.59739675397718139</v>
      </c>
      <c r="AS40" s="93">
        <v>1169.6751438371291</v>
      </c>
      <c r="AT40" s="93">
        <v>1571.42768773185</v>
      </c>
      <c r="AU40" s="93">
        <v>4856.8461734723987</v>
      </c>
      <c r="AV40" s="152">
        <v>0.11383661154747191</v>
      </c>
      <c r="AW40" s="152">
        <v>0.1207549173212078</v>
      </c>
      <c r="AX40" s="152">
        <v>0.1207549173212078</v>
      </c>
      <c r="AY40" s="93">
        <v>0</v>
      </c>
      <c r="AZ40" s="93">
        <v>0</v>
      </c>
      <c r="BE40" s="170">
        <v>13</v>
      </c>
      <c r="BF40" s="170">
        <v>9510</v>
      </c>
      <c r="BG40" s="170">
        <v>1</v>
      </c>
    </row>
    <row r="41" spans="1:59" ht="15.95" customHeight="1">
      <c r="A41" s="136" t="s">
        <v>94</v>
      </c>
      <c r="B41" s="136">
        <v>97</v>
      </c>
      <c r="C41" s="133">
        <v>789403</v>
      </c>
      <c r="D41" s="136">
        <f t="shared" si="8"/>
        <v>12.287766831390304</v>
      </c>
      <c r="E41" s="136">
        <v>0</v>
      </c>
      <c r="F41" s="138">
        <v>0</v>
      </c>
      <c r="G41" s="137">
        <v>0</v>
      </c>
      <c r="H41" s="138">
        <v>0</v>
      </c>
      <c r="I41" s="136">
        <v>1413663</v>
      </c>
      <c r="J41" s="139">
        <v>20571248</v>
      </c>
      <c r="K41" s="139">
        <v>1163652</v>
      </c>
      <c r="L41" s="139">
        <v>21747797</v>
      </c>
      <c r="M41" s="139">
        <f t="shared" si="6"/>
        <v>-0.1768533235997547</v>
      </c>
      <c r="N41" s="139">
        <f t="shared" si="7"/>
        <v>5.7193856201626758E-2</v>
      </c>
      <c r="O41" s="136">
        <v>3264.067950074168</v>
      </c>
      <c r="P41" s="136">
        <v>1561.215648370754</v>
      </c>
      <c r="Q41" s="139">
        <v>1146.2</v>
      </c>
      <c r="R41" s="139">
        <v>0</v>
      </c>
      <c r="S41" s="139">
        <v>0</v>
      </c>
      <c r="T41" s="139">
        <v>0</v>
      </c>
      <c r="U41" s="139">
        <v>6</v>
      </c>
      <c r="V41" s="139">
        <v>0</v>
      </c>
      <c r="W41" s="139">
        <v>104.3</v>
      </c>
      <c r="X41" s="178">
        <v>3396.2</v>
      </c>
      <c r="Y41" s="178">
        <v>0</v>
      </c>
      <c r="Z41" s="178">
        <v>0</v>
      </c>
      <c r="AA41" s="178">
        <v>510</v>
      </c>
      <c r="AB41" s="178">
        <v>3527.7000000000003</v>
      </c>
      <c r="AC41" s="178">
        <v>0</v>
      </c>
      <c r="AD41" s="178">
        <v>0</v>
      </c>
      <c r="AE41" s="178">
        <v>0</v>
      </c>
      <c r="AF41" s="178">
        <v>0</v>
      </c>
      <c r="AG41" s="178">
        <v>59.699999999999996</v>
      </c>
      <c r="AH41" s="178">
        <v>580.99999999999977</v>
      </c>
      <c r="AI41" s="178">
        <v>533.29999999999995</v>
      </c>
      <c r="AJ41" s="178">
        <v>0</v>
      </c>
      <c r="AK41" s="178">
        <v>0</v>
      </c>
      <c r="AL41" s="178">
        <v>0</v>
      </c>
      <c r="AM41" s="178">
        <v>0</v>
      </c>
      <c r="AN41" s="93">
        <v>2037.8761861162782</v>
      </c>
      <c r="AO41" s="93">
        <v>25962.232072280996</v>
      </c>
      <c r="AP41" s="93">
        <v>53</v>
      </c>
      <c r="AQ41" s="163">
        <v>44.161000000000001</v>
      </c>
      <c r="AR41" s="164">
        <v>1.72097552138765E-2</v>
      </c>
      <c r="AS41" s="93">
        <v>1162.073923175298</v>
      </c>
      <c r="AT41" s="93">
        <v>1561.215648370754</v>
      </c>
      <c r="AU41" s="93">
        <v>4825.2835984449221</v>
      </c>
      <c r="AV41" s="151">
        <v>0</v>
      </c>
      <c r="AW41" s="151">
        <v>0</v>
      </c>
      <c r="AX41" s="151">
        <v>0</v>
      </c>
      <c r="AY41" s="93">
        <v>0</v>
      </c>
      <c r="AZ41" s="93">
        <v>0</v>
      </c>
      <c r="BE41" s="170"/>
      <c r="BF41" s="170"/>
      <c r="BG41" s="170"/>
    </row>
    <row r="42" spans="1:59" ht="15.95" customHeight="1">
      <c r="A42" s="136" t="s">
        <v>96</v>
      </c>
      <c r="B42" s="136">
        <v>1597</v>
      </c>
      <c r="C42" s="133">
        <v>11705262</v>
      </c>
      <c r="D42" s="136">
        <f t="shared" si="8"/>
        <v>13.643436601419088</v>
      </c>
      <c r="E42" s="136">
        <v>0</v>
      </c>
      <c r="F42" s="138">
        <v>3.2435992707374371E-2</v>
      </c>
      <c r="G42" s="137">
        <v>0</v>
      </c>
      <c r="H42" s="138">
        <v>0</v>
      </c>
      <c r="I42" s="136">
        <v>19424322</v>
      </c>
      <c r="J42" s="139">
        <v>0</v>
      </c>
      <c r="K42" s="139">
        <v>36652206</v>
      </c>
      <c r="L42" s="139">
        <v>1119</v>
      </c>
      <c r="M42" s="139">
        <f t="shared" si="6"/>
        <v>0.88692331191791407</v>
      </c>
      <c r="N42" s="139">
        <f t="shared" si="7"/>
        <v>0</v>
      </c>
      <c r="O42" s="136">
        <v>5441.4355280133668</v>
      </c>
      <c r="P42" s="136">
        <v>2602.6585309726811</v>
      </c>
      <c r="Q42" s="139">
        <v>4575</v>
      </c>
      <c r="R42" s="139">
        <v>0</v>
      </c>
      <c r="S42" s="139">
        <v>0</v>
      </c>
      <c r="T42" s="139">
        <v>1</v>
      </c>
      <c r="U42" s="139">
        <v>37</v>
      </c>
      <c r="V42" s="139">
        <v>0</v>
      </c>
      <c r="W42" s="139">
        <v>0</v>
      </c>
      <c r="X42" s="178">
        <v>11488.5</v>
      </c>
      <c r="Y42" s="178">
        <v>6991.2999999999975</v>
      </c>
      <c r="Z42" s="178">
        <v>2134</v>
      </c>
      <c r="AA42" s="178">
        <v>101.89999999999998</v>
      </c>
      <c r="AB42" s="178">
        <v>688.89999999999986</v>
      </c>
      <c r="AC42" s="178">
        <v>103.9</v>
      </c>
      <c r="AD42" s="178">
        <v>0</v>
      </c>
      <c r="AE42" s="178">
        <v>96.899999999999935</v>
      </c>
      <c r="AF42" s="178">
        <v>0</v>
      </c>
      <c r="AG42" s="178">
        <v>662.39999999999793</v>
      </c>
      <c r="AH42" s="178">
        <v>5781.5999999999995</v>
      </c>
      <c r="AI42" s="178">
        <v>0</v>
      </c>
      <c r="AJ42" s="178">
        <v>0</v>
      </c>
      <c r="AK42" s="178">
        <v>0</v>
      </c>
      <c r="AL42" s="178">
        <v>0</v>
      </c>
      <c r="AM42" s="178">
        <v>0</v>
      </c>
      <c r="AN42" s="93">
        <v>621.52644475165141</v>
      </c>
      <c r="AO42" s="93">
        <v>7918.1521957199993</v>
      </c>
      <c r="AP42" s="93">
        <v>0</v>
      </c>
      <c r="AQ42" s="163">
        <v>26.151</v>
      </c>
      <c r="AR42" s="164">
        <v>0.30928071584260641</v>
      </c>
      <c r="AS42" s="93">
        <v>1937.2606295160799</v>
      </c>
      <c r="AT42" s="93">
        <v>2602.6585309726811</v>
      </c>
      <c r="AU42" s="93">
        <v>8044.0940589860465</v>
      </c>
      <c r="AV42" s="152">
        <v>3.7753023160769367E-2</v>
      </c>
      <c r="AW42" s="152">
        <v>7.2601967616864174E-2</v>
      </c>
      <c r="AX42" s="152">
        <v>7.2601967616864174E-2</v>
      </c>
      <c r="AY42" s="93">
        <v>0</v>
      </c>
      <c r="AZ42" s="93">
        <v>0</v>
      </c>
      <c r="BE42" s="170"/>
      <c r="BF42" s="170"/>
      <c r="BG42" s="170"/>
    </row>
    <row r="43" spans="1:59" ht="15.95" customHeight="1">
      <c r="A43" s="136" t="s">
        <v>99</v>
      </c>
      <c r="B43" s="136">
        <v>653</v>
      </c>
      <c r="C43" s="133">
        <v>4001180</v>
      </c>
      <c r="D43" s="136">
        <f t="shared" si="8"/>
        <v>16.320185545264145</v>
      </c>
      <c r="E43" s="136">
        <v>0</v>
      </c>
      <c r="F43" s="138">
        <v>0</v>
      </c>
      <c r="G43" s="137">
        <v>0</v>
      </c>
      <c r="H43" s="138">
        <v>0</v>
      </c>
      <c r="I43" s="136">
        <v>0</v>
      </c>
      <c r="J43" s="139">
        <v>14384521</v>
      </c>
      <c r="K43" s="139">
        <v>0</v>
      </c>
      <c r="L43" s="139">
        <v>16672891</v>
      </c>
      <c r="M43" s="139">
        <f t="shared" si="6"/>
        <v>0</v>
      </c>
      <c r="N43" s="139">
        <f t="shared" si="7"/>
        <v>0.15908558929421424</v>
      </c>
      <c r="O43" s="136">
        <v>1037.581755094174</v>
      </c>
      <c r="P43" s="136">
        <v>496.2791514435865</v>
      </c>
      <c r="Q43" s="139">
        <v>0</v>
      </c>
      <c r="R43" s="139">
        <v>0</v>
      </c>
      <c r="S43" s="139">
        <v>0</v>
      </c>
      <c r="T43" s="139">
        <v>0</v>
      </c>
      <c r="U43" s="139">
        <v>0</v>
      </c>
      <c r="V43" s="139">
        <v>203</v>
      </c>
      <c r="W43" s="139">
        <v>0</v>
      </c>
      <c r="X43" s="178">
        <v>3246</v>
      </c>
      <c r="Y43" s="178">
        <v>7321.2000000000007</v>
      </c>
      <c r="Z43" s="178">
        <v>0</v>
      </c>
      <c r="AA43" s="178">
        <v>863.6</v>
      </c>
      <c r="AB43" s="178">
        <v>8168.7000000000016</v>
      </c>
      <c r="AC43" s="178">
        <v>30.5</v>
      </c>
      <c r="AD43" s="178">
        <v>0</v>
      </c>
      <c r="AE43" s="178">
        <v>2.8</v>
      </c>
      <c r="AF43" s="178">
        <v>0</v>
      </c>
      <c r="AG43" s="178">
        <v>65.099999999999994</v>
      </c>
      <c r="AH43" s="178">
        <v>7248.8</v>
      </c>
      <c r="AI43" s="178">
        <v>0</v>
      </c>
      <c r="AJ43" s="178">
        <v>0</v>
      </c>
      <c r="AK43" s="178">
        <v>0</v>
      </c>
      <c r="AL43" s="178">
        <v>0</v>
      </c>
      <c r="AM43" s="178">
        <v>0</v>
      </c>
      <c r="AN43" s="93">
        <v>584.20005007259886</v>
      </c>
      <c r="AO43" s="93">
        <v>7442.6196154379995</v>
      </c>
      <c r="AP43" s="93">
        <v>30.14</v>
      </c>
      <c r="AQ43" s="163">
        <v>43.901000000000003</v>
      </c>
      <c r="AR43" s="164">
        <v>0.28805721965331088</v>
      </c>
      <c r="AS43" s="93">
        <v>369.4</v>
      </c>
      <c r="AT43" s="93">
        <v>496.2791514435865</v>
      </c>
      <c r="AU43" s="93">
        <v>1533.86090653776</v>
      </c>
      <c r="AV43" s="151">
        <v>0</v>
      </c>
      <c r="AW43" s="151">
        <v>0</v>
      </c>
      <c r="AX43" s="151">
        <v>0</v>
      </c>
      <c r="AY43" s="93">
        <v>0</v>
      </c>
      <c r="AZ43" s="93">
        <v>0</v>
      </c>
      <c r="BE43" s="170"/>
      <c r="BF43" s="170"/>
      <c r="BG43" s="170"/>
    </row>
    <row r="44" spans="1:59" ht="15.95" customHeight="1">
      <c r="A44" s="136" t="s">
        <v>102</v>
      </c>
      <c r="B44" s="136">
        <v>1877</v>
      </c>
      <c r="C44" s="133">
        <v>4267534</v>
      </c>
      <c r="D44" s="136">
        <f t="shared" si="8"/>
        <v>43.983246530666193</v>
      </c>
      <c r="E44" s="136">
        <v>1</v>
      </c>
      <c r="F44" s="138">
        <v>0.12735969707912936</v>
      </c>
      <c r="G44" s="137">
        <v>0.26858479480506897</v>
      </c>
      <c r="H44" s="138">
        <v>0.36410456761441601</v>
      </c>
      <c r="I44" s="136">
        <v>596545</v>
      </c>
      <c r="J44" s="139">
        <v>4892458</v>
      </c>
      <c r="K44" s="139">
        <v>544195</v>
      </c>
      <c r="L44" s="139">
        <v>12013178</v>
      </c>
      <c r="M44" s="139">
        <f t="shared" si="6"/>
        <v>-8.7755324409725999E-2</v>
      </c>
      <c r="N44" s="139">
        <f t="shared" si="7"/>
        <v>1.4554483656272574</v>
      </c>
      <c r="O44" s="136">
        <v>124.1502803875541</v>
      </c>
      <c r="P44" s="136">
        <v>59.381533551181711</v>
      </c>
      <c r="Q44" s="139">
        <v>585</v>
      </c>
      <c r="R44" s="139">
        <v>0</v>
      </c>
      <c r="S44" s="139">
        <v>0</v>
      </c>
      <c r="T44" s="139">
        <v>0</v>
      </c>
      <c r="U44" s="139">
        <v>0</v>
      </c>
      <c r="V44" s="139">
        <v>0</v>
      </c>
      <c r="W44" s="139">
        <v>0</v>
      </c>
      <c r="X44" s="178">
        <v>585</v>
      </c>
      <c r="Y44" s="178">
        <v>3357.2999999999993</v>
      </c>
      <c r="Z44" s="178">
        <v>0</v>
      </c>
      <c r="AA44" s="178">
        <v>8316.9999999999964</v>
      </c>
      <c r="AB44" s="178">
        <v>3415.3</v>
      </c>
      <c r="AC44" s="178">
        <v>400.39999999999975</v>
      </c>
      <c r="AD44" s="178">
        <v>0</v>
      </c>
      <c r="AE44" s="178">
        <v>91.999999999999901</v>
      </c>
      <c r="AF44" s="178">
        <v>19.500000000000004</v>
      </c>
      <c r="AG44" s="178">
        <v>0</v>
      </c>
      <c r="AH44" s="178">
        <v>358.19999999999987</v>
      </c>
      <c r="AI44" s="178">
        <v>0</v>
      </c>
      <c r="AJ44" s="178">
        <v>0</v>
      </c>
      <c r="AK44" s="178">
        <v>0</v>
      </c>
      <c r="AL44" s="178">
        <v>0</v>
      </c>
      <c r="AM44" s="178">
        <v>11.5</v>
      </c>
      <c r="AN44" s="93">
        <v>734.79882317025078</v>
      </c>
      <c r="AO44" s="155">
        <v>9361.2250359239988</v>
      </c>
      <c r="AP44" s="93">
        <v>30.4</v>
      </c>
      <c r="AQ44" s="163">
        <v>61.432000000000002</v>
      </c>
      <c r="AR44" s="164">
        <v>0.48515431696835531</v>
      </c>
      <c r="AS44" s="93">
        <v>44.2</v>
      </c>
      <c r="AT44" s="93">
        <v>59.381533551181711</v>
      </c>
      <c r="AU44" s="93">
        <v>183.53181393873581</v>
      </c>
      <c r="AV44" s="152">
        <v>0.1299556177757871</v>
      </c>
      <c r="AW44" s="152">
        <v>0.26838830733865832</v>
      </c>
      <c r="AX44" s="152">
        <v>0.36585502067049858</v>
      </c>
      <c r="AY44" s="93">
        <v>0</v>
      </c>
      <c r="AZ44" s="93">
        <v>2500</v>
      </c>
      <c r="BE44" s="170">
        <v>14</v>
      </c>
      <c r="BF44" s="155">
        <v>4415</v>
      </c>
      <c r="BG44" s="170">
        <v>1</v>
      </c>
    </row>
    <row r="45" spans="1:59" ht="15.95" customHeight="1">
      <c r="A45" s="136" t="s">
        <v>105</v>
      </c>
      <c r="B45" s="136">
        <v>1934</v>
      </c>
      <c r="C45" s="133">
        <v>12844885</v>
      </c>
      <c r="D45" s="136">
        <f t="shared" si="8"/>
        <v>15.056576995434369</v>
      </c>
      <c r="E45" s="136">
        <v>0</v>
      </c>
      <c r="F45" s="138">
        <v>0.157</v>
      </c>
      <c r="G45" s="137">
        <v>0.18</v>
      </c>
      <c r="H45" s="138">
        <v>0.18</v>
      </c>
      <c r="I45" s="136">
        <v>888943</v>
      </c>
      <c r="J45" s="139">
        <v>56834118</v>
      </c>
      <c r="K45" s="139">
        <v>56343</v>
      </c>
      <c r="L45" s="139">
        <v>52574530</v>
      </c>
      <c r="M45" s="139">
        <f t="shared" si="6"/>
        <v>-0.9366179833802617</v>
      </c>
      <c r="N45" s="139">
        <f t="shared" si="7"/>
        <v>-7.4947727701167088E-2</v>
      </c>
      <c r="O45" s="136">
        <v>8258.2509174143706</v>
      </c>
      <c r="P45" s="136">
        <v>3949.9516424425201</v>
      </c>
      <c r="Q45" s="139">
        <v>1713.5</v>
      </c>
      <c r="R45" s="139">
        <v>0</v>
      </c>
      <c r="S45" s="139">
        <v>802.8</v>
      </c>
      <c r="T45" s="139">
        <v>68.600000000000009</v>
      </c>
      <c r="U45" s="139">
        <v>67</v>
      </c>
      <c r="V45" s="139">
        <v>48</v>
      </c>
      <c r="W45" s="139">
        <v>0</v>
      </c>
      <c r="X45" s="178">
        <v>9348.1</v>
      </c>
      <c r="Y45" s="178">
        <v>16907.299999999996</v>
      </c>
      <c r="Z45" s="178">
        <v>9093.1999999999989</v>
      </c>
      <c r="AA45" s="178">
        <v>899.6</v>
      </c>
      <c r="AB45" s="178">
        <v>1460.0000000000002</v>
      </c>
      <c r="AC45" s="178">
        <v>68.400000000000006</v>
      </c>
      <c r="AD45" s="178">
        <v>0</v>
      </c>
      <c r="AE45" s="178">
        <v>191.40000000000009</v>
      </c>
      <c r="AF45" s="178">
        <v>0</v>
      </c>
      <c r="AG45" s="178">
        <v>1548.4</v>
      </c>
      <c r="AH45" s="178">
        <v>5957.2999999999993</v>
      </c>
      <c r="AI45" s="178">
        <v>0</v>
      </c>
      <c r="AJ45" s="178">
        <v>0</v>
      </c>
      <c r="AK45" s="178">
        <v>0</v>
      </c>
      <c r="AL45" s="178">
        <v>0</v>
      </c>
      <c r="AM45" s="178">
        <v>196.9</v>
      </c>
      <c r="AN45" s="93">
        <v>93.879027867938987</v>
      </c>
      <c r="AO45" s="94">
        <v>1196.0045094165</v>
      </c>
      <c r="AP45" s="93">
        <v>0</v>
      </c>
      <c r="AQ45" s="163">
        <v>28.635000000000002</v>
      </c>
      <c r="AR45" s="164">
        <v>0.58606600314300683</v>
      </c>
      <c r="AS45" s="93">
        <v>2940.1036341622921</v>
      </c>
      <c r="AT45" s="93">
        <v>3949.9516424425201</v>
      </c>
      <c r="AU45" s="93">
        <v>12208.202559856891</v>
      </c>
      <c r="AV45" s="152">
        <v>0.157</v>
      </c>
      <c r="AW45" s="151">
        <v>0.18</v>
      </c>
      <c r="AX45" s="151">
        <v>0.18</v>
      </c>
      <c r="AY45" s="93">
        <v>0</v>
      </c>
      <c r="AZ45" s="93">
        <v>0</v>
      </c>
      <c r="BE45" s="170">
        <v>3480</v>
      </c>
      <c r="BF45" s="94">
        <v>13027</v>
      </c>
      <c r="BG45" s="170">
        <v>274</v>
      </c>
    </row>
    <row r="46" spans="1:59" ht="15.95" customHeight="1">
      <c r="A46" s="136" t="s">
        <v>107</v>
      </c>
      <c r="B46" s="136">
        <v>472</v>
      </c>
      <c r="C46" s="133">
        <v>1062334</v>
      </c>
      <c r="D46" s="136">
        <f t="shared" si="8"/>
        <v>44.430471019472215</v>
      </c>
      <c r="E46" s="136">
        <v>1</v>
      </c>
      <c r="F46" s="138">
        <v>0.16000000000000003</v>
      </c>
      <c r="G46" s="137">
        <v>0.31000000000000016</v>
      </c>
      <c r="H46" s="138">
        <v>0.38500000000000023</v>
      </c>
      <c r="I46" s="136">
        <v>1142517</v>
      </c>
      <c r="J46" s="139">
        <v>51858</v>
      </c>
      <c r="K46" s="139">
        <v>139484</v>
      </c>
      <c r="L46" s="139">
        <v>285086</v>
      </c>
      <c r="M46" s="139">
        <f t="shared" si="6"/>
        <v>-0.87791516450083451</v>
      </c>
      <c r="N46" s="139">
        <f t="shared" si="7"/>
        <v>4.4974353040996569</v>
      </c>
      <c r="O46" s="136">
        <v>0</v>
      </c>
      <c r="P46" s="136">
        <v>0</v>
      </c>
      <c r="Q46" s="139">
        <v>0</v>
      </c>
      <c r="R46" s="139">
        <v>33</v>
      </c>
      <c r="S46" s="139">
        <v>0</v>
      </c>
      <c r="T46" s="139">
        <v>0</v>
      </c>
      <c r="U46" s="139">
        <v>0</v>
      </c>
      <c r="V46" s="139">
        <v>0</v>
      </c>
      <c r="W46" s="139">
        <v>0</v>
      </c>
      <c r="X46" s="178">
        <v>0</v>
      </c>
      <c r="Y46" s="178">
        <v>1787.2000000000003</v>
      </c>
      <c r="Z46" s="178">
        <v>0</v>
      </c>
      <c r="AA46" s="178">
        <v>2.7</v>
      </c>
      <c r="AB46" s="178">
        <v>39</v>
      </c>
      <c r="AC46" s="178">
        <v>79.5</v>
      </c>
      <c r="AD46" s="178">
        <v>0</v>
      </c>
      <c r="AE46" s="178">
        <v>40.1</v>
      </c>
      <c r="AF46" s="178">
        <v>0</v>
      </c>
      <c r="AG46" s="178">
        <v>7.1</v>
      </c>
      <c r="AH46" s="178">
        <v>0</v>
      </c>
      <c r="AI46" s="178">
        <v>0</v>
      </c>
      <c r="AJ46" s="178">
        <v>29.3</v>
      </c>
      <c r="AK46" s="178">
        <v>0</v>
      </c>
      <c r="AL46" s="178">
        <v>0</v>
      </c>
      <c r="AM46" s="178">
        <v>0</v>
      </c>
      <c r="AN46" s="93">
        <v>1357.0293994415704</v>
      </c>
      <c r="AO46" s="93">
        <v>17288.347759906497</v>
      </c>
      <c r="AP46" s="93">
        <v>4</v>
      </c>
      <c r="AQ46" s="163">
        <v>0.66200000000000003</v>
      </c>
      <c r="AR46" s="164">
        <v>0.54380664652567978</v>
      </c>
      <c r="AS46" s="93">
        <v>105.5945488458278</v>
      </c>
      <c r="AT46" s="93">
        <v>141.8634897083806</v>
      </c>
      <c r="AU46" s="93">
        <v>438.46061293477868</v>
      </c>
      <c r="AV46" s="152">
        <v>0.16</v>
      </c>
      <c r="AW46" s="152">
        <v>0.31000000000000022</v>
      </c>
      <c r="AX46" s="152">
        <v>0.38500000000000018</v>
      </c>
      <c r="AY46" s="93">
        <v>0</v>
      </c>
      <c r="AZ46" s="93">
        <v>2500</v>
      </c>
      <c r="BE46" s="170"/>
      <c r="BF46" s="170"/>
      <c r="BG46" s="170"/>
    </row>
    <row r="47" spans="1:59" ht="15.95" customHeight="1">
      <c r="A47" s="136" t="s">
        <v>110</v>
      </c>
      <c r="B47" s="136">
        <v>669</v>
      </c>
      <c r="C47" s="133">
        <v>5184564</v>
      </c>
      <c r="D47" s="136">
        <f t="shared" si="8"/>
        <v>12.903688719051399</v>
      </c>
      <c r="E47" s="136">
        <v>0</v>
      </c>
      <c r="F47" s="138">
        <v>0</v>
      </c>
      <c r="G47" s="137">
        <v>0</v>
      </c>
      <c r="H47" s="138">
        <v>0</v>
      </c>
      <c r="I47" s="136">
        <v>0</v>
      </c>
      <c r="J47" s="139">
        <v>12158923</v>
      </c>
      <c r="K47" s="139">
        <v>0</v>
      </c>
      <c r="L47" s="139">
        <v>10787771</v>
      </c>
      <c r="M47" s="139">
        <f t="shared" si="6"/>
        <v>0</v>
      </c>
      <c r="N47" s="139">
        <f t="shared" si="7"/>
        <v>-0.11276919839035082</v>
      </c>
      <c r="O47" s="136">
        <v>3074.82606199673</v>
      </c>
      <c r="P47" s="136">
        <v>1470.7005605990639</v>
      </c>
      <c r="Q47" s="139">
        <v>0</v>
      </c>
      <c r="R47" s="139">
        <v>0</v>
      </c>
      <c r="S47" s="139">
        <v>0</v>
      </c>
      <c r="T47" s="139">
        <v>0</v>
      </c>
      <c r="U47" s="139">
        <v>233.3</v>
      </c>
      <c r="V47" s="139">
        <v>147</v>
      </c>
      <c r="W47" s="139">
        <v>0</v>
      </c>
      <c r="X47" s="178">
        <v>4769</v>
      </c>
      <c r="Y47" s="178">
        <v>3185</v>
      </c>
      <c r="Z47" s="178">
        <v>6576.2000000000007</v>
      </c>
      <c r="AA47" s="178">
        <v>1310.8999999999999</v>
      </c>
      <c r="AB47" s="178">
        <v>0</v>
      </c>
      <c r="AC47" s="178">
        <v>654.20000000000005</v>
      </c>
      <c r="AD47" s="178">
        <v>0</v>
      </c>
      <c r="AE47" s="178">
        <v>180.09999999999994</v>
      </c>
      <c r="AF47" s="178">
        <v>0</v>
      </c>
      <c r="AG47" s="178">
        <v>459.5</v>
      </c>
      <c r="AH47" s="178">
        <v>3697.5000000000005</v>
      </c>
      <c r="AI47" s="178">
        <v>0</v>
      </c>
      <c r="AJ47" s="178">
        <v>0</v>
      </c>
      <c r="AK47" s="178">
        <v>0</v>
      </c>
      <c r="AL47" s="178">
        <v>0</v>
      </c>
      <c r="AM47" s="178">
        <v>0</v>
      </c>
      <c r="AN47" s="93">
        <v>161.32636846030783</v>
      </c>
      <c r="AO47" s="93">
        <v>2055.2733506969994</v>
      </c>
      <c r="AP47" s="93">
        <v>0</v>
      </c>
      <c r="AQ47" s="163">
        <v>19.239000000000001</v>
      </c>
      <c r="AR47" s="164">
        <v>0.68194812620198553</v>
      </c>
      <c r="AS47" s="93">
        <v>1094.7</v>
      </c>
      <c r="AT47" s="93">
        <v>1470.7005605990639</v>
      </c>
      <c r="AU47" s="93">
        <v>4545.526622595793</v>
      </c>
      <c r="AV47" s="151">
        <v>0</v>
      </c>
      <c r="AW47" s="151">
        <v>0</v>
      </c>
      <c r="AX47" s="151">
        <v>0</v>
      </c>
      <c r="AY47" s="93">
        <v>0</v>
      </c>
      <c r="AZ47" s="93">
        <v>0</v>
      </c>
      <c r="BE47" s="170"/>
      <c r="BF47" s="170"/>
      <c r="BG47" s="170"/>
    </row>
    <row r="48" spans="1:59" ht="15.95" customHeight="1">
      <c r="A48" s="136" t="s">
        <v>113</v>
      </c>
      <c r="B48" s="136">
        <v>130</v>
      </c>
      <c r="C48" s="133">
        <v>891688</v>
      </c>
      <c r="D48" s="136">
        <f t="shared" si="8"/>
        <v>14.579090444191241</v>
      </c>
      <c r="E48" s="136">
        <v>0</v>
      </c>
      <c r="F48" s="138">
        <v>0</v>
      </c>
      <c r="G48" s="137">
        <v>0</v>
      </c>
      <c r="H48" s="138">
        <v>0</v>
      </c>
      <c r="I48" s="136">
        <v>4734456</v>
      </c>
      <c r="J48" s="139">
        <v>0</v>
      </c>
      <c r="K48" s="139">
        <v>974354</v>
      </c>
      <c r="L48" s="139">
        <v>0</v>
      </c>
      <c r="M48" s="139">
        <f t="shared" si="6"/>
        <v>-0.7941993758100192</v>
      </c>
      <c r="N48" s="139">
        <f t="shared" si="7"/>
        <v>0</v>
      </c>
      <c r="O48" s="136">
        <v>811.39102624428403</v>
      </c>
      <c r="P48" s="136">
        <v>388.09129788226289</v>
      </c>
      <c r="Q48" s="139">
        <v>0</v>
      </c>
      <c r="R48" s="139">
        <v>0</v>
      </c>
      <c r="S48" s="139">
        <v>0</v>
      </c>
      <c r="T48" s="139">
        <v>0</v>
      </c>
      <c r="U48" s="139">
        <v>0</v>
      </c>
      <c r="V48" s="139">
        <v>180</v>
      </c>
      <c r="W48" s="139">
        <v>0</v>
      </c>
      <c r="X48" s="178">
        <v>474</v>
      </c>
      <c r="Y48" s="178">
        <v>295</v>
      </c>
      <c r="Z48" s="178">
        <v>0</v>
      </c>
      <c r="AA48" s="178">
        <v>1598</v>
      </c>
      <c r="AB48" s="178">
        <v>1375.8999999999999</v>
      </c>
      <c r="AC48" s="178">
        <v>1</v>
      </c>
      <c r="AD48" s="178">
        <v>0</v>
      </c>
      <c r="AE48" s="178">
        <v>0</v>
      </c>
      <c r="AF48" s="178">
        <v>0</v>
      </c>
      <c r="AG48" s="178">
        <v>213.4</v>
      </c>
      <c r="AH48" s="178">
        <v>713.4</v>
      </c>
      <c r="AI48" s="178">
        <v>0</v>
      </c>
      <c r="AJ48" s="178">
        <v>0</v>
      </c>
      <c r="AK48" s="178">
        <v>0</v>
      </c>
      <c r="AL48" s="178">
        <v>0</v>
      </c>
      <c r="AM48" s="178">
        <v>0</v>
      </c>
      <c r="AN48" s="93">
        <v>504.16433045196572</v>
      </c>
      <c r="AO48" s="93">
        <v>6422.9767435994991</v>
      </c>
      <c r="AP48" s="93">
        <v>0</v>
      </c>
      <c r="AQ48" s="163">
        <v>48.518999999999998</v>
      </c>
      <c r="AR48" s="164">
        <v>3.938663204105608E-2</v>
      </c>
      <c r="AS48" s="93">
        <v>288.87154542095283</v>
      </c>
      <c r="AT48" s="93">
        <v>388.09129788226289</v>
      </c>
      <c r="AU48" s="93">
        <v>1199.4823241265469</v>
      </c>
      <c r="AV48" s="151">
        <v>0</v>
      </c>
      <c r="AW48" s="151">
        <v>0</v>
      </c>
      <c r="AX48" s="151">
        <v>0</v>
      </c>
      <c r="AY48" s="93">
        <v>0</v>
      </c>
      <c r="AZ48" s="93">
        <v>0</v>
      </c>
      <c r="BE48" s="170"/>
      <c r="BF48" s="170"/>
      <c r="BG48" s="170"/>
    </row>
    <row r="49" spans="1:59" ht="15.95" customHeight="1">
      <c r="A49" s="136" t="s">
        <v>116</v>
      </c>
      <c r="B49" s="136">
        <v>1211</v>
      </c>
      <c r="C49" s="133">
        <v>6861856</v>
      </c>
      <c r="D49" s="136">
        <f t="shared" si="8"/>
        <v>17.648286411140077</v>
      </c>
      <c r="E49" s="136">
        <v>0</v>
      </c>
      <c r="F49" s="138">
        <v>0</v>
      </c>
      <c r="G49" s="137">
        <v>0</v>
      </c>
      <c r="H49" s="138">
        <v>0</v>
      </c>
      <c r="I49" s="136">
        <v>23974629</v>
      </c>
      <c r="J49" s="139">
        <v>0</v>
      </c>
      <c r="K49" s="139">
        <v>29716962</v>
      </c>
      <c r="L49" s="139">
        <v>0</v>
      </c>
      <c r="M49" s="139">
        <f t="shared" si="6"/>
        <v>0.23951707448736737</v>
      </c>
      <c r="N49" s="139">
        <f t="shared" si="7"/>
        <v>0</v>
      </c>
      <c r="O49" s="136">
        <v>2329.3738842794069</v>
      </c>
      <c r="P49" s="136">
        <v>1114.148055330938</v>
      </c>
      <c r="Q49" s="139">
        <v>870</v>
      </c>
      <c r="R49" s="139">
        <v>0</v>
      </c>
      <c r="S49" s="139">
        <v>0</v>
      </c>
      <c r="T49" s="139">
        <v>0</v>
      </c>
      <c r="U49" s="139">
        <v>0</v>
      </c>
      <c r="V49" s="139">
        <v>0</v>
      </c>
      <c r="W49" s="139">
        <v>0</v>
      </c>
      <c r="X49" s="178">
        <v>5714</v>
      </c>
      <c r="Y49" s="178">
        <v>2455.1</v>
      </c>
      <c r="Z49" s="178">
        <v>4522.7</v>
      </c>
      <c r="AA49" s="178">
        <v>2616.6</v>
      </c>
      <c r="AB49" s="178">
        <v>29.1</v>
      </c>
      <c r="AC49" s="178">
        <v>174.50000000000003</v>
      </c>
      <c r="AD49" s="178">
        <v>0</v>
      </c>
      <c r="AE49" s="178">
        <v>14.200000000000001</v>
      </c>
      <c r="AF49" s="178">
        <v>0</v>
      </c>
      <c r="AG49" s="178">
        <v>43.199999999999989</v>
      </c>
      <c r="AH49" s="178">
        <v>3752.7999999999984</v>
      </c>
      <c r="AI49" s="178">
        <v>0</v>
      </c>
      <c r="AJ49" s="178">
        <v>0</v>
      </c>
      <c r="AK49" s="178">
        <v>0</v>
      </c>
      <c r="AL49" s="178">
        <v>0</v>
      </c>
      <c r="AM49" s="178">
        <v>0</v>
      </c>
      <c r="AN49" s="93">
        <v>4414.0832227364426</v>
      </c>
      <c r="AO49" s="93">
        <v>56234.747623919997</v>
      </c>
      <c r="AP49" s="93">
        <v>105.2</v>
      </c>
      <c r="AQ49" s="163">
        <v>26.39</v>
      </c>
      <c r="AR49" s="164">
        <v>0.5283061765820386</v>
      </c>
      <c r="AS49" s="93">
        <v>829.30401255437891</v>
      </c>
      <c r="AT49" s="93">
        <v>1114.148055330938</v>
      </c>
      <c r="AU49" s="93">
        <v>3443.5219396103448</v>
      </c>
      <c r="AV49" s="151">
        <v>0</v>
      </c>
      <c r="AW49" s="151">
        <v>0</v>
      </c>
      <c r="AX49" s="151">
        <v>0</v>
      </c>
      <c r="AY49" s="93">
        <v>0</v>
      </c>
      <c r="AZ49" s="93">
        <v>0</v>
      </c>
      <c r="BE49" s="170"/>
      <c r="BF49" s="170"/>
      <c r="BG49" s="170"/>
    </row>
    <row r="50" spans="1:59" ht="15.95" customHeight="1">
      <c r="A50" s="136" t="s">
        <v>118</v>
      </c>
      <c r="B50" s="136">
        <v>4506</v>
      </c>
      <c r="C50" s="133">
        <v>29604099</v>
      </c>
      <c r="D50" s="136">
        <f t="shared" si="8"/>
        <v>15.220865191674976</v>
      </c>
      <c r="E50" s="136">
        <v>0</v>
      </c>
      <c r="F50" s="138">
        <v>6.2261723027246502E-2</v>
      </c>
      <c r="G50" s="137">
        <v>7.9925190022139284E-2</v>
      </c>
      <c r="H50" s="138">
        <v>7.9925190022139284E-2</v>
      </c>
      <c r="I50" s="136">
        <v>960994</v>
      </c>
      <c r="J50" s="139">
        <v>2678091</v>
      </c>
      <c r="K50" s="139">
        <v>10942925</v>
      </c>
      <c r="L50" s="139">
        <v>1163819</v>
      </c>
      <c r="M50" s="139">
        <f t="shared" si="6"/>
        <v>10.387089825742928</v>
      </c>
      <c r="N50" s="139">
        <f t="shared" si="7"/>
        <v>-0.56542962879155345</v>
      </c>
      <c r="O50" s="136">
        <v>2908.8242165011529</v>
      </c>
      <c r="P50" s="136">
        <v>1391.301270262529</v>
      </c>
      <c r="Q50" s="139">
        <v>9903</v>
      </c>
      <c r="R50" s="139">
        <v>1479.7</v>
      </c>
      <c r="S50" s="139">
        <v>0</v>
      </c>
      <c r="T50" s="139">
        <v>5.0999999999999996</v>
      </c>
      <c r="U50" s="139">
        <v>8</v>
      </c>
      <c r="V50" s="139">
        <v>7705.5</v>
      </c>
      <c r="W50" s="139">
        <v>650</v>
      </c>
      <c r="X50" s="178">
        <v>13381.6</v>
      </c>
      <c r="Y50" s="178">
        <v>37286.80000000001</v>
      </c>
      <c r="Z50" s="178">
        <v>4960</v>
      </c>
      <c r="AA50" s="178">
        <v>668.69999999999982</v>
      </c>
      <c r="AB50" s="178">
        <v>28041.500000000007</v>
      </c>
      <c r="AC50" s="178">
        <v>2444.9</v>
      </c>
      <c r="AD50" s="178">
        <v>0</v>
      </c>
      <c r="AE50" s="178">
        <v>214.09999999999991</v>
      </c>
      <c r="AF50" s="178">
        <v>0</v>
      </c>
      <c r="AG50" s="178">
        <v>23.299999999999997</v>
      </c>
      <c r="AH50" s="178">
        <v>25102.800000000025</v>
      </c>
      <c r="AI50" s="178">
        <v>5491</v>
      </c>
      <c r="AJ50" s="178">
        <v>0</v>
      </c>
      <c r="AK50" s="178">
        <v>0</v>
      </c>
      <c r="AL50" s="178">
        <v>0</v>
      </c>
      <c r="AM50" s="178">
        <v>0</v>
      </c>
      <c r="AN50" s="93">
        <v>123.63174256148407</v>
      </c>
      <c r="AO50" s="93">
        <v>1575.0495607874998</v>
      </c>
      <c r="AP50" s="93">
        <v>0</v>
      </c>
      <c r="AQ50" s="163">
        <v>167.18799999999999</v>
      </c>
      <c r="AR50" s="164">
        <v>0.37338206091346271</v>
      </c>
      <c r="AS50" s="93">
        <v>4257.6927995513624</v>
      </c>
      <c r="AT50" s="93">
        <v>5720.0979146421714</v>
      </c>
      <c r="AU50" s="93">
        <v>17679.23264017094</v>
      </c>
      <c r="AV50" s="152">
        <v>6.3769349781841692E-2</v>
      </c>
      <c r="AW50" s="152">
        <v>8.1860526035740303E-2</v>
      </c>
      <c r="AX50" s="152">
        <v>8.1860526035740303E-2</v>
      </c>
      <c r="AY50" s="93">
        <v>0</v>
      </c>
      <c r="AZ50" s="93">
        <v>0</v>
      </c>
      <c r="BE50" s="170"/>
      <c r="BF50" s="170"/>
      <c r="BG50" s="170"/>
    </row>
    <row r="51" spans="1:59" ht="15.95" customHeight="1">
      <c r="A51" s="136" t="s">
        <v>121</v>
      </c>
      <c r="B51" s="136">
        <v>1577</v>
      </c>
      <c r="C51" s="133">
        <v>3240569</v>
      </c>
      <c r="D51" s="136">
        <f t="shared" si="8"/>
        <v>48.664293215173018</v>
      </c>
      <c r="E51" s="136">
        <v>0</v>
      </c>
      <c r="F51" s="138">
        <v>0</v>
      </c>
      <c r="G51" s="137">
        <v>0</v>
      </c>
      <c r="H51" s="138">
        <v>0</v>
      </c>
      <c r="I51" s="136">
        <v>12346</v>
      </c>
      <c r="J51" s="139">
        <v>16219109</v>
      </c>
      <c r="K51" s="139">
        <v>39595</v>
      </c>
      <c r="L51" s="139">
        <v>5633830</v>
      </c>
      <c r="M51" s="139">
        <f t="shared" si="6"/>
        <v>2.2071116150980075</v>
      </c>
      <c r="N51" s="139">
        <f t="shared" si="7"/>
        <v>-0.65264244786812886</v>
      </c>
      <c r="O51" s="136">
        <v>746.58698024913735</v>
      </c>
      <c r="P51" s="136">
        <v>357.09528547294337</v>
      </c>
      <c r="Q51" s="139">
        <v>2258</v>
      </c>
      <c r="R51" s="139">
        <v>0</v>
      </c>
      <c r="S51" s="139">
        <v>0</v>
      </c>
      <c r="T51" s="139">
        <v>0</v>
      </c>
      <c r="U51" s="139">
        <v>0</v>
      </c>
      <c r="V51" s="139">
        <v>1.7999999999999998</v>
      </c>
      <c r="W51" s="139">
        <v>0</v>
      </c>
      <c r="X51" s="178">
        <v>4581</v>
      </c>
      <c r="Y51" s="178">
        <v>1830</v>
      </c>
      <c r="Z51" s="178">
        <v>0</v>
      </c>
      <c r="AA51" s="178">
        <v>259.60000000000002</v>
      </c>
      <c r="AB51" s="178">
        <v>388.2</v>
      </c>
      <c r="AC51" s="178">
        <v>916.69999999999993</v>
      </c>
      <c r="AD51" s="178">
        <v>0</v>
      </c>
      <c r="AE51" s="178">
        <v>10.6</v>
      </c>
      <c r="AF51" s="178">
        <v>70.7</v>
      </c>
      <c r="AG51" s="178">
        <v>27.800000000000004</v>
      </c>
      <c r="AH51" s="178">
        <v>780.49999999999955</v>
      </c>
      <c r="AI51" s="178">
        <v>0</v>
      </c>
      <c r="AJ51" s="178">
        <v>0</v>
      </c>
      <c r="AK51" s="178">
        <v>0</v>
      </c>
      <c r="AL51" s="178">
        <v>0</v>
      </c>
      <c r="AM51" s="178">
        <v>0</v>
      </c>
      <c r="AN51" s="93">
        <v>5.4582916538419699</v>
      </c>
      <c r="AO51" s="93">
        <v>69.537803915999987</v>
      </c>
      <c r="AP51" s="93">
        <v>2</v>
      </c>
      <c r="AQ51" s="163">
        <v>52.588999999999999</v>
      </c>
      <c r="AR51" s="164">
        <v>0.34484397877883199</v>
      </c>
      <c r="AS51" s="93">
        <v>265.8</v>
      </c>
      <c r="AT51" s="93">
        <v>357.09528547294337</v>
      </c>
      <c r="AU51" s="93">
        <v>1103.682265722081</v>
      </c>
      <c r="AV51" s="151">
        <v>0</v>
      </c>
      <c r="AW51" s="151">
        <v>0</v>
      </c>
      <c r="AX51" s="151">
        <v>0</v>
      </c>
      <c r="AY51" s="93">
        <v>0</v>
      </c>
      <c r="AZ51" s="93">
        <v>0</v>
      </c>
      <c r="BE51" s="170"/>
      <c r="BF51" s="170"/>
      <c r="BG51" s="170"/>
    </row>
    <row r="52" spans="1:59" ht="15.95" customHeight="1">
      <c r="A52" s="136" t="s">
        <v>124</v>
      </c>
      <c r="B52" s="136">
        <v>777</v>
      </c>
      <c r="C52" s="133">
        <v>622868</v>
      </c>
      <c r="D52" s="136">
        <f t="shared" si="8"/>
        <v>124.74553195861724</v>
      </c>
      <c r="E52" s="136">
        <v>1</v>
      </c>
      <c r="F52" s="138">
        <v>0.59000000000000008</v>
      </c>
      <c r="G52" s="137">
        <v>0.72333333333333338</v>
      </c>
      <c r="H52" s="138">
        <v>0.75</v>
      </c>
      <c r="I52" s="136">
        <v>2534008</v>
      </c>
      <c r="J52" s="139">
        <v>3172326</v>
      </c>
      <c r="K52" s="139">
        <v>9726362</v>
      </c>
      <c r="L52" s="139">
        <v>6048985</v>
      </c>
      <c r="M52" s="139">
        <f t="shared" si="6"/>
        <v>2.838331212845421</v>
      </c>
      <c r="N52" s="139">
        <f t="shared" si="7"/>
        <v>0.90679804030228928</v>
      </c>
      <c r="O52" s="136">
        <v>85.950194114460501</v>
      </c>
      <c r="P52" s="136">
        <v>41.110292458510408</v>
      </c>
      <c r="Q52" s="139">
        <v>0</v>
      </c>
      <c r="R52" s="139">
        <v>0</v>
      </c>
      <c r="S52" s="139">
        <v>0</v>
      </c>
      <c r="T52" s="139">
        <v>0</v>
      </c>
      <c r="U52" s="139">
        <v>0</v>
      </c>
      <c r="V52" s="139">
        <v>0</v>
      </c>
      <c r="W52" s="139">
        <v>0</v>
      </c>
      <c r="X52" s="178">
        <v>0</v>
      </c>
      <c r="Y52" s="178">
        <v>0</v>
      </c>
      <c r="Z52" s="178">
        <v>0</v>
      </c>
      <c r="AA52" s="178">
        <v>331.19999999999976</v>
      </c>
      <c r="AB52" s="178">
        <v>150.19999999999999</v>
      </c>
      <c r="AC52" s="178">
        <v>121.50000000000001</v>
      </c>
      <c r="AD52" s="178">
        <v>0</v>
      </c>
      <c r="AE52" s="178">
        <v>81.099999999999994</v>
      </c>
      <c r="AF52" s="178">
        <v>0</v>
      </c>
      <c r="AG52" s="178">
        <v>110.6</v>
      </c>
      <c r="AH52" s="178">
        <v>0</v>
      </c>
      <c r="AI52" s="178">
        <v>0</v>
      </c>
      <c r="AJ52" s="178">
        <v>0</v>
      </c>
      <c r="AK52" s="178">
        <v>0</v>
      </c>
      <c r="AL52" s="178">
        <v>0</v>
      </c>
      <c r="AM52" s="178">
        <v>0</v>
      </c>
      <c r="AN52" s="93">
        <v>704.49340349121462</v>
      </c>
      <c r="AO52" s="93">
        <v>8975.1386072609985</v>
      </c>
      <c r="AP52" s="93">
        <v>0</v>
      </c>
      <c r="AQ52" s="163">
        <v>5.899</v>
      </c>
      <c r="AR52" s="164">
        <v>0.77826750296660452</v>
      </c>
      <c r="AS52" s="93">
        <v>30.6</v>
      </c>
      <c r="AT52" s="93">
        <v>41.110292458510408</v>
      </c>
      <c r="AU52" s="93">
        <v>127.0604865729709</v>
      </c>
      <c r="AV52" s="152">
        <v>0.59000000000000008</v>
      </c>
      <c r="AW52" s="152">
        <v>0.72333333333333338</v>
      </c>
      <c r="AX52" s="151">
        <v>0.75</v>
      </c>
      <c r="AY52" s="93">
        <v>0</v>
      </c>
      <c r="AZ52" s="93">
        <v>4000</v>
      </c>
      <c r="BE52" s="170"/>
      <c r="BF52" s="170"/>
      <c r="BG52" s="170"/>
    </row>
    <row r="53" spans="1:59" ht="15.95" customHeight="1">
      <c r="A53" s="136" t="s">
        <v>127</v>
      </c>
      <c r="B53" s="136">
        <v>2176</v>
      </c>
      <c r="C53" s="133">
        <v>8655021</v>
      </c>
      <c r="D53" s="136">
        <f t="shared" si="8"/>
        <v>25.141475682150279</v>
      </c>
      <c r="E53" s="136">
        <v>0</v>
      </c>
      <c r="F53" s="138">
        <v>1.9207378972811152E-2</v>
      </c>
      <c r="G53" s="137">
        <v>0.24695201536471476</v>
      </c>
      <c r="H53" s="138">
        <v>0.82317338454904931</v>
      </c>
      <c r="I53" s="136">
        <v>48576229</v>
      </c>
      <c r="J53" s="139">
        <v>0</v>
      </c>
      <c r="K53" s="139">
        <v>32191731</v>
      </c>
      <c r="L53" s="139">
        <v>856</v>
      </c>
      <c r="M53" s="139">
        <f t="shared" si="6"/>
        <v>-0.33729456438456762</v>
      </c>
      <c r="N53" s="139">
        <f t="shared" si="7"/>
        <v>0</v>
      </c>
      <c r="O53" s="136">
        <v>4622.7634736253103</v>
      </c>
      <c r="P53" s="136">
        <v>2211.084690677651</v>
      </c>
      <c r="Q53" s="139">
        <v>2162.3000000000002</v>
      </c>
      <c r="R53" s="139">
        <v>267</v>
      </c>
      <c r="S53" s="139">
        <v>0</v>
      </c>
      <c r="T53" s="139">
        <v>239.2</v>
      </c>
      <c r="U53" s="139">
        <v>794.4</v>
      </c>
      <c r="V53" s="139">
        <v>543</v>
      </c>
      <c r="W53" s="139">
        <v>0</v>
      </c>
      <c r="X53" s="178">
        <v>2835.9</v>
      </c>
      <c r="Y53" s="178">
        <v>8867.9999999999964</v>
      </c>
      <c r="Z53" s="178">
        <v>3568</v>
      </c>
      <c r="AA53" s="178">
        <v>863.49999999999932</v>
      </c>
      <c r="AB53" s="178">
        <v>0</v>
      </c>
      <c r="AC53" s="178">
        <v>554.79999999999995</v>
      </c>
      <c r="AD53" s="178">
        <v>0</v>
      </c>
      <c r="AE53" s="178">
        <v>329.70000000000357</v>
      </c>
      <c r="AF53" s="178">
        <v>0</v>
      </c>
      <c r="AG53" s="178">
        <v>2336.0000000000041</v>
      </c>
      <c r="AH53" s="178">
        <v>4707.3</v>
      </c>
      <c r="AI53" s="178">
        <v>0</v>
      </c>
      <c r="AJ53" s="178">
        <v>0</v>
      </c>
      <c r="AK53" s="178">
        <v>0</v>
      </c>
      <c r="AL53" s="178">
        <v>0</v>
      </c>
      <c r="AM53" s="178">
        <v>98</v>
      </c>
      <c r="AN53" s="93">
        <v>807.98096929123949</v>
      </c>
      <c r="AO53" s="93">
        <v>10293.554425748998</v>
      </c>
      <c r="AP53" s="93">
        <v>89.78</v>
      </c>
      <c r="AQ53" s="163">
        <v>25.274000000000001</v>
      </c>
      <c r="AR53" s="164">
        <v>0.6293819735696764</v>
      </c>
      <c r="AS53" s="93">
        <v>1645.796891448038</v>
      </c>
      <c r="AT53" s="93">
        <v>2211.084690677651</v>
      </c>
      <c r="AU53" s="93">
        <v>6833.8481643029618</v>
      </c>
      <c r="AV53" s="151">
        <v>1.9339941160733121E-2</v>
      </c>
      <c r="AW53" s="151">
        <v>0.24865638635228299</v>
      </c>
      <c r="AX53" s="151">
        <v>0.82885462117427677</v>
      </c>
      <c r="AY53" s="93">
        <v>1</v>
      </c>
      <c r="AZ53" s="93">
        <v>0</v>
      </c>
      <c r="BE53" s="170"/>
      <c r="BF53" s="170"/>
      <c r="BG53" s="170"/>
    </row>
    <row r="54" spans="1:59" ht="15.95" customHeight="1">
      <c r="A54" s="136" t="s">
        <v>130</v>
      </c>
      <c r="B54" s="136">
        <v>3423</v>
      </c>
      <c r="C54" s="133">
        <v>7681818</v>
      </c>
      <c r="D54" s="136">
        <f t="shared" si="8"/>
        <v>44.559764368278451</v>
      </c>
      <c r="E54" s="136">
        <v>1</v>
      </c>
      <c r="F54" s="138">
        <v>0.12566533370186386</v>
      </c>
      <c r="G54" s="137">
        <v>0.41050675675942189</v>
      </c>
      <c r="H54" s="138">
        <v>0.83776889134575916</v>
      </c>
      <c r="I54" s="136">
        <v>2973166</v>
      </c>
      <c r="J54" s="139">
        <v>19114796</v>
      </c>
      <c r="K54" s="139">
        <v>1435330</v>
      </c>
      <c r="L54" s="139">
        <v>22061511</v>
      </c>
      <c r="M54" s="139">
        <f t="shared" si="6"/>
        <v>-0.5172385262040532</v>
      </c>
      <c r="N54" s="139">
        <f t="shared" si="7"/>
        <v>0.15415885160375242</v>
      </c>
      <c r="O54" s="136">
        <v>0</v>
      </c>
      <c r="P54" s="136">
        <v>0</v>
      </c>
      <c r="Q54" s="139">
        <v>670</v>
      </c>
      <c r="R54" s="139">
        <v>0</v>
      </c>
      <c r="S54" s="139">
        <v>0</v>
      </c>
      <c r="T54" s="139">
        <v>20</v>
      </c>
      <c r="U54" s="139">
        <v>0</v>
      </c>
      <c r="V54" s="139">
        <v>0</v>
      </c>
      <c r="W54" s="139">
        <v>0</v>
      </c>
      <c r="X54" s="178">
        <v>1340</v>
      </c>
      <c r="Y54" s="178">
        <v>2635.5999999999995</v>
      </c>
      <c r="Z54" s="178">
        <v>1163</v>
      </c>
      <c r="AA54" s="178">
        <v>21225.100000000009</v>
      </c>
      <c r="AB54" s="178">
        <v>3073.1000000000004</v>
      </c>
      <c r="AC54" s="178">
        <v>19.7</v>
      </c>
      <c r="AD54" s="178">
        <v>0</v>
      </c>
      <c r="AE54" s="178">
        <v>96.399999999999949</v>
      </c>
      <c r="AF54" s="178">
        <v>0</v>
      </c>
      <c r="AG54" s="178">
        <v>2.5</v>
      </c>
      <c r="AH54" s="178">
        <v>623.80000000000018</v>
      </c>
      <c r="AI54" s="178">
        <v>0</v>
      </c>
      <c r="AJ54" s="178">
        <v>0</v>
      </c>
      <c r="AK54" s="178">
        <v>0</v>
      </c>
      <c r="AL54" s="178">
        <v>0</v>
      </c>
      <c r="AM54" s="178">
        <v>22.7</v>
      </c>
      <c r="AN54" s="93">
        <v>143.61119284707135</v>
      </c>
      <c r="AO54" s="93">
        <v>1829.5847128859996</v>
      </c>
      <c r="AP54" s="93">
        <v>65.5</v>
      </c>
      <c r="AQ54" s="163">
        <v>42.531999999999996</v>
      </c>
      <c r="AR54" s="164">
        <v>0.52748518762343644</v>
      </c>
      <c r="AS54" s="93">
        <v>1572.054009070948</v>
      </c>
      <c r="AT54" s="93">
        <v>2112.0130742967472</v>
      </c>
      <c r="AU54" s="93">
        <v>6527.6453369785704</v>
      </c>
      <c r="AV54" s="152">
        <v>0.1258432071119378</v>
      </c>
      <c r="AW54" s="151">
        <v>0.41108780989899679</v>
      </c>
      <c r="AX54" s="151">
        <v>0.83895471407958522</v>
      </c>
      <c r="AY54" s="93">
        <v>1</v>
      </c>
      <c r="AZ54" s="93">
        <v>0</v>
      </c>
      <c r="BE54" s="170"/>
      <c r="BF54" s="170"/>
      <c r="BG54" s="170"/>
    </row>
    <row r="55" spans="1:59" ht="15.95" customHeight="1">
      <c r="A55" s="136" t="s">
        <v>132</v>
      </c>
      <c r="B55" s="136">
        <v>240</v>
      </c>
      <c r="C55" s="133">
        <v>1801966</v>
      </c>
      <c r="D55" s="136">
        <f t="shared" si="8"/>
        <v>13.318786259008219</v>
      </c>
      <c r="E55" s="136">
        <v>0</v>
      </c>
      <c r="F55" s="138">
        <v>0</v>
      </c>
      <c r="G55" s="137">
        <v>0</v>
      </c>
      <c r="H55" s="138">
        <v>0</v>
      </c>
      <c r="I55" s="136">
        <v>0</v>
      </c>
      <c r="J55" s="139">
        <v>53754335</v>
      </c>
      <c r="K55" s="139">
        <v>8784</v>
      </c>
      <c r="L55" s="139">
        <v>31217575</v>
      </c>
      <c r="M55" s="139">
        <f t="shared" si="6"/>
        <v>0</v>
      </c>
      <c r="N55" s="139">
        <f t="shared" si="7"/>
        <v>-0.41925474475686475</v>
      </c>
      <c r="O55" s="136">
        <v>2343.5653009930002</v>
      </c>
      <c r="P55" s="136">
        <v>1120.9358618915539</v>
      </c>
      <c r="Q55" s="139">
        <v>1338</v>
      </c>
      <c r="R55" s="139">
        <v>0</v>
      </c>
      <c r="S55" s="139">
        <v>0</v>
      </c>
      <c r="T55" s="139">
        <v>0</v>
      </c>
      <c r="U55" s="139">
        <v>0</v>
      </c>
      <c r="V55" s="139">
        <v>0</v>
      </c>
      <c r="W55" s="139">
        <v>0</v>
      </c>
      <c r="X55" s="178">
        <v>12568</v>
      </c>
      <c r="Y55" s="178">
        <v>0</v>
      </c>
      <c r="Z55" s="178">
        <v>0</v>
      </c>
      <c r="AA55" s="178">
        <v>237.8</v>
      </c>
      <c r="AB55" s="178">
        <v>686.30000000000007</v>
      </c>
      <c r="AC55" s="178">
        <v>0</v>
      </c>
      <c r="AD55" s="178">
        <v>0</v>
      </c>
      <c r="AE55" s="178">
        <v>3.2</v>
      </c>
      <c r="AF55" s="178">
        <v>0</v>
      </c>
      <c r="AG55" s="178">
        <v>11</v>
      </c>
      <c r="AH55" s="178">
        <v>1093.4000000000001</v>
      </c>
      <c r="AI55" s="178">
        <v>0</v>
      </c>
      <c r="AJ55" s="178">
        <v>0</v>
      </c>
      <c r="AK55" s="178">
        <v>0</v>
      </c>
      <c r="AL55" s="178">
        <v>0</v>
      </c>
      <c r="AM55" s="178">
        <v>0</v>
      </c>
      <c r="AN55" s="93">
        <v>824.57657320523526</v>
      </c>
      <c r="AO55" s="93">
        <v>10504.979890715998</v>
      </c>
      <c r="AP55" s="93">
        <v>0</v>
      </c>
      <c r="AQ55" s="163">
        <v>15.384</v>
      </c>
      <c r="AR55" s="164">
        <v>0.79010660426417056</v>
      </c>
      <c r="AS55" s="93">
        <v>834.35644269616114</v>
      </c>
      <c r="AT55" s="93">
        <v>1120.9358618915539</v>
      </c>
      <c r="AU55" s="93">
        <v>3464.5011628845541</v>
      </c>
      <c r="AV55" s="151">
        <v>0</v>
      </c>
      <c r="AW55" s="151">
        <v>0</v>
      </c>
      <c r="AX55" s="151">
        <v>0</v>
      </c>
      <c r="AY55" s="93">
        <v>0</v>
      </c>
      <c r="AZ55" s="93">
        <v>0</v>
      </c>
      <c r="BE55" s="170"/>
      <c r="BF55" s="170"/>
      <c r="BG55" s="170"/>
    </row>
    <row r="56" spans="1:59" ht="15.95" customHeight="1">
      <c r="A56" s="136" t="s">
        <v>1</v>
      </c>
      <c r="B56" s="136">
        <v>778</v>
      </c>
      <c r="C56" s="133">
        <v>5837176</v>
      </c>
      <c r="D56" s="136">
        <f t="shared" si="8"/>
        <v>13.328362893289494</v>
      </c>
      <c r="E56" s="136">
        <v>0</v>
      </c>
      <c r="F56" s="138">
        <v>0.1</v>
      </c>
      <c r="G56" s="137">
        <v>0.1</v>
      </c>
      <c r="H56" s="138">
        <v>0.1</v>
      </c>
      <c r="I56" s="136">
        <v>14492190</v>
      </c>
      <c r="J56" s="139">
        <v>30</v>
      </c>
      <c r="K56" s="139">
        <v>11010488</v>
      </c>
      <c r="L56" s="139">
        <v>0</v>
      </c>
      <c r="M56" s="139">
        <f t="shared" si="6"/>
        <v>-0.24024678119732079</v>
      </c>
      <c r="N56" s="139">
        <f t="shared" si="7"/>
        <v>-1</v>
      </c>
      <c r="O56" s="136">
        <v>6651.3478768095119</v>
      </c>
      <c r="P56" s="136">
        <v>3181.3640361857802</v>
      </c>
      <c r="Q56" s="139">
        <v>1871</v>
      </c>
      <c r="R56" s="139">
        <v>0</v>
      </c>
      <c r="S56" s="139">
        <v>0</v>
      </c>
      <c r="T56" s="139">
        <v>34.4</v>
      </c>
      <c r="U56" s="139">
        <v>171.1</v>
      </c>
      <c r="V56" s="139">
        <v>327.8</v>
      </c>
      <c r="W56" s="139">
        <v>0</v>
      </c>
      <c r="X56" s="178">
        <v>5487.2000000000007</v>
      </c>
      <c r="Y56" s="178">
        <v>2726.5</v>
      </c>
      <c r="Z56" s="178">
        <v>1201.0999999999999</v>
      </c>
      <c r="AA56" s="178">
        <v>385.50000000000023</v>
      </c>
      <c r="AB56" s="178">
        <v>306.8</v>
      </c>
      <c r="AC56" s="178">
        <v>37.4</v>
      </c>
      <c r="AD56" s="178">
        <v>0</v>
      </c>
      <c r="AE56" s="178">
        <v>201.8000000000001</v>
      </c>
      <c r="AF56" s="178">
        <v>0</v>
      </c>
      <c r="AG56" s="178">
        <v>588.39999999999952</v>
      </c>
      <c r="AH56" s="178">
        <v>3830.3000000000006</v>
      </c>
      <c r="AI56" s="178">
        <v>0</v>
      </c>
      <c r="AJ56" s="178">
        <v>0</v>
      </c>
      <c r="AK56" s="178">
        <v>0</v>
      </c>
      <c r="AL56" s="178">
        <v>0</v>
      </c>
      <c r="AM56" s="178">
        <v>0</v>
      </c>
      <c r="AN56" s="93">
        <v>998.49274509153554</v>
      </c>
      <c r="AO56" s="155">
        <v>12720.645418581</v>
      </c>
      <c r="AP56" s="93">
        <v>0</v>
      </c>
      <c r="AQ56" s="163">
        <v>34.661000000000001</v>
      </c>
      <c r="AR56" s="164">
        <v>0.48988777011626899</v>
      </c>
      <c r="AS56" s="93">
        <v>2368.0137913281151</v>
      </c>
      <c r="AT56" s="93">
        <v>3181.3640361857802</v>
      </c>
      <c r="AU56" s="93">
        <v>9832.7119129952916</v>
      </c>
      <c r="AV56" s="151">
        <v>0.1</v>
      </c>
      <c r="AW56" s="151">
        <v>0.1</v>
      </c>
      <c r="AX56" s="151">
        <v>0.1</v>
      </c>
      <c r="AY56" s="93">
        <v>0</v>
      </c>
      <c r="AZ56" s="93">
        <v>0</v>
      </c>
      <c r="BE56" s="170">
        <v>13</v>
      </c>
      <c r="BF56" s="155">
        <v>4331</v>
      </c>
      <c r="BG56" s="170">
        <v>1</v>
      </c>
    </row>
    <row r="57" spans="1:59" ht="15.95" customHeight="1">
      <c r="A57" s="136" t="s">
        <v>136</v>
      </c>
      <c r="B57" s="136">
        <v>169</v>
      </c>
      <c r="C57" s="134">
        <v>585380</v>
      </c>
      <c r="D57" s="136">
        <f t="shared" si="8"/>
        <v>28.870135638388742</v>
      </c>
      <c r="E57" s="136">
        <v>0</v>
      </c>
      <c r="F57" s="138">
        <v>0</v>
      </c>
      <c r="G57" s="137">
        <v>0</v>
      </c>
      <c r="H57" s="138">
        <v>0</v>
      </c>
      <c r="I57" s="136">
        <v>22734</v>
      </c>
      <c r="J57" s="139">
        <v>27550707</v>
      </c>
      <c r="K57" s="139">
        <v>1437</v>
      </c>
      <c r="L57" s="139">
        <v>26693695</v>
      </c>
      <c r="M57" s="139">
        <f t="shared" si="6"/>
        <v>-0.93679070994985481</v>
      </c>
      <c r="N57" s="139">
        <f t="shared" si="7"/>
        <v>-3.1106715337649971E-2</v>
      </c>
      <c r="O57" s="136">
        <v>51.401586676295011</v>
      </c>
      <c r="P57" s="136">
        <v>24.58556705852093</v>
      </c>
      <c r="Q57" s="139">
        <v>220</v>
      </c>
      <c r="R57" s="139">
        <v>0</v>
      </c>
      <c r="S57" s="139">
        <v>0</v>
      </c>
      <c r="T57" s="139">
        <v>0</v>
      </c>
      <c r="U57" s="139">
        <v>0</v>
      </c>
      <c r="V57" s="139">
        <v>0</v>
      </c>
      <c r="W57" s="139">
        <v>0</v>
      </c>
      <c r="X57" s="178">
        <v>6332</v>
      </c>
      <c r="Y57" s="178">
        <v>94</v>
      </c>
      <c r="Z57" s="178">
        <v>0</v>
      </c>
      <c r="AA57" s="178">
        <v>307.09999999999997</v>
      </c>
      <c r="AB57" s="178">
        <v>1485.9</v>
      </c>
      <c r="AC57" s="178">
        <v>92</v>
      </c>
      <c r="AD57" s="178">
        <v>0</v>
      </c>
      <c r="AE57" s="178">
        <v>0</v>
      </c>
      <c r="AF57" s="178">
        <v>0</v>
      </c>
      <c r="AG57" s="178">
        <v>4.7</v>
      </c>
      <c r="AH57" s="178">
        <v>150</v>
      </c>
      <c r="AI57" s="178">
        <v>0</v>
      </c>
      <c r="AJ57" s="178">
        <v>0</v>
      </c>
      <c r="AK57" s="178">
        <v>0</v>
      </c>
      <c r="AL57" s="178">
        <v>0</v>
      </c>
      <c r="AM57" s="178">
        <v>0</v>
      </c>
      <c r="AQ57" s="163">
        <v>62.14</v>
      </c>
      <c r="AR57" s="164">
        <v>0.18422915996137751</v>
      </c>
      <c r="AS57" s="93">
        <v>18.3</v>
      </c>
      <c r="AT57" s="93">
        <v>24.58556705852093</v>
      </c>
      <c r="AU57" s="93">
        <v>75.987153734815948</v>
      </c>
      <c r="AV57" s="151">
        <v>0</v>
      </c>
      <c r="AW57" s="151">
        <v>0</v>
      </c>
      <c r="AX57" s="151">
        <v>0</v>
      </c>
      <c r="AY57" s="93">
        <v>0</v>
      </c>
      <c r="AZ57" s="93">
        <v>0</v>
      </c>
      <c r="BE57" s="170"/>
      <c r="BF57" s="170"/>
      <c r="BG57" s="170"/>
    </row>
    <row r="58" spans="1:59" ht="15.95" customHeight="1">
      <c r="A58" s="94"/>
      <c r="B58" s="94"/>
      <c r="D58" s="94"/>
      <c r="E58" s="94"/>
      <c r="I58" s="94"/>
      <c r="AQ58" s="163"/>
    </row>
    <row r="59" spans="1:59" ht="15.95" customHeight="1">
      <c r="A59" s="94"/>
      <c r="B59" s="94"/>
      <c r="C59" s="94"/>
      <c r="D59" s="94"/>
      <c r="E59" s="94"/>
      <c r="F59" s="94"/>
      <c r="H59" s="94"/>
      <c r="I59" s="94"/>
      <c r="AQ59" s="163"/>
    </row>
    <row r="60" spans="1:59" ht="15.95" customHeight="1">
      <c r="A60" s="94"/>
      <c r="B60" s="156"/>
      <c r="C60" s="156"/>
      <c r="D60" s="156"/>
      <c r="E60" s="156"/>
      <c r="F60" s="156"/>
      <c r="G60" s="156"/>
      <c r="H60" s="156"/>
      <c r="I60" s="156"/>
      <c r="J60" s="156"/>
      <c r="K60" s="156"/>
      <c r="L60" s="156"/>
      <c r="M60" s="156"/>
      <c r="N60" s="156"/>
      <c r="O60" s="156"/>
      <c r="P60" s="156"/>
      <c r="Q60" s="156"/>
      <c r="AQ60" s="165"/>
    </row>
    <row r="61" spans="1:59" ht="15.95" customHeight="1">
      <c r="B61" s="262" t="s">
        <v>248</v>
      </c>
      <c r="C61" s="264"/>
      <c r="D61" s="264"/>
      <c r="E61" s="264"/>
      <c r="F61" s="264"/>
      <c r="G61" s="264"/>
      <c r="H61" s="264"/>
      <c r="I61" s="264"/>
      <c r="J61" s="157" t="s">
        <v>249</v>
      </c>
      <c r="K61" s="157"/>
      <c r="L61" s="157"/>
      <c r="M61" s="157"/>
      <c r="N61" s="157"/>
      <c r="O61" s="157"/>
      <c r="P61" s="157"/>
      <c r="Q61" s="157"/>
      <c r="R61" s="267" t="s">
        <v>250</v>
      </c>
      <c r="S61" s="264"/>
      <c r="T61" s="264"/>
      <c r="U61" s="264"/>
      <c r="V61" s="264"/>
      <c r="W61" s="264"/>
      <c r="X61" s="264"/>
      <c r="Y61" s="264"/>
      <c r="AH61" s="266"/>
      <c r="AI61" s="264"/>
      <c r="AJ61" s="264"/>
      <c r="AK61" s="264"/>
      <c r="AL61" s="264"/>
      <c r="AM61" s="264"/>
      <c r="AN61" s="264"/>
    </row>
    <row r="62" spans="1:59" ht="15.95" customHeight="1">
      <c r="A62" s="94"/>
      <c r="B62" s="94" t="s">
        <v>251</v>
      </c>
      <c r="C62" s="94" t="s">
        <v>252</v>
      </c>
      <c r="D62" s="94" t="s">
        <v>253</v>
      </c>
      <c r="E62" s="94" t="s">
        <v>254</v>
      </c>
      <c r="F62" s="94" t="s">
        <v>255</v>
      </c>
      <c r="G62" s="94" t="s">
        <v>256</v>
      </c>
      <c r="H62" s="94" t="s">
        <v>257</v>
      </c>
      <c r="I62" s="94" t="s">
        <v>258</v>
      </c>
      <c r="J62" s="93" t="s">
        <v>251</v>
      </c>
      <c r="K62" s="93" t="s">
        <v>252</v>
      </c>
      <c r="L62" s="93" t="s">
        <v>253</v>
      </c>
      <c r="M62" s="93" t="s">
        <v>254</v>
      </c>
      <c r="N62" s="93" t="s">
        <v>255</v>
      </c>
      <c r="O62" s="93" t="s">
        <v>256</v>
      </c>
      <c r="P62" s="93" t="s">
        <v>257</v>
      </c>
      <c r="Q62" s="93" t="s">
        <v>258</v>
      </c>
      <c r="R62" s="94" t="s">
        <v>251</v>
      </c>
      <c r="S62" s="94" t="s">
        <v>252</v>
      </c>
      <c r="T62" s="94" t="s">
        <v>253</v>
      </c>
      <c r="U62" s="94" t="s">
        <v>254</v>
      </c>
      <c r="V62" s="94" t="s">
        <v>255</v>
      </c>
      <c r="W62" s="94" t="s">
        <v>256</v>
      </c>
      <c r="X62" s="94" t="s">
        <v>257</v>
      </c>
      <c r="Y62" s="94" t="s">
        <v>258</v>
      </c>
      <c r="AH62" s="94"/>
      <c r="AI62" s="94"/>
      <c r="AJ62" s="94"/>
      <c r="AK62" s="94"/>
      <c r="AL62" s="94"/>
      <c r="AM62" s="94"/>
      <c r="AN62" s="94"/>
    </row>
    <row r="63" spans="1:59" s="158" customFormat="1" ht="15.95" customHeight="1">
      <c r="A63" s="158" t="str">
        <f>LOOKUP('Repeating Values'!C1,About!G1:H50,About!H1:H50)</f>
        <v>NM</v>
      </c>
      <c r="B63" s="158">
        <f>SUMIFS(B64:B72,$A$64:$A$72,$A$63)</f>
        <v>1569822951793760</v>
      </c>
      <c r="C63" s="158">
        <f t="shared" ref="C63:Y63" si="9">SUMIFS(C64:C72,$A$64:$A$72,$A$63)</f>
        <v>158850204000000</v>
      </c>
      <c r="D63" s="158">
        <f t="shared" si="9"/>
        <v>6265495785837.5</v>
      </c>
      <c r="E63" s="158">
        <f t="shared" si="9"/>
        <v>28083822007599.301</v>
      </c>
      <c r="F63" s="158">
        <f t="shared" si="9"/>
        <v>16910855262890.699</v>
      </c>
      <c r="G63" s="158">
        <f t="shared" si="9"/>
        <v>1514136560000000</v>
      </c>
      <c r="H63" s="158">
        <f t="shared" si="9"/>
        <v>0</v>
      </c>
      <c r="I63" s="158">
        <f t="shared" si="9"/>
        <v>0</v>
      </c>
      <c r="J63" s="158">
        <f t="shared" si="9"/>
        <v>1885631209000000</v>
      </c>
      <c r="K63" s="158">
        <f t="shared" si="9"/>
        <v>281991804000000</v>
      </c>
      <c r="L63" s="158">
        <f t="shared" si="9"/>
        <v>6265495785837.5</v>
      </c>
      <c r="M63" s="158">
        <f t="shared" si="9"/>
        <v>33324822007599.301</v>
      </c>
      <c r="N63" s="158">
        <f t="shared" si="9"/>
        <v>24260855262890.699</v>
      </c>
      <c r="O63" s="158">
        <f t="shared" si="9"/>
        <v>1795366560000000</v>
      </c>
      <c r="P63" s="158">
        <f t="shared" si="9"/>
        <v>106619620381533</v>
      </c>
      <c r="Q63" s="158">
        <f t="shared" si="9"/>
        <v>73976158075227.297</v>
      </c>
      <c r="R63" s="158">
        <f t="shared" si="9"/>
        <v>83.251854567377393</v>
      </c>
      <c r="S63" s="159">
        <f t="shared" si="9"/>
        <v>56.331496783502267</v>
      </c>
      <c r="T63" s="159">
        <f t="shared" si="9"/>
        <v>100</v>
      </c>
      <c r="U63" s="159">
        <f t="shared" si="9"/>
        <v>84.272984267388267</v>
      </c>
      <c r="V63" s="159">
        <f t="shared" si="9"/>
        <v>69.704283215264354</v>
      </c>
      <c r="W63" s="159">
        <f t="shared" si="9"/>
        <v>84.335789344321981</v>
      </c>
      <c r="X63" s="159">
        <f t="shared" si="9"/>
        <v>0</v>
      </c>
      <c r="Y63" s="159">
        <f t="shared" si="9"/>
        <v>0</v>
      </c>
    </row>
    <row r="64" spans="1:59">
      <c r="A64" s="160" t="s">
        <v>17</v>
      </c>
      <c r="B64" s="94">
        <v>1085693161000000</v>
      </c>
      <c r="C64" s="94">
        <v>0</v>
      </c>
      <c r="D64" s="94">
        <v>0</v>
      </c>
      <c r="E64" s="94">
        <v>0</v>
      </c>
      <c r="F64" s="94">
        <v>0</v>
      </c>
      <c r="G64" s="94">
        <v>1762853160000000</v>
      </c>
      <c r="H64" s="94">
        <v>0</v>
      </c>
      <c r="I64" s="94">
        <v>0</v>
      </c>
      <c r="J64" s="93">
        <v>1085693161000000</v>
      </c>
      <c r="K64" s="93">
        <v>249641566800000</v>
      </c>
      <c r="L64" s="93">
        <v>0</v>
      </c>
      <c r="M64" s="93">
        <v>0</v>
      </c>
      <c r="N64" s="93">
        <v>0</v>
      </c>
      <c r="O64" s="93">
        <v>2287978160000000</v>
      </c>
      <c r="P64" s="93">
        <v>0</v>
      </c>
      <c r="Q64" s="93">
        <v>0</v>
      </c>
      <c r="R64" s="94">
        <f t="shared" ref="R64:R72" si="10">IFERROR(B64/J64,0)*100</f>
        <v>100</v>
      </c>
      <c r="S64" s="161">
        <f t="shared" ref="S64:S72" si="11">IFERROR(C64/K64,0)*100</f>
        <v>0</v>
      </c>
      <c r="T64" s="161">
        <f t="shared" ref="T64:T72" si="12">IFERROR(D64/L64,0)*100</f>
        <v>0</v>
      </c>
      <c r="U64" s="161">
        <f t="shared" ref="U64:U72" si="13">IFERROR(E64/M64,0)*100</f>
        <v>0</v>
      </c>
      <c r="V64" s="161">
        <f t="shared" ref="V64:V72" si="14">IFERROR(F64/N64,0)*100</f>
        <v>0</v>
      </c>
      <c r="W64" s="161">
        <f t="shared" ref="W64:W72" si="15">IFERROR(G64/O64,0)*100</f>
        <v>77.048513435110763</v>
      </c>
      <c r="X64" s="161">
        <f t="shared" ref="X64:X72" si="16">IFERROR(H64/P64,0)*100</f>
        <v>0</v>
      </c>
      <c r="Y64" s="161">
        <f t="shared" ref="Y64:Y72" si="17">IFERROR(I64/Q64,0)*100</f>
        <v>0</v>
      </c>
      <c r="AH64" s="162"/>
      <c r="AI64" s="162"/>
      <c r="AJ64" s="162"/>
      <c r="AK64" s="162"/>
      <c r="AL64" s="162"/>
      <c r="AM64" s="162"/>
      <c r="AN64" s="162"/>
    </row>
    <row r="65" spans="1:40">
      <c r="A65" s="160" t="s">
        <v>64</v>
      </c>
      <c r="B65" s="94">
        <v>0</v>
      </c>
      <c r="C65" s="94">
        <v>0</v>
      </c>
      <c r="D65" s="94">
        <v>9331185722296.9902</v>
      </c>
      <c r="E65" s="94">
        <v>0</v>
      </c>
      <c r="F65" s="94">
        <v>19539453237819.602</v>
      </c>
      <c r="G65" s="94">
        <v>0</v>
      </c>
      <c r="H65" s="94">
        <v>50394120569762.203</v>
      </c>
      <c r="I65" s="94">
        <v>127125869998896</v>
      </c>
      <c r="J65" s="93">
        <v>0</v>
      </c>
      <c r="K65" s="93">
        <v>0</v>
      </c>
      <c r="L65" s="93">
        <v>9416185722296.9902</v>
      </c>
      <c r="M65" s="93">
        <v>51908392126514.102</v>
      </c>
      <c r="N65" s="93">
        <v>65064453237819.602</v>
      </c>
      <c r="O65" s="93">
        <v>0</v>
      </c>
      <c r="P65" s="93">
        <v>223005120569762</v>
      </c>
      <c r="Q65" s="93">
        <v>440834869998896</v>
      </c>
      <c r="R65" s="94">
        <f t="shared" si="10"/>
        <v>0</v>
      </c>
      <c r="S65" s="161">
        <f t="shared" si="11"/>
        <v>0</v>
      </c>
      <c r="T65" s="161">
        <f t="shared" si="12"/>
        <v>99.097299028430115</v>
      </c>
      <c r="U65" s="161">
        <f t="shared" si="13"/>
        <v>0</v>
      </c>
      <c r="V65" s="161">
        <f t="shared" si="14"/>
        <v>30.030918981828968</v>
      </c>
      <c r="W65" s="161">
        <f t="shared" si="15"/>
        <v>0</v>
      </c>
      <c r="X65" s="161">
        <f t="shared" si="16"/>
        <v>22.597741451411007</v>
      </c>
      <c r="Y65" s="161">
        <f t="shared" si="17"/>
        <v>28.837525942358955</v>
      </c>
      <c r="AH65" s="162"/>
      <c r="AI65" s="162"/>
      <c r="AJ65" s="162"/>
      <c r="AK65" s="162"/>
      <c r="AL65" s="162"/>
      <c r="AM65" s="162"/>
      <c r="AN65" s="162"/>
    </row>
    <row r="66" spans="1:40">
      <c r="A66" s="160" t="s">
        <v>92</v>
      </c>
      <c r="B66" s="94">
        <v>0</v>
      </c>
      <c r="C66" s="94">
        <v>0</v>
      </c>
      <c r="D66" s="94">
        <v>0</v>
      </c>
      <c r="E66" s="94">
        <v>0</v>
      </c>
      <c r="F66" s="94">
        <v>0</v>
      </c>
      <c r="G66" s="94">
        <v>0</v>
      </c>
      <c r="H66" s="94">
        <v>0</v>
      </c>
      <c r="I66" s="94">
        <v>0</v>
      </c>
      <c r="J66" s="93">
        <v>0</v>
      </c>
      <c r="K66" s="93">
        <v>0</v>
      </c>
      <c r="L66" s="93">
        <v>0</v>
      </c>
      <c r="M66" s="93">
        <v>0</v>
      </c>
      <c r="N66" s="93">
        <v>0</v>
      </c>
      <c r="O66" s="93">
        <v>0</v>
      </c>
      <c r="P66" s="93">
        <v>0</v>
      </c>
      <c r="Q66" s="93">
        <v>0</v>
      </c>
      <c r="R66" s="94">
        <f t="shared" si="10"/>
        <v>0</v>
      </c>
      <c r="S66" s="161">
        <f t="shared" si="11"/>
        <v>0</v>
      </c>
      <c r="T66" s="161">
        <f t="shared" si="12"/>
        <v>0</v>
      </c>
      <c r="U66" s="161">
        <f t="shared" si="13"/>
        <v>0</v>
      </c>
      <c r="V66" s="161">
        <f t="shared" si="14"/>
        <v>0</v>
      </c>
      <c r="W66" s="161">
        <f t="shared" si="15"/>
        <v>0</v>
      </c>
      <c r="X66" s="161">
        <f t="shared" si="16"/>
        <v>0</v>
      </c>
      <c r="Y66" s="161">
        <f t="shared" si="17"/>
        <v>0</v>
      </c>
      <c r="AH66" s="162"/>
      <c r="AI66" s="162"/>
      <c r="AJ66" s="162"/>
      <c r="AK66" s="162"/>
      <c r="AL66" s="162"/>
      <c r="AM66" s="162"/>
      <c r="AN66" s="162"/>
    </row>
    <row r="67" spans="1:40">
      <c r="A67" s="160" t="s">
        <v>86</v>
      </c>
      <c r="B67" s="94">
        <v>1569822951793760</v>
      </c>
      <c r="C67" s="94">
        <v>158850204000000</v>
      </c>
      <c r="D67" s="94">
        <v>6265495785837.5</v>
      </c>
      <c r="E67" s="94">
        <v>28083822007599.301</v>
      </c>
      <c r="F67" s="94">
        <v>16910855262890.699</v>
      </c>
      <c r="G67" s="94">
        <v>1514136560000000</v>
      </c>
      <c r="H67" s="94">
        <v>0</v>
      </c>
      <c r="I67" s="94">
        <v>0</v>
      </c>
      <c r="J67" s="93">
        <v>1885631209000000</v>
      </c>
      <c r="K67" s="93">
        <v>281991804000000</v>
      </c>
      <c r="L67" s="93">
        <v>6265495785837.5</v>
      </c>
      <c r="M67" s="93">
        <v>33324822007599.301</v>
      </c>
      <c r="N67" s="93">
        <v>24260855262890.699</v>
      </c>
      <c r="O67" s="93">
        <v>1795366560000000</v>
      </c>
      <c r="P67" s="93">
        <v>106619620381533</v>
      </c>
      <c r="Q67" s="93">
        <v>73976158075227.297</v>
      </c>
      <c r="R67" s="94">
        <f t="shared" si="10"/>
        <v>83.251854567377393</v>
      </c>
      <c r="S67" s="161">
        <f t="shared" si="11"/>
        <v>56.331496783502267</v>
      </c>
      <c r="T67" s="161">
        <f t="shared" si="12"/>
        <v>100</v>
      </c>
      <c r="U67" s="161">
        <f t="shared" si="13"/>
        <v>84.272984267388267</v>
      </c>
      <c r="V67" s="161">
        <f t="shared" si="14"/>
        <v>69.704283215264354</v>
      </c>
      <c r="W67" s="161">
        <f t="shared" si="15"/>
        <v>84.335789344321981</v>
      </c>
      <c r="X67" s="161">
        <f t="shared" si="16"/>
        <v>0</v>
      </c>
      <c r="Y67" s="161">
        <f t="shared" si="17"/>
        <v>0</v>
      </c>
      <c r="AH67" s="162"/>
      <c r="AI67" s="162"/>
      <c r="AJ67" s="162"/>
      <c r="AK67" s="162"/>
      <c r="AL67" s="162"/>
      <c r="AM67" s="162"/>
      <c r="AN67" s="162"/>
    </row>
    <row r="68" spans="1:40">
      <c r="A68" s="160" t="s">
        <v>78</v>
      </c>
      <c r="B68" s="94">
        <v>1528041000000</v>
      </c>
      <c r="C68" s="94">
        <v>0</v>
      </c>
      <c r="D68" s="94">
        <v>0</v>
      </c>
      <c r="E68" s="94">
        <v>0</v>
      </c>
      <c r="F68" s="94">
        <v>0</v>
      </c>
      <c r="G68" s="94">
        <v>0</v>
      </c>
      <c r="H68" s="94">
        <v>0</v>
      </c>
      <c r="I68" s="94">
        <v>0</v>
      </c>
      <c r="J68" s="93">
        <v>1528041000000</v>
      </c>
      <c r="K68" s="93">
        <v>0</v>
      </c>
      <c r="L68" s="93">
        <v>0</v>
      </c>
      <c r="M68" s="93">
        <v>0</v>
      </c>
      <c r="N68" s="93">
        <v>0</v>
      </c>
      <c r="O68" s="93">
        <v>3120000000</v>
      </c>
      <c r="P68" s="93">
        <v>0</v>
      </c>
      <c r="Q68" s="93">
        <v>0</v>
      </c>
      <c r="R68" s="94">
        <f t="shared" si="10"/>
        <v>100</v>
      </c>
      <c r="S68" s="161">
        <f t="shared" si="11"/>
        <v>0</v>
      </c>
      <c r="T68" s="161">
        <f>IFERROR(D68/L68,0)*100</f>
        <v>0</v>
      </c>
      <c r="U68" s="161">
        <f t="shared" si="13"/>
        <v>0</v>
      </c>
      <c r="V68" s="161">
        <f t="shared" si="14"/>
        <v>0</v>
      </c>
      <c r="W68" s="161">
        <f t="shared" si="15"/>
        <v>0</v>
      </c>
      <c r="X68" s="161">
        <f t="shared" si="16"/>
        <v>0</v>
      </c>
      <c r="Y68" s="161">
        <f t="shared" si="17"/>
        <v>0</v>
      </c>
      <c r="AH68" s="162"/>
      <c r="AI68" s="162"/>
      <c r="AJ68" s="162"/>
      <c r="AK68" s="162"/>
      <c r="AL68" s="162"/>
      <c r="AM68" s="162"/>
      <c r="AN68" s="162"/>
    </row>
    <row r="69" spans="1:40">
      <c r="A69" s="160" t="s">
        <v>103</v>
      </c>
      <c r="B69" s="94">
        <v>0</v>
      </c>
      <c r="C69" s="94">
        <v>0</v>
      </c>
      <c r="D69" s="94">
        <v>0</v>
      </c>
      <c r="E69" s="94">
        <v>0</v>
      </c>
      <c r="F69" s="94">
        <v>0</v>
      </c>
      <c r="G69" s="94">
        <v>0</v>
      </c>
      <c r="H69" s="94">
        <v>0</v>
      </c>
      <c r="I69" s="94">
        <v>0</v>
      </c>
      <c r="J69" s="93">
        <v>0</v>
      </c>
      <c r="K69" s="93">
        <v>0</v>
      </c>
      <c r="L69" s="93">
        <v>0</v>
      </c>
      <c r="M69" s="93">
        <v>0</v>
      </c>
      <c r="N69" s="93">
        <v>0</v>
      </c>
      <c r="O69" s="93">
        <v>550160000000</v>
      </c>
      <c r="P69" s="93">
        <v>0</v>
      </c>
      <c r="Q69" s="93">
        <v>0</v>
      </c>
      <c r="R69" s="94">
        <f t="shared" si="10"/>
        <v>0</v>
      </c>
      <c r="S69" s="161">
        <f t="shared" si="11"/>
        <v>0</v>
      </c>
      <c r="T69" s="161">
        <f t="shared" si="12"/>
        <v>0</v>
      </c>
      <c r="U69" s="161">
        <f t="shared" si="13"/>
        <v>0</v>
      </c>
      <c r="V69" s="161">
        <f t="shared" si="14"/>
        <v>0</v>
      </c>
      <c r="W69" s="161">
        <f t="shared" si="15"/>
        <v>0</v>
      </c>
      <c r="X69" s="161">
        <f t="shared" si="16"/>
        <v>0</v>
      </c>
      <c r="Y69" s="161">
        <f t="shared" si="17"/>
        <v>0</v>
      </c>
      <c r="AH69" s="162"/>
      <c r="AI69" s="162"/>
      <c r="AJ69" s="162"/>
      <c r="AK69" s="162"/>
      <c r="AL69" s="162"/>
      <c r="AM69" s="162"/>
      <c r="AN69" s="162"/>
    </row>
    <row r="70" spans="1:40">
      <c r="A70" s="160" t="s">
        <v>106</v>
      </c>
      <c r="B70" s="94">
        <v>0</v>
      </c>
      <c r="C70" s="94">
        <v>391368992400000</v>
      </c>
      <c r="D70" s="94">
        <v>25845301793202.898</v>
      </c>
      <c r="E70" s="94">
        <v>0</v>
      </c>
      <c r="F70" s="94">
        <v>94286730970854.797</v>
      </c>
      <c r="G70" s="94">
        <v>5326308840000000</v>
      </c>
      <c r="H70" s="94">
        <v>0</v>
      </c>
      <c r="I70" s="94">
        <v>1594979282691630</v>
      </c>
      <c r="J70" s="93">
        <v>37525711000000</v>
      </c>
      <c r="K70" s="93">
        <v>971019392400000</v>
      </c>
      <c r="L70" s="93">
        <v>27658301793202.898</v>
      </c>
      <c r="M70" s="93">
        <v>73046174750860.5</v>
      </c>
      <c r="N70" s="93">
        <v>128999730970854</v>
      </c>
      <c r="O70" s="93">
        <v>6839503840000000</v>
      </c>
      <c r="P70" s="93">
        <v>213605339025086</v>
      </c>
      <c r="Q70" s="93">
        <v>2178603282691630</v>
      </c>
      <c r="R70" s="94">
        <f t="shared" si="10"/>
        <v>0</v>
      </c>
      <c r="S70" s="161">
        <f t="shared" si="11"/>
        <v>40.304961513969452</v>
      </c>
      <c r="T70" s="161">
        <f t="shared" si="12"/>
        <v>93.445006083325225</v>
      </c>
      <c r="U70" s="161">
        <f t="shared" si="13"/>
        <v>0</v>
      </c>
      <c r="V70" s="161">
        <f t="shared" si="14"/>
        <v>73.090641555026025</v>
      </c>
      <c r="W70" s="161">
        <f t="shared" si="15"/>
        <v>77.875661226326613</v>
      </c>
      <c r="X70" s="161">
        <f t="shared" si="16"/>
        <v>0</v>
      </c>
      <c r="Y70" s="161">
        <f t="shared" si="17"/>
        <v>73.211093335040715</v>
      </c>
      <c r="AH70" s="162"/>
      <c r="AI70" s="162"/>
      <c r="AJ70" s="162"/>
      <c r="AK70" s="162"/>
      <c r="AL70" s="162"/>
      <c r="AM70" s="162"/>
      <c r="AN70" s="162"/>
    </row>
    <row r="71" spans="1:40">
      <c r="A71" s="160" t="s">
        <v>119</v>
      </c>
      <c r="B71" s="94">
        <v>0</v>
      </c>
      <c r="C71" s="94">
        <v>0</v>
      </c>
      <c r="D71" s="94">
        <v>9331190000000</v>
      </c>
      <c r="E71" s="94">
        <v>31580400000000</v>
      </c>
      <c r="F71" s="94">
        <v>19539500000000</v>
      </c>
      <c r="G71" s="94">
        <v>0</v>
      </c>
      <c r="H71" s="94">
        <v>50394100000000</v>
      </c>
      <c r="I71" s="94">
        <v>127126000000000</v>
      </c>
      <c r="J71" s="93">
        <v>0</v>
      </c>
      <c r="K71" s="93">
        <v>0</v>
      </c>
      <c r="L71" s="93">
        <v>9416190000000</v>
      </c>
      <c r="M71" s="93">
        <v>51908400000000</v>
      </c>
      <c r="N71" s="93">
        <v>65064500000000</v>
      </c>
      <c r="O71" s="93">
        <v>0</v>
      </c>
      <c r="P71" s="93">
        <v>223005000000000</v>
      </c>
      <c r="Q71" s="93">
        <v>440835000000000</v>
      </c>
      <c r="R71" s="94">
        <f t="shared" si="10"/>
        <v>0</v>
      </c>
      <c r="S71" s="161">
        <f t="shared" si="11"/>
        <v>0</v>
      </c>
      <c r="T71" s="161">
        <f t="shared" si="12"/>
        <v>99.097299438520253</v>
      </c>
      <c r="U71" s="161">
        <f t="shared" si="13"/>
        <v>60.838708185958346</v>
      </c>
      <c r="V71" s="161">
        <f t="shared" si="14"/>
        <v>30.030969268956188</v>
      </c>
      <c r="W71" s="161">
        <f t="shared" si="15"/>
        <v>0</v>
      </c>
      <c r="X71" s="161">
        <f t="shared" si="16"/>
        <v>22.597744445191811</v>
      </c>
      <c r="Y71" s="161">
        <f t="shared" si="17"/>
        <v>28.837546927988928</v>
      </c>
      <c r="AH71" s="162"/>
      <c r="AI71" s="162"/>
      <c r="AJ71" s="162"/>
      <c r="AK71" s="162"/>
      <c r="AL71" s="162"/>
      <c r="AM71" s="162"/>
      <c r="AN71" s="162"/>
    </row>
    <row r="72" spans="1:40">
      <c r="A72" s="160" t="s">
        <v>128</v>
      </c>
      <c r="B72" s="94">
        <v>34338000000</v>
      </c>
      <c r="C72" s="94">
        <v>104156740400000</v>
      </c>
      <c r="D72" s="94">
        <v>0</v>
      </c>
      <c r="E72" s="94">
        <v>0</v>
      </c>
      <c r="F72" s="94">
        <v>0</v>
      </c>
      <c r="G72" s="94">
        <v>0</v>
      </c>
      <c r="H72" s="94">
        <v>0</v>
      </c>
      <c r="I72" s="94">
        <v>0</v>
      </c>
      <c r="J72" s="93">
        <v>34338000000</v>
      </c>
      <c r="K72" s="93">
        <v>238570840400000</v>
      </c>
      <c r="L72" s="93">
        <v>0</v>
      </c>
      <c r="M72" s="93">
        <v>0</v>
      </c>
      <c r="N72" s="93">
        <v>0</v>
      </c>
      <c r="O72" s="93">
        <v>121963920000000</v>
      </c>
      <c r="P72" s="93">
        <v>0</v>
      </c>
      <c r="Q72" s="93">
        <v>0</v>
      </c>
      <c r="R72" s="94">
        <f t="shared" si="10"/>
        <v>100</v>
      </c>
      <c r="S72" s="161">
        <f t="shared" si="11"/>
        <v>43.658621575614816</v>
      </c>
      <c r="T72" s="161">
        <f t="shared" si="12"/>
        <v>0</v>
      </c>
      <c r="U72" s="161">
        <f t="shared" si="13"/>
        <v>0</v>
      </c>
      <c r="V72" s="161">
        <f t="shared" si="14"/>
        <v>0</v>
      </c>
      <c r="W72" s="161">
        <f t="shared" si="15"/>
        <v>0</v>
      </c>
      <c r="X72" s="161">
        <f t="shared" si="16"/>
        <v>0</v>
      </c>
      <c r="Y72" s="161">
        <f t="shared" si="17"/>
        <v>0</v>
      </c>
      <c r="AH72" s="162"/>
      <c r="AI72" s="162"/>
      <c r="AJ72" s="162"/>
      <c r="AK72" s="162"/>
      <c r="AL72" s="162"/>
      <c r="AM72" s="162"/>
      <c r="AN72" s="162"/>
    </row>
    <row r="73" spans="1:40">
      <c r="A73" s="160" t="s">
        <v>134</v>
      </c>
      <c r="B73" s="94">
        <v>0</v>
      </c>
      <c r="C73" s="94">
        <v>0</v>
      </c>
      <c r="D73" s="94">
        <v>0</v>
      </c>
      <c r="E73" s="94">
        <v>0</v>
      </c>
      <c r="F73" s="94">
        <v>0</v>
      </c>
      <c r="G73" s="94">
        <v>0</v>
      </c>
      <c r="H73" s="94">
        <v>0</v>
      </c>
      <c r="I73" s="94">
        <v>0</v>
      </c>
      <c r="J73" s="94">
        <v>0</v>
      </c>
      <c r="K73" s="160" t="s">
        <v>134</v>
      </c>
      <c r="L73" s="94">
        <v>0</v>
      </c>
      <c r="M73" s="94">
        <v>0</v>
      </c>
      <c r="N73" s="94">
        <v>780854425751.45801</v>
      </c>
      <c r="O73" s="94">
        <v>4304598371467.02</v>
      </c>
      <c r="P73" s="94">
        <v>5395588805087.4805</v>
      </c>
      <c r="Q73" s="94">
        <v>0</v>
      </c>
      <c r="R73" s="94">
        <v>18493107559443.699</v>
      </c>
      <c r="S73" s="94">
        <v>36557037999908.398</v>
      </c>
      <c r="T73" s="161">
        <f t="shared" ref="T73:Y73" si="18">IFERROR(D73/L73,0)*100</f>
        <v>0</v>
      </c>
      <c r="U73" s="161">
        <f t="shared" si="18"/>
        <v>0</v>
      </c>
      <c r="V73" s="161">
        <f t="shared" si="18"/>
        <v>0</v>
      </c>
      <c r="W73" s="161">
        <f t="shared" si="18"/>
        <v>0</v>
      </c>
      <c r="X73" s="161">
        <f t="shared" si="18"/>
        <v>0</v>
      </c>
      <c r="Y73" s="161">
        <f t="shared" si="18"/>
        <v>0</v>
      </c>
    </row>
    <row r="74" spans="1:40">
      <c r="A74" s="94"/>
      <c r="B74" s="94"/>
      <c r="C74" s="94"/>
      <c r="D74" s="94"/>
      <c r="E74" s="94"/>
      <c r="F74" s="94"/>
      <c r="G74" s="94"/>
      <c r="H74" s="94"/>
      <c r="I74" s="94"/>
    </row>
    <row r="75" spans="1:40">
      <c r="A75" s="94"/>
      <c r="B75" s="94"/>
      <c r="C75" s="93" t="s">
        <v>2084</v>
      </c>
      <c r="D75" s="94"/>
    </row>
    <row r="76" spans="1:40" ht="15.95" customHeight="1">
      <c r="A76" s="94"/>
    </row>
    <row r="77" spans="1:40" ht="15.95" customHeight="1">
      <c r="A77" s="94"/>
      <c r="C77" s="158" t="str">
        <f>LOOKUP('Repeating Values'!C1,About!G1:H50,About!H1:H50)</f>
        <v>NM</v>
      </c>
      <c r="D77" s="93">
        <v>2019</v>
      </c>
      <c r="E77" s="93">
        <v>2050</v>
      </c>
    </row>
    <row r="78" spans="1:40" ht="15.95" customHeight="1">
      <c r="B78" s="93" t="s">
        <v>2080</v>
      </c>
      <c r="C78" s="93" t="s">
        <v>497</v>
      </c>
      <c r="D78" s="93" cm="1">
        <f t="array" ref="D78">ROUND(INDEX($B$95:$H$845,MATCH(1,($C78=$E$95:$E$845)*($B78=$F$95:$F$845)*($C$77=$B$95:$B$845),0),MATCH(D$77,$B$95:$H$95,0))*100,1)</f>
        <v>5.6</v>
      </c>
      <c r="E78" s="168" cm="1">
        <f t="array" ref="E78">ROUND(INDEX($B$95:$H$845,MATCH(1,($C78=$E$95:$E$845)*($B78=$F$95:$F$845)*($C$77=$B$95:$B$845),0),MATCH(E$77,$B$95:$H$95,0))*100,1)</f>
        <v>10</v>
      </c>
    </row>
    <row r="79" spans="1:40" ht="15.95" customHeight="1">
      <c r="B79" s="168" t="s">
        <v>2080</v>
      </c>
      <c r="C79" s="93" t="s">
        <v>2079</v>
      </c>
      <c r="D79" s="168" cm="1">
        <f t="array" ref="D79">ROUND(INDEX($B$95:$H$845,MATCH(1,($C79=$E$95:$E$845)*($B79=$F$95:$F$845)*($C$77=$B$95:$B$845),0),MATCH(D$77,$B$95:$H$95,0))*100,1)</f>
        <v>60.3</v>
      </c>
      <c r="E79" s="168" cm="1">
        <f t="array" ref="E79">ROUND(INDEX($B$95:$H$845,MATCH(1,($C79=$E$95:$E$845)*($B79=$F$95:$F$845)*($C$77=$B$95:$B$845),0),MATCH(E$77,$B$95:$H$95,0))*100,1)</f>
        <v>65.3</v>
      </c>
    </row>
    <row r="80" spans="1:40" ht="15.95" customHeight="1">
      <c r="B80" s="168" t="s">
        <v>2080</v>
      </c>
      <c r="C80" s="93" t="s">
        <v>1892</v>
      </c>
      <c r="D80" s="168" cm="1">
        <f t="array" ref="D80">ROUND(INDEX($B$95:$H$845,MATCH(1,($C80=$E$95:$E$845)*($B80=$F$95:$F$845)*($C$77=$B$95:$B$845),0),MATCH(D$77,$B$95:$H$95,0))*100,1)</f>
        <v>100</v>
      </c>
      <c r="E80" s="168" cm="1">
        <f t="array" ref="E80">ROUND(INDEX($B$95:$H$845,MATCH(1,($C80=$E$95:$E$845)*($B80=$F$95:$F$845)*($C$77=$B$95:$B$845),0),MATCH(E$77,$B$95:$H$95,0))*100,1)</f>
        <v>100</v>
      </c>
    </row>
    <row r="81" spans="2:26" ht="15.95" customHeight="1">
      <c r="B81" s="93" t="s">
        <v>2077</v>
      </c>
      <c r="C81" s="168" t="s">
        <v>497</v>
      </c>
      <c r="D81" s="168" cm="1">
        <f t="array" ref="D81">ROUND(INDEX($B$95:$H$845,MATCH(1,($C81=$E$95:$E$845)*($B81=$F$95:$F$845)*($C$77=$B$95:$B$845),0),MATCH(D$77,$B$95:$H$95,0))*100,1)</f>
        <v>5.6</v>
      </c>
      <c r="E81" s="168" cm="1">
        <f t="array" ref="E81">ROUND(INDEX($B$95:$H$845,MATCH(1,($C81=$E$95:$E$845)*($B81=$F$95:$F$845)*($C$77=$B$95:$B$845),0),MATCH(E$77,$B$95:$H$95,0))*100,1)</f>
        <v>10</v>
      </c>
    </row>
    <row r="82" spans="2:26" ht="15.95" customHeight="1">
      <c r="B82" s="168" t="s">
        <v>2077</v>
      </c>
      <c r="C82" s="168" t="s">
        <v>2079</v>
      </c>
      <c r="D82" s="168" cm="1">
        <f t="array" ref="D82">ROUND(INDEX($B$95:$H$845,MATCH(1,($C82=$E$95:$E$845)*($B82=$F$95:$F$845)*($C$77=$B$95:$B$845),0),MATCH(D$77,$B$95:$H$95,0))*100,1)</f>
        <v>60.3</v>
      </c>
      <c r="E82" s="168" cm="1">
        <f t="array" ref="E82">ROUND(INDEX($B$95:$H$845,MATCH(1,($C82=$E$95:$E$845)*($B82=$F$95:$F$845)*($C$77=$B$95:$B$845),0),MATCH(E$77,$B$95:$H$95,0))*100,1)</f>
        <v>65.3</v>
      </c>
      <c r="M82" s="93" t="s">
        <v>2083</v>
      </c>
    </row>
    <row r="83" spans="2:26" ht="15.95" customHeight="1">
      <c r="B83" s="168" t="s">
        <v>2077</v>
      </c>
      <c r="C83" s="168" t="s">
        <v>1892</v>
      </c>
      <c r="D83" s="168" cm="1">
        <f t="array" ref="D83">ROUND(INDEX($B$95:$H$845,MATCH(1,($C83=$E$95:$E$845)*($B83=$F$95:$F$845)*($C$77=$B$95:$B$845),0),MATCH(D$77,$B$95:$H$95,0))*100,1)</f>
        <v>100</v>
      </c>
      <c r="E83" s="168" cm="1">
        <f t="array" ref="E83">ROUND(INDEX($B$95:$H$845,MATCH(1,($C83=$E$95:$E$845)*($B83=$F$95:$F$845)*($C$77=$B$95:$B$845),0),MATCH(E$77,$B$95:$H$95,0))*100,1)</f>
        <v>100</v>
      </c>
      <c r="J83" s="158" t="str">
        <f>A63</f>
        <v>NM</v>
      </c>
    </row>
    <row r="84" spans="2:26" ht="15.95" customHeight="1">
      <c r="B84" s="93" t="s">
        <v>2081</v>
      </c>
      <c r="C84" s="168" t="s">
        <v>497</v>
      </c>
      <c r="D84" s="168" cm="1">
        <f t="array" ref="D84">ROUND(INDEX($B$95:$H$845,MATCH(1,($C84=$E$95:$E$845)*($B84=$F$95:$F$845)*($C$77=$B$95:$B$845),0),MATCH(D$77,$B$95:$H$95,0))*100,1)</f>
        <v>0.5</v>
      </c>
      <c r="E84" s="168" cm="1">
        <f t="array" ref="E84">ROUND(INDEX($B$95:$H$845,MATCH(1,($C84=$E$95:$E$845)*($B84=$F$95:$F$845)*($C$77=$B$95:$B$845),0),MATCH(E$77,$B$95:$H$95,0))*100,1)</f>
        <v>0.6</v>
      </c>
    </row>
    <row r="85" spans="2:26" ht="15.95" customHeight="1">
      <c r="B85" s="168" t="s">
        <v>2081</v>
      </c>
      <c r="C85" s="168" t="s">
        <v>2079</v>
      </c>
      <c r="D85" s="168" cm="1">
        <f t="array" ref="D85">ROUND(INDEX($B$95:$H$845,MATCH(1,($C85=$E$95:$E$845)*($B85=$F$95:$F$845)*($C$77=$B$95:$B$845),0),MATCH(D$77,$B$95:$H$95,0))*100,1)</f>
        <v>43.3</v>
      </c>
      <c r="E85" s="168" cm="1">
        <f t="array" ref="E85">ROUND(INDEX($B$95:$H$845,MATCH(1,($C85=$E$95:$E$845)*($B85=$F$95:$F$845)*($C$77=$B$95:$B$845),0),MATCH(E$77,$B$95:$H$95,0))*100,1)</f>
        <v>26.3</v>
      </c>
      <c r="K85" s="94" t="s">
        <v>251</v>
      </c>
      <c r="L85" s="94" t="s">
        <v>252</v>
      </c>
      <c r="M85" s="94" t="s">
        <v>253</v>
      </c>
      <c r="N85" s="94" t="s">
        <v>2069</v>
      </c>
      <c r="O85" s="94" t="s">
        <v>2067</v>
      </c>
      <c r="P85" s="94" t="s">
        <v>256</v>
      </c>
      <c r="Q85" s="94" t="s">
        <v>257</v>
      </c>
      <c r="R85" s="94" t="s">
        <v>258</v>
      </c>
    </row>
    <row r="86" spans="2:26" ht="15.95" customHeight="1">
      <c r="B86" s="168" t="s">
        <v>2081</v>
      </c>
      <c r="C86" s="168" t="s">
        <v>1892</v>
      </c>
      <c r="D86" s="168" cm="1">
        <f t="array" ref="D86">ROUND(INDEX($B$95:$H$845,MATCH(1,($C86=$E$95:$E$845)*($B86=$F$95:$F$845)*($C$77=$B$95:$B$845),0),MATCH(D$77,$B$95:$H$95,0))*100,1)</f>
        <v>73</v>
      </c>
      <c r="E86" s="168" cm="1">
        <f t="array" ref="E86">ROUND(INDEX($B$95:$H$845,MATCH(1,($C86=$E$95:$E$845)*($B86=$F$95:$F$845)*($C$77=$B$95:$B$845),0),MATCH(E$77,$B$95:$H$95,0))*100,1)</f>
        <v>85.9</v>
      </c>
      <c r="J86" s="93" t="s">
        <v>2070</v>
      </c>
      <c r="K86" s="93" cm="1">
        <f t="array" ref="K86">INDEX($K$95:$Z$195,MATCH(1,($J86=$L$95:$L$195)*($J$83=$K$95:$K$195),0),MATCH(K$85,$K$95:$Z$95,0))</f>
        <v>0</v>
      </c>
      <c r="L86" s="168" cm="1">
        <f t="array" ref="L86">INDEX($K$95:$Z$195,MATCH(1,($J86=$L$95:$L$195)*($J$83=$K$95:$K$195),0),MATCH(L$85,$K$95:$Z$95,0))</f>
        <v>0</v>
      </c>
      <c r="M86" s="168" cm="1">
        <f t="array" ref="M86">INDEX($K$95:$Z$195,MATCH(1,($J86=$L$95:$L$195)*($J$83=$K$95:$K$195),0),MATCH(M$85,$K$95:$Z$95,0))</f>
        <v>5917083135189.4902</v>
      </c>
      <c r="N86" s="168" cm="1">
        <f t="array" ref="N86">INDEX($K$95:$Z$195,MATCH(1,($J86=$L$95:$L$195)*($J$83=$K$95:$K$195),0),MATCH(N$85,$K$95:$Z$95,0))</f>
        <v>26230690194106.5</v>
      </c>
      <c r="O86" s="168" cm="1">
        <f t="array" ref="O86">INDEX($K$95:$Z$195,MATCH(1,($J86=$L$95:$L$195)*($J$83=$K$95:$K$195),0),MATCH(O$85,$K$95:$Z$95,0))</f>
        <v>15561753902350.699</v>
      </c>
      <c r="P86" s="168" cm="1">
        <f t="array" ref="P86">INDEX($K$95:$Z$195,MATCH(1,($J86=$L$95:$L$195)*($J$83=$K$95:$K$195),0),MATCH(P$85,$K$95:$Z$95,0))</f>
        <v>0</v>
      </c>
      <c r="Q86" s="168" cm="1">
        <f t="array" ref="Q86">INDEX($K$95:$Z$195,MATCH(1,($J86=$L$95:$L$195)*($J$83=$K$95:$K$195),0),MATCH(Q$85,$K$95:$Z$95,0))</f>
        <v>0</v>
      </c>
      <c r="R86" s="168" cm="1">
        <f t="array" ref="R86">INDEX($K$95:$Z$195,MATCH(1,($J86=$L$95:$L$195)*($J$83=$K$95:$K$195),0),MATCH(R$85,$K$95:$Z$95,0))</f>
        <v>0</v>
      </c>
    </row>
    <row r="87" spans="2:26" ht="15.95" customHeight="1">
      <c r="B87" s="169" t="s">
        <v>2085</v>
      </c>
      <c r="J87" s="93" t="s">
        <v>282</v>
      </c>
      <c r="K87" s="168" cm="1">
        <f t="array" ref="K87">INDEX($K$95:$Z$195,MATCH(1,($J87=$L$95:$L$195)*($J$83=$K$95:$K$195),0),MATCH(K$85,$K$95:$Z$95,0))</f>
        <v>0</v>
      </c>
      <c r="L87" s="168" cm="1">
        <f t="array" ref="L87">INDEX($K$95:$Z$195,MATCH(1,($J87=$L$95:$L$195)*($J$83=$K$95:$K$195),0),MATCH(L$85,$K$95:$Z$95,0))</f>
        <v>0</v>
      </c>
      <c r="M87" s="168" cm="1">
        <f t="array" ref="M87">INDEX($K$95:$Z$195,MATCH(1,($J87=$L$95:$L$195)*($J$83=$K$95:$K$195),0),MATCH(M$85,$K$95:$Z$95,0))</f>
        <v>5917083135189.4902</v>
      </c>
      <c r="N87" s="168" cm="1">
        <f t="array" ref="N87">INDEX($K$95:$Z$195,MATCH(1,($J87=$L$95:$L$195)*($J$83=$K$95:$K$195),0),MATCH(N$85,$K$95:$Z$95,0))</f>
        <v>31471690194106.5</v>
      </c>
      <c r="O87" s="168" cm="1">
        <f t="array" ref="O87">INDEX($K$95:$Z$195,MATCH(1,($J87=$L$95:$L$195)*($J$83=$K$95:$K$195),0),MATCH(O$85,$K$95:$Z$95,0))</f>
        <v>22911753902350.699</v>
      </c>
      <c r="P87" s="168" cm="1">
        <f t="array" ref="P87">INDEX($K$95:$Z$195,MATCH(1,($J87=$L$95:$L$195)*($J$83=$K$95:$K$195),0),MATCH(P$85,$K$95:$Z$95,0))</f>
        <v>0</v>
      </c>
      <c r="Q87" s="168" cm="1">
        <f t="array" ref="Q87">INDEX($K$95:$Z$195,MATCH(1,($J87=$L$95:$L$195)*($J$83=$K$95:$K$195),0),MATCH(Q$85,$K$95:$Z$95,0))</f>
        <v>100690700178254</v>
      </c>
      <c r="R87" s="168" cm="1">
        <f t="array" ref="R87">INDEX($K$95:$Z$195,MATCH(1,($J87=$L$95:$L$195)*($J$83=$K$95:$K$195),0),MATCH(R$85,$K$95:$Z$95,0))</f>
        <v>69862480530665.602</v>
      </c>
    </row>
    <row r="88" spans="2:26" ht="15.95" customHeight="1">
      <c r="J88" s="93" t="s">
        <v>2082</v>
      </c>
      <c r="K88" s="168">
        <f>IFERROR(K86/K87 *100,0)</f>
        <v>0</v>
      </c>
      <c r="L88" s="168">
        <f t="shared" ref="L88:R88" si="19">IFERROR(L86/L87 *100,0)</f>
        <v>0</v>
      </c>
      <c r="M88" s="168">
        <f t="shared" si="19"/>
        <v>100</v>
      </c>
      <c r="N88" s="168">
        <f t="shared" si="19"/>
        <v>83.346938255697978</v>
      </c>
      <c r="O88" s="168">
        <f t="shared" si="19"/>
        <v>67.920395656633232</v>
      </c>
      <c r="P88" s="168">
        <f t="shared" si="19"/>
        <v>0</v>
      </c>
      <c r="Q88" s="168">
        <f t="shared" si="19"/>
        <v>0</v>
      </c>
      <c r="R88" s="168">
        <f t="shared" si="19"/>
        <v>0</v>
      </c>
    </row>
    <row r="89" spans="2:26" ht="15.95" customHeight="1"/>
    <row r="90" spans="2:26" ht="15.95" customHeight="1"/>
    <row r="91" spans="2:26" ht="15.95" customHeight="1"/>
    <row r="94" spans="2:26" ht="30">
      <c r="B94" s="150" t="s">
        <v>2086</v>
      </c>
      <c r="C94" s="93" t="s">
        <v>2087</v>
      </c>
      <c r="J94" s="150" t="s">
        <v>2071</v>
      </c>
    </row>
    <row r="95" spans="2:26">
      <c r="B95" s="29" t="s">
        <v>2065</v>
      </c>
      <c r="C95" s="29" t="s">
        <v>2072</v>
      </c>
      <c r="D95" s="29" t="s">
        <v>2073</v>
      </c>
      <c r="E95" s="29" t="s">
        <v>2074</v>
      </c>
      <c r="F95" s="29" t="s">
        <v>2075</v>
      </c>
      <c r="G95" s="29">
        <v>2019</v>
      </c>
      <c r="H95" s="29">
        <v>2050</v>
      </c>
      <c r="J95" s="167"/>
      <c r="K95" s="167" t="s">
        <v>2065</v>
      </c>
      <c r="L95" s="167" t="s">
        <v>2066</v>
      </c>
      <c r="M95" s="167" t="s">
        <v>252</v>
      </c>
      <c r="N95" s="167" t="s">
        <v>927</v>
      </c>
      <c r="O95" s="167" t="s">
        <v>256</v>
      </c>
      <c r="P95" s="167" t="s">
        <v>1036</v>
      </c>
      <c r="Q95" s="167" t="s">
        <v>1043</v>
      </c>
      <c r="R95" s="167" t="s">
        <v>1046</v>
      </c>
      <c r="S95" s="167" t="s">
        <v>1048</v>
      </c>
      <c r="T95" s="167" t="s">
        <v>251</v>
      </c>
      <c r="U95" s="167" t="s">
        <v>253</v>
      </c>
      <c r="V95" s="167" t="s">
        <v>2067</v>
      </c>
      <c r="W95" s="167" t="s">
        <v>2068</v>
      </c>
      <c r="X95" s="167" t="s">
        <v>258</v>
      </c>
      <c r="Y95" s="167" t="s">
        <v>257</v>
      </c>
      <c r="Z95" s="167" t="s">
        <v>2069</v>
      </c>
    </row>
    <row r="96" spans="2:26">
      <c r="B96" s="167" t="s">
        <v>3</v>
      </c>
      <c r="C96" s="167" t="s">
        <v>1028</v>
      </c>
      <c r="D96" s="167" t="s">
        <v>2076</v>
      </c>
      <c r="E96" s="167" t="s">
        <v>497</v>
      </c>
      <c r="F96" s="167" t="s">
        <v>2077</v>
      </c>
      <c r="G96" s="167">
        <v>3.9998729637069498E-2</v>
      </c>
      <c r="H96" s="167">
        <v>4.0399940641462399E-2</v>
      </c>
      <c r="J96" s="167" t="s">
        <v>3</v>
      </c>
      <c r="K96" s="167" t="s">
        <v>3</v>
      </c>
      <c r="L96" s="167" t="s">
        <v>249</v>
      </c>
      <c r="M96" s="167">
        <v>0</v>
      </c>
      <c r="N96" s="167">
        <v>0</v>
      </c>
      <c r="O96" s="167">
        <v>0</v>
      </c>
      <c r="P96" s="167">
        <v>0</v>
      </c>
      <c r="Q96" s="167">
        <v>36770707477017.398</v>
      </c>
      <c r="R96" s="167">
        <v>0</v>
      </c>
      <c r="S96" s="167">
        <v>0</v>
      </c>
      <c r="T96" s="167">
        <v>0</v>
      </c>
      <c r="U96" s="167">
        <v>0</v>
      </c>
      <c r="V96" s="167">
        <v>0</v>
      </c>
      <c r="W96" s="167">
        <v>26072978763473.301</v>
      </c>
      <c r="X96" s="167">
        <v>0</v>
      </c>
      <c r="Y96" s="167">
        <v>0</v>
      </c>
      <c r="Z96" s="167">
        <v>0</v>
      </c>
    </row>
    <row r="97" spans="2:26">
      <c r="B97" s="167" t="s">
        <v>3</v>
      </c>
      <c r="C97" s="167" t="s">
        <v>1028</v>
      </c>
      <c r="D97" s="167" t="s">
        <v>2076</v>
      </c>
      <c r="E97" s="167" t="s">
        <v>2078</v>
      </c>
      <c r="F97" s="167" t="s">
        <v>2077</v>
      </c>
      <c r="G97" s="167">
        <v>0.99963148385309297</v>
      </c>
      <c r="H97" s="167">
        <v>0.99920715825439799</v>
      </c>
      <c r="J97" s="167" t="s">
        <v>3</v>
      </c>
      <c r="K97" s="167" t="s">
        <v>3</v>
      </c>
      <c r="L97" s="167" t="s">
        <v>2070</v>
      </c>
      <c r="M97" s="167">
        <v>0</v>
      </c>
      <c r="N97" s="167">
        <v>0</v>
      </c>
      <c r="O97" s="167">
        <v>0</v>
      </c>
      <c r="P97" s="167">
        <v>0</v>
      </c>
      <c r="Q97" s="167">
        <v>0</v>
      </c>
      <c r="R97" s="167">
        <v>0</v>
      </c>
      <c r="S97" s="167">
        <v>0</v>
      </c>
      <c r="T97" s="167">
        <v>0</v>
      </c>
      <c r="U97" s="167">
        <v>0</v>
      </c>
      <c r="V97" s="167">
        <v>0</v>
      </c>
      <c r="W97" s="167">
        <v>0</v>
      </c>
      <c r="X97" s="167">
        <v>0</v>
      </c>
      <c r="Y97" s="167">
        <v>0</v>
      </c>
      <c r="Z97" s="167">
        <v>0</v>
      </c>
    </row>
    <row r="98" spans="2:26">
      <c r="B98" s="167" t="s">
        <v>3</v>
      </c>
      <c r="C98" s="167" t="s">
        <v>1028</v>
      </c>
      <c r="D98" s="167" t="s">
        <v>2076</v>
      </c>
      <c r="E98" s="167" t="s">
        <v>505</v>
      </c>
      <c r="F98" s="167" t="s">
        <v>2077</v>
      </c>
      <c r="G98" s="167">
        <v>1</v>
      </c>
      <c r="H98" s="167">
        <v>1</v>
      </c>
      <c r="J98" s="167" t="s">
        <v>5</v>
      </c>
      <c r="K98" s="167" t="s">
        <v>5</v>
      </c>
      <c r="L98" s="167" t="s">
        <v>249</v>
      </c>
      <c r="M98" s="167">
        <v>0</v>
      </c>
      <c r="N98" s="167">
        <v>0</v>
      </c>
      <c r="O98" s="167">
        <v>0</v>
      </c>
      <c r="P98" s="167">
        <v>0</v>
      </c>
      <c r="Q98" s="167">
        <v>36770707477017.398</v>
      </c>
      <c r="R98" s="167">
        <v>0</v>
      </c>
      <c r="S98" s="167">
        <v>0</v>
      </c>
      <c r="T98" s="167">
        <v>0</v>
      </c>
      <c r="U98" s="167">
        <v>0</v>
      </c>
      <c r="V98" s="167">
        <v>0</v>
      </c>
      <c r="W98" s="167">
        <v>26072978763473.301</v>
      </c>
      <c r="X98" s="167">
        <v>0</v>
      </c>
      <c r="Y98" s="167">
        <v>0</v>
      </c>
      <c r="Z98" s="167">
        <v>0</v>
      </c>
    </row>
    <row r="99" spans="2:26">
      <c r="B99" s="167" t="s">
        <v>3</v>
      </c>
      <c r="C99" s="167" t="s">
        <v>1028</v>
      </c>
      <c r="D99" s="167" t="s">
        <v>2076</v>
      </c>
      <c r="E99" s="167" t="s">
        <v>2079</v>
      </c>
      <c r="F99" s="167" t="s">
        <v>2077</v>
      </c>
      <c r="G99" s="167">
        <v>0.57516558823078101</v>
      </c>
      <c r="H99" s="167">
        <v>0.44472588335528701</v>
      </c>
      <c r="J99" s="167" t="s">
        <v>5</v>
      </c>
      <c r="K99" s="167" t="s">
        <v>5</v>
      </c>
      <c r="L99" s="167" t="s">
        <v>2070</v>
      </c>
      <c r="M99" s="167">
        <v>0</v>
      </c>
      <c r="N99" s="167">
        <v>0</v>
      </c>
      <c r="O99" s="167">
        <v>0</v>
      </c>
      <c r="P99" s="167">
        <v>0</v>
      </c>
      <c r="Q99" s="167">
        <v>28586707477017.398</v>
      </c>
      <c r="R99" s="167">
        <v>0</v>
      </c>
      <c r="S99" s="167">
        <v>0</v>
      </c>
      <c r="T99" s="167">
        <v>0</v>
      </c>
      <c r="U99" s="167">
        <v>0</v>
      </c>
      <c r="V99" s="167">
        <v>0</v>
      </c>
      <c r="W99" s="167">
        <v>22182132146230.398</v>
      </c>
      <c r="X99" s="167">
        <v>0</v>
      </c>
      <c r="Y99" s="167">
        <v>0</v>
      </c>
      <c r="Z99" s="167">
        <v>0</v>
      </c>
    </row>
    <row r="100" spans="2:26">
      <c r="B100" s="167" t="s">
        <v>3</v>
      </c>
      <c r="C100" s="167" t="s">
        <v>1028</v>
      </c>
      <c r="D100" s="167" t="s">
        <v>2076</v>
      </c>
      <c r="E100" s="167" t="s">
        <v>1892</v>
      </c>
      <c r="F100" s="167" t="s">
        <v>2077</v>
      </c>
      <c r="G100" s="167">
        <v>1</v>
      </c>
      <c r="H100" s="167">
        <v>1</v>
      </c>
      <c r="J100" s="167" t="s">
        <v>8</v>
      </c>
      <c r="K100" s="167" t="s">
        <v>8</v>
      </c>
      <c r="L100" s="167" t="s">
        <v>249</v>
      </c>
      <c r="M100" s="167">
        <v>0</v>
      </c>
      <c r="N100" s="167">
        <v>0</v>
      </c>
      <c r="O100" s="167">
        <v>0</v>
      </c>
      <c r="P100" s="167">
        <v>0</v>
      </c>
      <c r="Q100" s="167">
        <v>36770707477017.398</v>
      </c>
      <c r="R100" s="167">
        <v>0</v>
      </c>
      <c r="S100" s="167">
        <v>0</v>
      </c>
      <c r="T100" s="167">
        <v>0</v>
      </c>
      <c r="U100" s="167">
        <v>0</v>
      </c>
      <c r="V100" s="167">
        <v>0</v>
      </c>
      <c r="W100" s="167">
        <v>26072978763473.301</v>
      </c>
      <c r="X100" s="167">
        <v>0</v>
      </c>
      <c r="Y100" s="167">
        <v>0</v>
      </c>
      <c r="Z100" s="167">
        <v>0</v>
      </c>
    </row>
    <row r="101" spans="2:26">
      <c r="B101" s="167" t="s">
        <v>3</v>
      </c>
      <c r="C101" s="167" t="s">
        <v>1028</v>
      </c>
      <c r="D101" s="167" t="s">
        <v>2076</v>
      </c>
      <c r="E101" s="167" t="s">
        <v>497</v>
      </c>
      <c r="F101" s="167" t="s">
        <v>2080</v>
      </c>
      <c r="G101" s="167">
        <v>3.9998729637069498E-2</v>
      </c>
      <c r="H101" s="167">
        <v>4.0399940641462399E-2</v>
      </c>
      <c r="J101" s="167" t="s">
        <v>8</v>
      </c>
      <c r="K101" s="167" t="s">
        <v>8</v>
      </c>
      <c r="L101" s="167" t="s">
        <v>2070</v>
      </c>
      <c r="M101" s="167">
        <v>0</v>
      </c>
      <c r="N101" s="167">
        <v>0</v>
      </c>
      <c r="O101" s="167">
        <v>0</v>
      </c>
      <c r="P101" s="167">
        <v>0</v>
      </c>
      <c r="Q101" s="167">
        <v>0</v>
      </c>
      <c r="R101" s="167">
        <v>0</v>
      </c>
      <c r="S101" s="167">
        <v>0</v>
      </c>
      <c r="T101" s="167">
        <v>0</v>
      </c>
      <c r="U101" s="167">
        <v>0</v>
      </c>
      <c r="V101" s="167">
        <v>0</v>
      </c>
      <c r="W101" s="167">
        <v>21460798397941.5</v>
      </c>
      <c r="X101" s="167">
        <v>0</v>
      </c>
      <c r="Y101" s="167">
        <v>0</v>
      </c>
      <c r="Z101" s="167">
        <v>0</v>
      </c>
    </row>
    <row r="102" spans="2:26">
      <c r="B102" s="167" t="s">
        <v>3</v>
      </c>
      <c r="C102" s="167" t="s">
        <v>1028</v>
      </c>
      <c r="D102" s="167" t="s">
        <v>2076</v>
      </c>
      <c r="E102" s="167" t="s">
        <v>2078</v>
      </c>
      <c r="F102" s="167" t="s">
        <v>2080</v>
      </c>
      <c r="G102" s="167">
        <v>0.99963148385309297</v>
      </c>
      <c r="H102" s="167">
        <v>0.99920715825439899</v>
      </c>
      <c r="J102" s="167" t="s">
        <v>11</v>
      </c>
      <c r="K102" s="167" t="s">
        <v>11</v>
      </c>
      <c r="L102" s="167" t="s">
        <v>249</v>
      </c>
      <c r="M102" s="167">
        <v>0</v>
      </c>
      <c r="N102" s="167">
        <v>0</v>
      </c>
      <c r="O102" s="167">
        <v>0</v>
      </c>
      <c r="P102" s="167">
        <v>0</v>
      </c>
      <c r="Q102" s="167">
        <v>36770707477017.398</v>
      </c>
      <c r="R102" s="167">
        <v>196203374770.67401</v>
      </c>
      <c r="S102" s="167">
        <v>294509047662.76099</v>
      </c>
      <c r="T102" s="167">
        <v>0</v>
      </c>
      <c r="U102" s="167">
        <v>2507238616605.71</v>
      </c>
      <c r="V102" s="167">
        <v>9708370297606.2402</v>
      </c>
      <c r="W102" s="167">
        <v>26072978763473.301</v>
      </c>
      <c r="X102" s="167">
        <v>29602745987570.102</v>
      </c>
      <c r="Y102" s="167">
        <v>42665550922989</v>
      </c>
      <c r="Z102" s="167">
        <v>13335461946655.301</v>
      </c>
    </row>
    <row r="103" spans="2:26">
      <c r="B103" s="167" t="s">
        <v>3</v>
      </c>
      <c r="C103" s="167" t="s">
        <v>1028</v>
      </c>
      <c r="D103" s="167" t="s">
        <v>2076</v>
      </c>
      <c r="E103" s="167" t="s">
        <v>505</v>
      </c>
      <c r="F103" s="167" t="s">
        <v>2080</v>
      </c>
      <c r="G103" s="167">
        <v>1</v>
      </c>
      <c r="H103" s="167">
        <v>1</v>
      </c>
      <c r="J103" s="167" t="s">
        <v>11</v>
      </c>
      <c r="K103" s="167" t="s">
        <v>11</v>
      </c>
      <c r="L103" s="167" t="s">
        <v>2070</v>
      </c>
      <c r="M103" s="167">
        <v>0</v>
      </c>
      <c r="N103" s="167">
        <v>0</v>
      </c>
      <c r="O103" s="167">
        <v>0</v>
      </c>
      <c r="P103" s="167">
        <v>0</v>
      </c>
      <c r="Q103" s="167">
        <v>0</v>
      </c>
      <c r="R103" s="167">
        <v>0</v>
      </c>
      <c r="S103" s="167">
        <v>0</v>
      </c>
      <c r="T103" s="167">
        <v>0</v>
      </c>
      <c r="U103" s="167">
        <v>2507238616605.71</v>
      </c>
      <c r="V103" s="167">
        <v>1398370297606.24</v>
      </c>
      <c r="W103" s="167">
        <v>0</v>
      </c>
      <c r="X103" s="167">
        <v>0</v>
      </c>
      <c r="Y103" s="167">
        <v>0</v>
      </c>
      <c r="Z103" s="167">
        <v>7802461946655.2998</v>
      </c>
    </row>
    <row r="104" spans="2:26">
      <c r="B104" s="167" t="s">
        <v>3</v>
      </c>
      <c r="C104" s="167" t="s">
        <v>1028</v>
      </c>
      <c r="D104" s="167" t="s">
        <v>2076</v>
      </c>
      <c r="E104" s="167" t="s">
        <v>2079</v>
      </c>
      <c r="F104" s="167" t="s">
        <v>2080</v>
      </c>
      <c r="G104" s="167">
        <v>0.57516558823078001</v>
      </c>
      <c r="H104" s="167">
        <v>0.44472588335528701</v>
      </c>
      <c r="J104" s="167" t="s">
        <v>14</v>
      </c>
      <c r="K104" s="167" t="s">
        <v>14</v>
      </c>
      <c r="L104" s="167" t="s">
        <v>249</v>
      </c>
      <c r="M104" s="167">
        <v>0</v>
      </c>
      <c r="N104" s="167">
        <v>0</v>
      </c>
      <c r="O104" s="167">
        <v>0</v>
      </c>
      <c r="P104" s="167">
        <v>0</v>
      </c>
      <c r="Q104" s="167">
        <v>36770707477017.398</v>
      </c>
      <c r="R104" s="167">
        <v>20133411780524.301</v>
      </c>
      <c r="S104" s="167">
        <v>14187107303794</v>
      </c>
      <c r="T104" s="167">
        <v>0</v>
      </c>
      <c r="U104" s="167">
        <v>214968565833874</v>
      </c>
      <c r="V104" s="167">
        <v>21566392925070.602</v>
      </c>
      <c r="W104" s="167">
        <v>26072978763473.301</v>
      </c>
      <c r="X104" s="167">
        <v>2408544045342420</v>
      </c>
      <c r="Y104" s="167">
        <v>1019287141182270</v>
      </c>
      <c r="Z104" s="167">
        <v>777844954553560</v>
      </c>
    </row>
    <row r="105" spans="2:26">
      <c r="B105" s="167" t="s">
        <v>3</v>
      </c>
      <c r="C105" s="167" t="s">
        <v>1028</v>
      </c>
      <c r="D105" s="167" t="s">
        <v>2076</v>
      </c>
      <c r="E105" s="167" t="s">
        <v>1892</v>
      </c>
      <c r="F105" s="167" t="s">
        <v>2080</v>
      </c>
      <c r="G105" s="167">
        <v>1</v>
      </c>
      <c r="H105" s="167">
        <v>1</v>
      </c>
      <c r="J105" s="167" t="s">
        <v>14</v>
      </c>
      <c r="K105" s="167" t="s">
        <v>14</v>
      </c>
      <c r="L105" s="167" t="s">
        <v>2070</v>
      </c>
      <c r="M105" s="167">
        <v>0</v>
      </c>
      <c r="N105" s="167">
        <v>0</v>
      </c>
      <c r="O105" s="167">
        <v>0</v>
      </c>
      <c r="P105" s="167">
        <v>0</v>
      </c>
      <c r="Q105" s="167">
        <v>0</v>
      </c>
      <c r="R105" s="167">
        <v>0</v>
      </c>
      <c r="S105" s="167">
        <v>0</v>
      </c>
      <c r="T105" s="167">
        <v>0</v>
      </c>
      <c r="U105" s="167">
        <v>46066565833874.297</v>
      </c>
      <c r="V105" s="167">
        <v>0</v>
      </c>
      <c r="W105" s="167">
        <v>0</v>
      </c>
      <c r="X105" s="167">
        <v>588625045342425</v>
      </c>
      <c r="Y105" s="167">
        <v>443562141182276</v>
      </c>
      <c r="Z105" s="167">
        <v>175684954553560</v>
      </c>
    </row>
    <row r="106" spans="2:26">
      <c r="B106" s="167" t="s">
        <v>3</v>
      </c>
      <c r="C106" s="167" t="s">
        <v>1028</v>
      </c>
      <c r="D106" s="167" t="s">
        <v>515</v>
      </c>
      <c r="E106" s="167" t="s">
        <v>497</v>
      </c>
      <c r="F106" s="167" t="s">
        <v>2081</v>
      </c>
      <c r="G106" s="167">
        <v>7.01306018613635E-3</v>
      </c>
      <c r="H106" s="167">
        <v>6.8877775581482302E-3</v>
      </c>
      <c r="J106" s="167" t="s">
        <v>17</v>
      </c>
      <c r="K106" s="167" t="s">
        <v>17</v>
      </c>
      <c r="L106" s="167" t="s">
        <v>249</v>
      </c>
      <c r="M106" s="167">
        <v>0</v>
      </c>
      <c r="N106" s="167">
        <v>0</v>
      </c>
      <c r="O106" s="167">
        <v>0</v>
      </c>
      <c r="P106" s="167">
        <v>0</v>
      </c>
      <c r="Q106" s="167">
        <v>36770707477017.398</v>
      </c>
      <c r="R106" s="167">
        <v>0</v>
      </c>
      <c r="S106" s="167">
        <v>0</v>
      </c>
      <c r="T106" s="167">
        <v>0</v>
      </c>
      <c r="U106" s="167">
        <v>0</v>
      </c>
      <c r="V106" s="167">
        <v>0</v>
      </c>
      <c r="W106" s="167">
        <v>26072978763473.301</v>
      </c>
      <c r="X106" s="167">
        <v>0</v>
      </c>
      <c r="Y106" s="167">
        <v>0</v>
      </c>
      <c r="Z106" s="167">
        <v>0</v>
      </c>
    </row>
    <row r="107" spans="2:26">
      <c r="B107" s="167" t="s">
        <v>3</v>
      </c>
      <c r="C107" s="167" t="s">
        <v>1028</v>
      </c>
      <c r="D107" s="167" t="s">
        <v>515</v>
      </c>
      <c r="E107" s="167" t="s">
        <v>2078</v>
      </c>
      <c r="F107" s="167" t="s">
        <v>2081</v>
      </c>
      <c r="G107" s="167">
        <v>0.99937619603415895</v>
      </c>
      <c r="H107" s="167">
        <v>0.99985422739603103</v>
      </c>
      <c r="J107" s="167" t="s">
        <v>17</v>
      </c>
      <c r="K107" s="167" t="s">
        <v>17</v>
      </c>
      <c r="L107" s="167" t="s">
        <v>2070</v>
      </c>
      <c r="M107" s="167">
        <v>0</v>
      </c>
      <c r="N107" s="167">
        <v>0</v>
      </c>
      <c r="O107" s="167">
        <v>0</v>
      </c>
      <c r="P107" s="167">
        <v>0</v>
      </c>
      <c r="Q107" s="167">
        <v>0</v>
      </c>
      <c r="R107" s="167">
        <v>0</v>
      </c>
      <c r="S107" s="167">
        <v>0</v>
      </c>
      <c r="T107" s="167">
        <v>0</v>
      </c>
      <c r="U107" s="167">
        <v>0</v>
      </c>
      <c r="V107" s="167">
        <v>0</v>
      </c>
      <c r="W107" s="167">
        <v>17804199338132.699</v>
      </c>
      <c r="X107" s="167">
        <v>0</v>
      </c>
      <c r="Y107" s="167">
        <v>0</v>
      </c>
      <c r="Z107" s="167">
        <v>0</v>
      </c>
    </row>
    <row r="108" spans="2:26">
      <c r="B108" s="167" t="s">
        <v>3</v>
      </c>
      <c r="C108" s="167" t="s">
        <v>1028</v>
      </c>
      <c r="D108" s="167" t="s">
        <v>515</v>
      </c>
      <c r="E108" s="167" t="s">
        <v>505</v>
      </c>
      <c r="F108" s="167" t="s">
        <v>2081</v>
      </c>
      <c r="G108" s="167">
        <v>1</v>
      </c>
      <c r="H108" s="167">
        <v>1</v>
      </c>
      <c r="J108" s="167" t="s">
        <v>19</v>
      </c>
      <c r="K108" s="167" t="s">
        <v>19</v>
      </c>
      <c r="L108" s="167" t="s">
        <v>249</v>
      </c>
      <c r="M108" s="167">
        <v>0</v>
      </c>
      <c r="N108" s="167">
        <v>0</v>
      </c>
      <c r="O108" s="167">
        <v>0</v>
      </c>
      <c r="P108" s="167">
        <v>0</v>
      </c>
      <c r="Q108" s="167">
        <v>36770707477017.398</v>
      </c>
      <c r="R108" s="167">
        <v>0</v>
      </c>
      <c r="S108" s="167">
        <v>0</v>
      </c>
      <c r="T108" s="167">
        <v>0</v>
      </c>
      <c r="U108" s="167">
        <v>0</v>
      </c>
      <c r="V108" s="167">
        <v>0</v>
      </c>
      <c r="W108" s="167">
        <v>26072978763473.301</v>
      </c>
      <c r="X108" s="167">
        <v>0</v>
      </c>
      <c r="Y108" s="167">
        <v>0</v>
      </c>
      <c r="Z108" s="167">
        <v>0</v>
      </c>
    </row>
    <row r="109" spans="2:26">
      <c r="B109" s="167" t="s">
        <v>3</v>
      </c>
      <c r="C109" s="167" t="s">
        <v>1028</v>
      </c>
      <c r="D109" s="167" t="s">
        <v>515</v>
      </c>
      <c r="E109" s="167" t="s">
        <v>2079</v>
      </c>
      <c r="F109" s="167" t="s">
        <v>2081</v>
      </c>
      <c r="G109" s="167">
        <v>0.44908583278976999</v>
      </c>
      <c r="H109" s="167">
        <v>0.26862976122403998</v>
      </c>
      <c r="J109" s="167" t="s">
        <v>19</v>
      </c>
      <c r="K109" s="167" t="s">
        <v>19</v>
      </c>
      <c r="L109" s="167" t="s">
        <v>2070</v>
      </c>
      <c r="M109" s="167">
        <v>0</v>
      </c>
      <c r="N109" s="167">
        <v>0</v>
      </c>
      <c r="O109" s="167">
        <v>0</v>
      </c>
      <c r="P109" s="167">
        <v>0</v>
      </c>
      <c r="Q109" s="167">
        <v>0</v>
      </c>
      <c r="R109" s="167">
        <v>0</v>
      </c>
      <c r="S109" s="167">
        <v>0</v>
      </c>
      <c r="T109" s="167">
        <v>0</v>
      </c>
      <c r="U109" s="167">
        <v>0</v>
      </c>
      <c r="V109" s="167">
        <v>0</v>
      </c>
      <c r="W109" s="167">
        <v>13178739632610.301</v>
      </c>
      <c r="X109" s="167">
        <v>0</v>
      </c>
      <c r="Y109" s="167">
        <v>0</v>
      </c>
      <c r="Z109" s="167">
        <v>0</v>
      </c>
    </row>
    <row r="110" spans="2:26">
      <c r="B110" s="167" t="s">
        <v>3</v>
      </c>
      <c r="C110" s="167" t="s">
        <v>1028</v>
      </c>
      <c r="D110" s="167" t="s">
        <v>515</v>
      </c>
      <c r="E110" s="167" t="s">
        <v>1892</v>
      </c>
      <c r="F110" s="167" t="s">
        <v>2081</v>
      </c>
      <c r="G110" s="167">
        <v>0.66022825495453197</v>
      </c>
      <c r="H110" s="167">
        <v>0.802091929896664</v>
      </c>
      <c r="J110" s="167" t="s">
        <v>22</v>
      </c>
      <c r="K110" s="167" t="s">
        <v>22</v>
      </c>
      <c r="L110" s="167" t="s">
        <v>249</v>
      </c>
      <c r="M110" s="167">
        <v>0</v>
      </c>
      <c r="N110" s="167">
        <v>0</v>
      </c>
      <c r="O110" s="167">
        <v>0</v>
      </c>
      <c r="P110" s="167">
        <v>0</v>
      </c>
      <c r="Q110" s="167">
        <v>36770707477017.398</v>
      </c>
      <c r="R110" s="167">
        <v>6315576237002.8096</v>
      </c>
      <c r="S110" s="167">
        <v>1983107177155.8201</v>
      </c>
      <c r="T110" s="167">
        <v>0</v>
      </c>
      <c r="U110" s="167">
        <v>13516842572186.5</v>
      </c>
      <c r="V110" s="167">
        <v>63043243523214.797</v>
      </c>
      <c r="W110" s="167">
        <v>26072978763473.301</v>
      </c>
      <c r="X110" s="167">
        <v>1064701579278750</v>
      </c>
      <c r="Y110" s="167">
        <v>104390709226051</v>
      </c>
      <c r="Z110" s="167">
        <v>35698274318868.398</v>
      </c>
    </row>
    <row r="111" spans="2:26">
      <c r="B111" s="167" t="s">
        <v>5</v>
      </c>
      <c r="C111" s="167" t="s">
        <v>1028</v>
      </c>
      <c r="D111" s="167" t="s">
        <v>2076</v>
      </c>
      <c r="E111" s="167" t="s">
        <v>497</v>
      </c>
      <c r="F111" s="167" t="s">
        <v>2077</v>
      </c>
      <c r="G111" s="167">
        <v>0.163579767718085</v>
      </c>
      <c r="H111" s="167">
        <v>0.28795521475715702</v>
      </c>
      <c r="J111" s="167" t="s">
        <v>22</v>
      </c>
      <c r="K111" s="167" t="s">
        <v>22</v>
      </c>
      <c r="L111" s="167" t="s">
        <v>2070</v>
      </c>
      <c r="M111" s="167">
        <v>0</v>
      </c>
      <c r="N111" s="167">
        <v>0</v>
      </c>
      <c r="O111" s="167">
        <v>0</v>
      </c>
      <c r="P111" s="167">
        <v>0</v>
      </c>
      <c r="Q111" s="167">
        <v>30693707477017.398</v>
      </c>
      <c r="R111" s="167">
        <v>1652576237002.8101</v>
      </c>
      <c r="S111" s="167">
        <v>1744107177155.8201</v>
      </c>
      <c r="T111" s="167">
        <v>0</v>
      </c>
      <c r="U111" s="167">
        <v>12717842572186.5</v>
      </c>
      <c r="V111" s="167">
        <v>58129243523214.797</v>
      </c>
      <c r="W111" s="167">
        <v>25321899293605.5</v>
      </c>
      <c r="X111" s="167">
        <v>998855579278759</v>
      </c>
      <c r="Y111" s="167">
        <v>87004709226051.797</v>
      </c>
      <c r="Z111" s="167">
        <v>27591274318868.398</v>
      </c>
    </row>
    <row r="112" spans="2:26">
      <c r="B112" s="167" t="s">
        <v>5</v>
      </c>
      <c r="C112" s="167" t="s">
        <v>1028</v>
      </c>
      <c r="D112" s="167" t="s">
        <v>2076</v>
      </c>
      <c r="E112" s="167" t="s">
        <v>2078</v>
      </c>
      <c r="F112" s="167" t="s">
        <v>2077</v>
      </c>
      <c r="G112" s="167">
        <v>1</v>
      </c>
      <c r="H112" s="167">
        <v>1</v>
      </c>
      <c r="J112" s="167" t="s">
        <v>25</v>
      </c>
      <c r="K112" s="167" t="s">
        <v>25</v>
      </c>
      <c r="L112" s="167" t="s">
        <v>249</v>
      </c>
      <c r="M112" s="167">
        <v>0</v>
      </c>
      <c r="N112" s="167">
        <v>0</v>
      </c>
      <c r="O112" s="167">
        <v>0</v>
      </c>
      <c r="P112" s="167">
        <v>0</v>
      </c>
      <c r="Q112" s="167">
        <v>36770707477017.398</v>
      </c>
      <c r="R112" s="167">
        <v>0</v>
      </c>
      <c r="S112" s="167">
        <v>0</v>
      </c>
      <c r="T112" s="167">
        <v>0</v>
      </c>
      <c r="U112" s="167">
        <v>0</v>
      </c>
      <c r="V112" s="167">
        <v>0</v>
      </c>
      <c r="W112" s="167">
        <v>26072978763473.301</v>
      </c>
      <c r="X112" s="167">
        <v>0</v>
      </c>
      <c r="Y112" s="167">
        <v>0</v>
      </c>
      <c r="Z112" s="167">
        <v>0</v>
      </c>
    </row>
    <row r="113" spans="2:26">
      <c r="B113" s="167" t="s">
        <v>5</v>
      </c>
      <c r="C113" s="167" t="s">
        <v>1028</v>
      </c>
      <c r="D113" s="167" t="s">
        <v>2076</v>
      </c>
      <c r="E113" s="167" t="s">
        <v>505</v>
      </c>
      <c r="F113" s="167" t="s">
        <v>2077</v>
      </c>
      <c r="G113" s="167">
        <v>1</v>
      </c>
      <c r="H113" s="167">
        <v>1</v>
      </c>
      <c r="J113" s="167" t="s">
        <v>25</v>
      </c>
      <c r="K113" s="167" t="s">
        <v>25</v>
      </c>
      <c r="L113" s="167" t="s">
        <v>2070</v>
      </c>
      <c r="M113" s="167">
        <v>0</v>
      </c>
      <c r="N113" s="167">
        <v>0</v>
      </c>
      <c r="O113" s="167">
        <v>0</v>
      </c>
      <c r="P113" s="167">
        <v>0</v>
      </c>
      <c r="Q113" s="167">
        <v>0</v>
      </c>
      <c r="R113" s="167">
        <v>0</v>
      </c>
      <c r="S113" s="167">
        <v>0</v>
      </c>
      <c r="T113" s="167">
        <v>0</v>
      </c>
      <c r="U113" s="167">
        <v>0</v>
      </c>
      <c r="V113" s="167">
        <v>0</v>
      </c>
      <c r="W113" s="167">
        <v>0</v>
      </c>
      <c r="X113" s="167">
        <v>0</v>
      </c>
      <c r="Y113" s="167">
        <v>0</v>
      </c>
      <c r="Z113" s="167">
        <v>0</v>
      </c>
    </row>
    <row r="114" spans="2:26">
      <c r="B114" s="167" t="s">
        <v>5</v>
      </c>
      <c r="C114" s="167" t="s">
        <v>1028</v>
      </c>
      <c r="D114" s="167" t="s">
        <v>2076</v>
      </c>
      <c r="E114" s="167" t="s">
        <v>2079</v>
      </c>
      <c r="F114" s="167" t="s">
        <v>2077</v>
      </c>
      <c r="G114" s="167">
        <v>0.78230644320604803</v>
      </c>
      <c r="H114" s="167">
        <v>0.804056755069393</v>
      </c>
      <c r="J114" s="167" t="s">
        <v>28</v>
      </c>
      <c r="K114" s="167" t="s">
        <v>28</v>
      </c>
      <c r="L114" s="167" t="s">
        <v>249</v>
      </c>
      <c r="M114" s="167">
        <v>0</v>
      </c>
      <c r="N114" s="167">
        <v>0</v>
      </c>
      <c r="O114" s="167">
        <v>0</v>
      </c>
      <c r="P114" s="167">
        <v>0</v>
      </c>
      <c r="Q114" s="167">
        <v>36770707477017.398</v>
      </c>
      <c r="R114" s="167">
        <v>0</v>
      </c>
      <c r="S114" s="167">
        <v>0</v>
      </c>
      <c r="T114" s="167">
        <v>0</v>
      </c>
      <c r="U114" s="167">
        <v>0</v>
      </c>
      <c r="V114" s="167">
        <v>0</v>
      </c>
      <c r="W114" s="167">
        <v>26072978763473.301</v>
      </c>
      <c r="X114" s="167">
        <v>0</v>
      </c>
      <c r="Y114" s="167">
        <v>0</v>
      </c>
      <c r="Z114" s="167">
        <v>0</v>
      </c>
    </row>
    <row r="115" spans="2:26">
      <c r="B115" s="167" t="s">
        <v>5</v>
      </c>
      <c r="C115" s="167" t="s">
        <v>1028</v>
      </c>
      <c r="D115" s="167" t="s">
        <v>2076</v>
      </c>
      <c r="E115" s="167" t="s">
        <v>1892</v>
      </c>
      <c r="F115" s="167" t="s">
        <v>2077</v>
      </c>
      <c r="G115" s="167">
        <v>1</v>
      </c>
      <c r="H115" s="167">
        <v>1</v>
      </c>
      <c r="J115" s="167" t="s">
        <v>28</v>
      </c>
      <c r="K115" s="167" t="s">
        <v>28</v>
      </c>
      <c r="L115" s="167" t="s">
        <v>2070</v>
      </c>
      <c r="M115" s="167">
        <v>0</v>
      </c>
      <c r="N115" s="167">
        <v>0</v>
      </c>
      <c r="O115" s="167">
        <v>0</v>
      </c>
      <c r="P115" s="167">
        <v>0</v>
      </c>
      <c r="Q115" s="167">
        <v>0</v>
      </c>
      <c r="R115" s="167">
        <v>0</v>
      </c>
      <c r="S115" s="167">
        <v>0</v>
      </c>
      <c r="T115" s="167">
        <v>0</v>
      </c>
      <c r="U115" s="167">
        <v>0</v>
      </c>
      <c r="V115" s="167">
        <v>0</v>
      </c>
      <c r="W115" s="167">
        <v>0</v>
      </c>
      <c r="X115" s="167">
        <v>0</v>
      </c>
      <c r="Y115" s="167">
        <v>0</v>
      </c>
      <c r="Z115" s="167">
        <v>0</v>
      </c>
    </row>
    <row r="116" spans="2:26">
      <c r="B116" s="167" t="s">
        <v>5</v>
      </c>
      <c r="C116" s="167" t="s">
        <v>1028</v>
      </c>
      <c r="D116" s="167" t="s">
        <v>2076</v>
      </c>
      <c r="E116" s="167" t="s">
        <v>497</v>
      </c>
      <c r="F116" s="167" t="s">
        <v>2080</v>
      </c>
      <c r="G116" s="167">
        <v>0.163579767718085</v>
      </c>
      <c r="H116" s="167">
        <v>0.28795521475715702</v>
      </c>
      <c r="J116" s="167" t="s">
        <v>30</v>
      </c>
      <c r="K116" s="167" t="s">
        <v>30</v>
      </c>
      <c r="L116" s="167" t="s">
        <v>249</v>
      </c>
      <c r="M116" s="167">
        <v>0</v>
      </c>
      <c r="N116" s="167">
        <v>0</v>
      </c>
      <c r="O116" s="167">
        <v>0</v>
      </c>
      <c r="P116" s="167">
        <v>0</v>
      </c>
      <c r="Q116" s="167">
        <v>36770707477017.398</v>
      </c>
      <c r="R116" s="167">
        <v>0</v>
      </c>
      <c r="S116" s="167">
        <v>0</v>
      </c>
      <c r="T116" s="167">
        <v>0</v>
      </c>
      <c r="U116" s="167">
        <v>0</v>
      </c>
      <c r="V116" s="167">
        <v>0</v>
      </c>
      <c r="W116" s="167">
        <v>26072978763473.301</v>
      </c>
      <c r="X116" s="167">
        <v>0</v>
      </c>
      <c r="Y116" s="167">
        <v>0</v>
      </c>
      <c r="Z116" s="167">
        <v>0</v>
      </c>
    </row>
    <row r="117" spans="2:26">
      <c r="B117" s="167" t="s">
        <v>5</v>
      </c>
      <c r="C117" s="167" t="s">
        <v>1028</v>
      </c>
      <c r="D117" s="167" t="s">
        <v>2076</v>
      </c>
      <c r="E117" s="167" t="s">
        <v>2078</v>
      </c>
      <c r="F117" s="167" t="s">
        <v>2080</v>
      </c>
      <c r="G117" s="167">
        <v>1</v>
      </c>
      <c r="H117" s="167">
        <v>1</v>
      </c>
      <c r="J117" s="167" t="s">
        <v>30</v>
      </c>
      <c r="K117" s="167" t="s">
        <v>30</v>
      </c>
      <c r="L117" s="167" t="s">
        <v>2070</v>
      </c>
      <c r="M117" s="167">
        <v>0</v>
      </c>
      <c r="N117" s="167">
        <v>0</v>
      </c>
      <c r="O117" s="167">
        <v>0</v>
      </c>
      <c r="P117" s="167">
        <v>0</v>
      </c>
      <c r="Q117" s="167">
        <v>26113707477017.398</v>
      </c>
      <c r="R117" s="167">
        <v>0</v>
      </c>
      <c r="S117" s="167">
        <v>0</v>
      </c>
      <c r="T117" s="167">
        <v>0</v>
      </c>
      <c r="U117" s="167">
        <v>0</v>
      </c>
      <c r="V117" s="167">
        <v>0</v>
      </c>
      <c r="W117" s="167">
        <v>23254040470270.801</v>
      </c>
      <c r="X117" s="167">
        <v>0</v>
      </c>
      <c r="Y117" s="167">
        <v>0</v>
      </c>
      <c r="Z117" s="167">
        <v>0</v>
      </c>
    </row>
    <row r="118" spans="2:26">
      <c r="B118" s="167" t="s">
        <v>5</v>
      </c>
      <c r="C118" s="167" t="s">
        <v>1028</v>
      </c>
      <c r="D118" s="167" t="s">
        <v>2076</v>
      </c>
      <c r="E118" s="167" t="s">
        <v>505</v>
      </c>
      <c r="F118" s="167" t="s">
        <v>2080</v>
      </c>
      <c r="G118" s="167">
        <v>1</v>
      </c>
      <c r="H118" s="167">
        <v>1</v>
      </c>
      <c r="J118" s="167" t="s">
        <v>33</v>
      </c>
      <c r="K118" s="167" t="s">
        <v>33</v>
      </c>
      <c r="L118" s="167" t="s">
        <v>249</v>
      </c>
      <c r="M118" s="167">
        <v>0</v>
      </c>
      <c r="N118" s="167">
        <v>0</v>
      </c>
      <c r="O118" s="167">
        <v>0</v>
      </c>
      <c r="P118" s="167">
        <v>0</v>
      </c>
      <c r="Q118" s="167">
        <v>36770707477017.398</v>
      </c>
      <c r="R118" s="167">
        <v>0</v>
      </c>
      <c r="S118" s="167">
        <v>0</v>
      </c>
      <c r="T118" s="167">
        <v>0</v>
      </c>
      <c r="U118" s="167">
        <v>0</v>
      </c>
      <c r="V118" s="167">
        <v>0</v>
      </c>
      <c r="W118" s="167">
        <v>26072978763473.301</v>
      </c>
      <c r="X118" s="167">
        <v>0</v>
      </c>
      <c r="Y118" s="167">
        <v>0</v>
      </c>
      <c r="Z118" s="167">
        <v>0</v>
      </c>
    </row>
    <row r="119" spans="2:26">
      <c r="B119" s="167" t="s">
        <v>5</v>
      </c>
      <c r="C119" s="167" t="s">
        <v>1028</v>
      </c>
      <c r="D119" s="167" t="s">
        <v>2076</v>
      </c>
      <c r="E119" s="167" t="s">
        <v>2079</v>
      </c>
      <c r="F119" s="167" t="s">
        <v>2080</v>
      </c>
      <c r="G119" s="167">
        <v>0.78230644320604803</v>
      </c>
      <c r="H119" s="167">
        <v>0.804056755069393</v>
      </c>
      <c r="J119" s="167" t="s">
        <v>33</v>
      </c>
      <c r="K119" s="167" t="s">
        <v>33</v>
      </c>
      <c r="L119" s="167" t="s">
        <v>2070</v>
      </c>
      <c r="M119" s="167">
        <v>0</v>
      </c>
      <c r="N119" s="167">
        <v>0</v>
      </c>
      <c r="O119" s="167">
        <v>0</v>
      </c>
      <c r="P119" s="167">
        <v>0</v>
      </c>
      <c r="Q119" s="167">
        <v>0</v>
      </c>
      <c r="R119" s="167">
        <v>0</v>
      </c>
      <c r="S119" s="167">
        <v>0</v>
      </c>
      <c r="T119" s="167">
        <v>0</v>
      </c>
      <c r="U119" s="167">
        <v>0</v>
      </c>
      <c r="V119" s="167">
        <v>0</v>
      </c>
      <c r="W119" s="167">
        <v>6653271961234.4102</v>
      </c>
      <c r="X119" s="167">
        <v>0</v>
      </c>
      <c r="Y119" s="167">
        <v>0</v>
      </c>
      <c r="Z119" s="167">
        <v>0</v>
      </c>
    </row>
    <row r="120" spans="2:26">
      <c r="B120" s="167" t="s">
        <v>5</v>
      </c>
      <c r="C120" s="167" t="s">
        <v>1028</v>
      </c>
      <c r="D120" s="167" t="s">
        <v>2076</v>
      </c>
      <c r="E120" s="167" t="s">
        <v>1892</v>
      </c>
      <c r="F120" s="167" t="s">
        <v>2080</v>
      </c>
      <c r="G120" s="167">
        <v>1</v>
      </c>
      <c r="H120" s="167">
        <v>1</v>
      </c>
      <c r="J120" s="167" t="s">
        <v>36</v>
      </c>
      <c r="K120" s="167" t="s">
        <v>36</v>
      </c>
      <c r="L120" s="167" t="s">
        <v>249</v>
      </c>
      <c r="M120" s="167">
        <v>0</v>
      </c>
      <c r="N120" s="167">
        <v>0</v>
      </c>
      <c r="O120" s="167">
        <v>0</v>
      </c>
      <c r="P120" s="167">
        <v>0</v>
      </c>
      <c r="Q120" s="167">
        <v>36770707477017.398</v>
      </c>
      <c r="R120" s="167">
        <v>476125310465113</v>
      </c>
      <c r="S120" s="167">
        <v>50815655131500.797</v>
      </c>
      <c r="T120" s="167">
        <v>0</v>
      </c>
      <c r="U120" s="167">
        <v>34985010433063</v>
      </c>
      <c r="V120" s="167">
        <v>241741257286011</v>
      </c>
      <c r="W120" s="167">
        <v>26072978763473.301</v>
      </c>
      <c r="X120" s="167">
        <v>1637883213119880</v>
      </c>
      <c r="Y120" s="167">
        <v>828555924856634</v>
      </c>
      <c r="Z120" s="167">
        <v>192861068554478</v>
      </c>
    </row>
    <row r="121" spans="2:26">
      <c r="B121" s="167" t="s">
        <v>5</v>
      </c>
      <c r="C121" s="167" t="s">
        <v>1028</v>
      </c>
      <c r="D121" s="167" t="s">
        <v>515</v>
      </c>
      <c r="E121" s="167" t="s">
        <v>497</v>
      </c>
      <c r="F121" s="167" t="s">
        <v>2081</v>
      </c>
      <c r="G121" s="167">
        <v>8.1887857763477997E-2</v>
      </c>
      <c r="H121" s="167">
        <v>3.6271895481627202E-2</v>
      </c>
      <c r="J121" s="167" t="s">
        <v>36</v>
      </c>
      <c r="K121" s="167" t="s">
        <v>36</v>
      </c>
      <c r="L121" s="167" t="s">
        <v>2070</v>
      </c>
      <c r="M121" s="167">
        <v>0</v>
      </c>
      <c r="N121" s="167">
        <v>0</v>
      </c>
      <c r="O121" s="167">
        <v>0</v>
      </c>
      <c r="P121" s="167">
        <v>0</v>
      </c>
      <c r="Q121" s="167">
        <v>0</v>
      </c>
      <c r="R121" s="167">
        <v>324903310465113</v>
      </c>
      <c r="S121" s="167">
        <v>27531655131500.801</v>
      </c>
      <c r="T121" s="167">
        <v>0</v>
      </c>
      <c r="U121" s="167">
        <v>34100010433063</v>
      </c>
      <c r="V121" s="167">
        <v>198837257286011</v>
      </c>
      <c r="W121" s="167">
        <v>15942967045051.6</v>
      </c>
      <c r="X121" s="167">
        <v>1080179213119880</v>
      </c>
      <c r="Y121" s="167">
        <v>515776924856634</v>
      </c>
      <c r="Z121" s="167">
        <v>3817068554478.9302</v>
      </c>
    </row>
    <row r="122" spans="2:26">
      <c r="B122" s="167" t="s">
        <v>5</v>
      </c>
      <c r="C122" s="167" t="s">
        <v>1028</v>
      </c>
      <c r="D122" s="167" t="s">
        <v>515</v>
      </c>
      <c r="E122" s="167" t="s">
        <v>2078</v>
      </c>
      <c r="F122" s="167" t="s">
        <v>2081</v>
      </c>
      <c r="G122" s="167">
        <v>1</v>
      </c>
      <c r="H122" s="167">
        <v>1</v>
      </c>
      <c r="J122" s="167" t="s">
        <v>39</v>
      </c>
      <c r="K122" s="167" t="s">
        <v>39</v>
      </c>
      <c r="L122" s="167" t="s">
        <v>249</v>
      </c>
      <c r="M122" s="167">
        <v>0</v>
      </c>
      <c r="N122" s="167">
        <v>0</v>
      </c>
      <c r="O122" s="167">
        <v>0</v>
      </c>
      <c r="P122" s="167">
        <v>0</v>
      </c>
      <c r="Q122" s="167">
        <v>36770707477017.398</v>
      </c>
      <c r="R122" s="167">
        <v>188466268725774</v>
      </c>
      <c r="S122" s="167">
        <v>20114530156219.102</v>
      </c>
      <c r="T122" s="167">
        <v>0</v>
      </c>
      <c r="U122" s="167">
        <v>13848233296420.801</v>
      </c>
      <c r="V122" s="167">
        <v>95689247675712.797</v>
      </c>
      <c r="W122" s="167">
        <v>26072978763473.301</v>
      </c>
      <c r="X122" s="167">
        <v>648328771859954</v>
      </c>
      <c r="Y122" s="167">
        <v>327970053589084</v>
      </c>
      <c r="Z122" s="167">
        <v>76340839636147.906</v>
      </c>
    </row>
    <row r="123" spans="2:26">
      <c r="B123" s="167" t="s">
        <v>5</v>
      </c>
      <c r="C123" s="167" t="s">
        <v>1028</v>
      </c>
      <c r="D123" s="167" t="s">
        <v>515</v>
      </c>
      <c r="E123" s="167" t="s">
        <v>505</v>
      </c>
      <c r="F123" s="167" t="s">
        <v>2081</v>
      </c>
      <c r="G123" s="167">
        <v>1</v>
      </c>
      <c r="H123" s="167">
        <v>1</v>
      </c>
      <c r="J123" s="167" t="s">
        <v>39</v>
      </c>
      <c r="K123" s="167" t="s">
        <v>39</v>
      </c>
      <c r="L123" s="167" t="s">
        <v>2070</v>
      </c>
      <c r="M123" s="167">
        <v>0</v>
      </c>
      <c r="N123" s="167">
        <v>0</v>
      </c>
      <c r="O123" s="167">
        <v>0</v>
      </c>
      <c r="P123" s="167">
        <v>0</v>
      </c>
      <c r="Q123" s="167">
        <v>0</v>
      </c>
      <c r="R123" s="167">
        <v>97814268725774.094</v>
      </c>
      <c r="S123" s="167">
        <v>14791530156219.1</v>
      </c>
      <c r="T123" s="167">
        <v>0</v>
      </c>
      <c r="U123" s="167">
        <v>12383233296420.801</v>
      </c>
      <c r="V123" s="167">
        <v>74390247675712.797</v>
      </c>
      <c r="W123" s="167">
        <v>7283775023987.6201</v>
      </c>
      <c r="X123" s="167">
        <v>283148771859954</v>
      </c>
      <c r="Y123" s="167">
        <v>112443053589084</v>
      </c>
      <c r="Z123" s="167">
        <v>49902839636147.898</v>
      </c>
    </row>
    <row r="124" spans="2:26">
      <c r="B124" s="167" t="s">
        <v>5</v>
      </c>
      <c r="C124" s="167" t="s">
        <v>1028</v>
      </c>
      <c r="D124" s="167" t="s">
        <v>515</v>
      </c>
      <c r="E124" s="167" t="s">
        <v>2079</v>
      </c>
      <c r="F124" s="167" t="s">
        <v>2081</v>
      </c>
      <c r="G124" s="167">
        <v>0.61783497147322497</v>
      </c>
      <c r="H124" s="167">
        <v>0.38261151406011101</v>
      </c>
      <c r="J124" s="167" t="s">
        <v>41</v>
      </c>
      <c r="K124" s="167" t="s">
        <v>41</v>
      </c>
      <c r="L124" s="167" t="s">
        <v>249</v>
      </c>
      <c r="M124" s="167">
        <v>0</v>
      </c>
      <c r="N124" s="167">
        <v>0</v>
      </c>
      <c r="O124" s="167">
        <v>0</v>
      </c>
      <c r="P124" s="167">
        <v>0</v>
      </c>
      <c r="Q124" s="167">
        <v>36770707477017.398</v>
      </c>
      <c r="R124" s="167">
        <v>0</v>
      </c>
      <c r="S124" s="167">
        <v>0</v>
      </c>
      <c r="T124" s="167">
        <v>0</v>
      </c>
      <c r="U124" s="167">
        <v>0</v>
      </c>
      <c r="V124" s="167">
        <v>0</v>
      </c>
      <c r="W124" s="167">
        <v>26072978763473.301</v>
      </c>
      <c r="X124" s="167">
        <v>0</v>
      </c>
      <c r="Y124" s="167">
        <v>0</v>
      </c>
      <c r="Z124" s="167">
        <v>0</v>
      </c>
    </row>
    <row r="125" spans="2:26">
      <c r="B125" s="167" t="s">
        <v>5</v>
      </c>
      <c r="C125" s="167" t="s">
        <v>1028</v>
      </c>
      <c r="D125" s="167" t="s">
        <v>515</v>
      </c>
      <c r="E125" s="167" t="s">
        <v>1892</v>
      </c>
      <c r="F125" s="167" t="s">
        <v>2081</v>
      </c>
      <c r="G125" s="167">
        <v>0.68581963010232505</v>
      </c>
      <c r="H125" s="167">
        <v>0.84369397132716795</v>
      </c>
      <c r="J125" s="167" t="s">
        <v>41</v>
      </c>
      <c r="K125" s="167" t="s">
        <v>41</v>
      </c>
      <c r="L125" s="167" t="s">
        <v>2070</v>
      </c>
      <c r="M125" s="167">
        <v>0</v>
      </c>
      <c r="N125" s="167">
        <v>0</v>
      </c>
      <c r="O125" s="167">
        <v>0</v>
      </c>
      <c r="P125" s="167">
        <v>0</v>
      </c>
      <c r="Q125" s="167">
        <v>0</v>
      </c>
      <c r="R125" s="167">
        <v>0</v>
      </c>
      <c r="S125" s="167">
        <v>0</v>
      </c>
      <c r="T125" s="167">
        <v>0</v>
      </c>
      <c r="U125" s="167">
        <v>0</v>
      </c>
      <c r="V125" s="167">
        <v>0</v>
      </c>
      <c r="W125" s="167">
        <v>15045283661687.699</v>
      </c>
      <c r="X125" s="167">
        <v>0</v>
      </c>
      <c r="Y125" s="167">
        <v>0</v>
      </c>
      <c r="Z125" s="167">
        <v>0</v>
      </c>
    </row>
    <row r="126" spans="2:26">
      <c r="B126" s="167" t="s">
        <v>8</v>
      </c>
      <c r="C126" s="167" t="s">
        <v>1028</v>
      </c>
      <c r="D126" s="167" t="s">
        <v>2076</v>
      </c>
      <c r="E126" s="167" t="s">
        <v>497</v>
      </c>
      <c r="F126" s="167" t="s">
        <v>2077</v>
      </c>
      <c r="G126" s="167">
        <v>3.0752265786294801E-2</v>
      </c>
      <c r="H126" s="167">
        <v>6.7755972695367497E-2</v>
      </c>
      <c r="J126" s="167" t="s">
        <v>44</v>
      </c>
      <c r="K126" s="167" t="s">
        <v>44</v>
      </c>
      <c r="L126" s="167" t="s">
        <v>249</v>
      </c>
      <c r="M126" s="167">
        <v>0</v>
      </c>
      <c r="N126" s="167">
        <v>0</v>
      </c>
      <c r="O126" s="167">
        <v>0</v>
      </c>
      <c r="P126" s="167">
        <v>0</v>
      </c>
      <c r="Q126" s="167">
        <v>36770707477017.398</v>
      </c>
      <c r="R126" s="167">
        <v>185159842958655</v>
      </c>
      <c r="S126" s="167">
        <v>19761643662250.301</v>
      </c>
      <c r="T126" s="167">
        <v>0</v>
      </c>
      <c r="U126" s="167">
        <v>13605281835080</v>
      </c>
      <c r="V126" s="167">
        <v>94010488944560</v>
      </c>
      <c r="W126" s="167">
        <v>26072978763473.301</v>
      </c>
      <c r="X126" s="167">
        <v>636954582879955</v>
      </c>
      <c r="Y126" s="167">
        <v>322216192999802</v>
      </c>
      <c r="Z126" s="167">
        <v>75001526660075.094</v>
      </c>
    </row>
    <row r="127" spans="2:26">
      <c r="B127" s="167" t="s">
        <v>8</v>
      </c>
      <c r="C127" s="167" t="s">
        <v>1028</v>
      </c>
      <c r="D127" s="167" t="s">
        <v>2076</v>
      </c>
      <c r="E127" s="167" t="s">
        <v>2078</v>
      </c>
      <c r="F127" s="167" t="s">
        <v>2077</v>
      </c>
      <c r="G127" s="167">
        <v>0.99972747176746102</v>
      </c>
      <c r="H127" s="167">
        <v>0.99968961585000404</v>
      </c>
      <c r="J127" s="167" t="s">
        <v>44</v>
      </c>
      <c r="K127" s="167" t="s">
        <v>44</v>
      </c>
      <c r="L127" s="167" t="s">
        <v>2070</v>
      </c>
      <c r="M127" s="167">
        <v>0</v>
      </c>
      <c r="N127" s="167">
        <v>0</v>
      </c>
      <c r="O127" s="167">
        <v>0</v>
      </c>
      <c r="P127" s="167">
        <v>0</v>
      </c>
      <c r="Q127" s="167">
        <v>0</v>
      </c>
      <c r="R127" s="167">
        <v>146504842958655</v>
      </c>
      <c r="S127" s="167">
        <v>16561643662250.301</v>
      </c>
      <c r="T127" s="167">
        <v>0</v>
      </c>
      <c r="U127" s="167">
        <v>11356281835080</v>
      </c>
      <c r="V127" s="167">
        <v>82671488944560</v>
      </c>
      <c r="W127" s="167">
        <v>21831557570478.801</v>
      </c>
      <c r="X127" s="167">
        <v>474244582879955</v>
      </c>
      <c r="Y127" s="167">
        <v>192651192999802</v>
      </c>
      <c r="Z127" s="167">
        <v>70116526660075.102</v>
      </c>
    </row>
    <row r="128" spans="2:26">
      <c r="B128" s="167" t="s">
        <v>8</v>
      </c>
      <c r="C128" s="167" t="s">
        <v>1028</v>
      </c>
      <c r="D128" s="167" t="s">
        <v>2076</v>
      </c>
      <c r="E128" s="167" t="s">
        <v>505</v>
      </c>
      <c r="F128" s="167" t="s">
        <v>2077</v>
      </c>
      <c r="G128" s="167">
        <v>1</v>
      </c>
      <c r="H128" s="167">
        <v>1</v>
      </c>
      <c r="J128" s="167" t="s">
        <v>47</v>
      </c>
      <c r="K128" s="167" t="s">
        <v>47</v>
      </c>
      <c r="L128" s="167" t="s">
        <v>249</v>
      </c>
      <c r="M128" s="167">
        <v>0</v>
      </c>
      <c r="N128" s="167">
        <v>0</v>
      </c>
      <c r="O128" s="167">
        <v>0</v>
      </c>
      <c r="P128" s="167">
        <v>0</v>
      </c>
      <c r="Q128" s="167">
        <v>36770707477017.398</v>
      </c>
      <c r="R128" s="167">
        <v>118480256655091</v>
      </c>
      <c r="S128" s="167">
        <v>12645099367213.699</v>
      </c>
      <c r="T128" s="167">
        <v>0</v>
      </c>
      <c r="U128" s="167">
        <v>8705760698042.3096</v>
      </c>
      <c r="V128" s="167">
        <v>60155521199644</v>
      </c>
      <c r="W128" s="167">
        <v>26072978763473.301</v>
      </c>
      <c r="X128" s="167">
        <v>407575105116638</v>
      </c>
      <c r="Y128" s="167">
        <v>206180004449278</v>
      </c>
      <c r="Z128" s="167">
        <v>47992048309274.203</v>
      </c>
    </row>
    <row r="129" spans="1:26">
      <c r="A129" s="94"/>
      <c r="B129" s="167" t="s">
        <v>8</v>
      </c>
      <c r="C129" s="167" t="s">
        <v>1028</v>
      </c>
      <c r="D129" s="167" t="s">
        <v>2076</v>
      </c>
      <c r="E129" s="167" t="s">
        <v>2079</v>
      </c>
      <c r="F129" s="167" t="s">
        <v>2077</v>
      </c>
      <c r="G129" s="167">
        <v>0.322640956272359</v>
      </c>
      <c r="H129" s="167">
        <v>0.39079126217530002</v>
      </c>
      <c r="J129" s="167" t="s">
        <v>47</v>
      </c>
      <c r="K129" s="167" t="s">
        <v>47</v>
      </c>
      <c r="L129" s="167" t="s">
        <v>2070</v>
      </c>
      <c r="M129" s="167">
        <v>0</v>
      </c>
      <c r="N129" s="167">
        <v>0</v>
      </c>
      <c r="O129" s="167">
        <v>0</v>
      </c>
      <c r="P129" s="167">
        <v>0</v>
      </c>
      <c r="Q129" s="167">
        <v>0</v>
      </c>
      <c r="R129" s="167">
        <v>94723256655091.906</v>
      </c>
      <c r="S129" s="167">
        <v>8650099367213.7598</v>
      </c>
      <c r="T129" s="167">
        <v>0</v>
      </c>
      <c r="U129" s="167">
        <v>8622760698042.3096</v>
      </c>
      <c r="V129" s="167">
        <v>50507521199644</v>
      </c>
      <c r="W129" s="167">
        <v>7672062925312.4805</v>
      </c>
      <c r="X129" s="167">
        <v>140185105116638</v>
      </c>
      <c r="Y129" s="167">
        <v>44414004449278.203</v>
      </c>
      <c r="Z129" s="167">
        <v>0</v>
      </c>
    </row>
    <row r="130" spans="1:26">
      <c r="A130" s="94"/>
      <c r="B130" s="167" t="s">
        <v>8</v>
      </c>
      <c r="C130" s="167" t="s">
        <v>1028</v>
      </c>
      <c r="D130" s="167" t="s">
        <v>2076</v>
      </c>
      <c r="E130" s="167" t="s">
        <v>1892</v>
      </c>
      <c r="F130" s="167" t="s">
        <v>2077</v>
      </c>
      <c r="G130" s="167">
        <v>1</v>
      </c>
      <c r="H130" s="167">
        <v>1</v>
      </c>
      <c r="J130" s="167" t="s">
        <v>50</v>
      </c>
      <c r="K130" s="167" t="s">
        <v>50</v>
      </c>
      <c r="L130" s="167" t="s">
        <v>249</v>
      </c>
      <c r="M130" s="167">
        <v>0</v>
      </c>
      <c r="N130" s="167">
        <v>0</v>
      </c>
      <c r="O130" s="167">
        <v>0</v>
      </c>
      <c r="P130" s="167">
        <v>0</v>
      </c>
      <c r="Q130" s="167">
        <v>36770707477017.398</v>
      </c>
      <c r="R130" s="167">
        <v>9610041296267.6191</v>
      </c>
      <c r="S130" s="167">
        <v>14425053154522</v>
      </c>
      <c r="T130" s="167">
        <v>0</v>
      </c>
      <c r="U130" s="167">
        <v>122804547441348</v>
      </c>
      <c r="V130" s="167">
        <v>475515977176753</v>
      </c>
      <c r="W130" s="167">
        <v>26072978763473.301</v>
      </c>
      <c r="X130" s="167">
        <v>1449942498471180</v>
      </c>
      <c r="Y130" s="167">
        <v>2089758684208000</v>
      </c>
      <c r="Z130" s="167">
        <v>653170926147176</v>
      </c>
    </row>
    <row r="131" spans="1:26">
      <c r="A131" s="94"/>
      <c r="B131" s="167" t="s">
        <v>8</v>
      </c>
      <c r="C131" s="167" t="s">
        <v>1028</v>
      </c>
      <c r="D131" s="167" t="s">
        <v>2076</v>
      </c>
      <c r="E131" s="167" t="s">
        <v>497</v>
      </c>
      <c r="F131" s="167" t="s">
        <v>2080</v>
      </c>
      <c r="G131" s="167">
        <v>3.0752265786294801E-2</v>
      </c>
      <c r="H131" s="167">
        <v>6.7755972695367594E-2</v>
      </c>
      <c r="J131" s="167" t="s">
        <v>50</v>
      </c>
      <c r="K131" s="167" t="s">
        <v>50</v>
      </c>
      <c r="L131" s="167" t="s">
        <v>2070</v>
      </c>
      <c r="M131" s="167">
        <v>0</v>
      </c>
      <c r="N131" s="167">
        <v>0</v>
      </c>
      <c r="O131" s="167">
        <v>0</v>
      </c>
      <c r="P131" s="167">
        <v>0</v>
      </c>
      <c r="Q131" s="167">
        <v>0</v>
      </c>
      <c r="R131" s="167">
        <v>0</v>
      </c>
      <c r="S131" s="167">
        <v>7776053154522.04</v>
      </c>
      <c r="T131" s="167">
        <v>0</v>
      </c>
      <c r="U131" s="167">
        <v>97021547441348.094</v>
      </c>
      <c r="V131" s="167">
        <v>385106977176753</v>
      </c>
      <c r="W131" s="167">
        <v>0</v>
      </c>
      <c r="X131" s="167">
        <v>1183996498471180</v>
      </c>
      <c r="Y131" s="167">
        <v>1909999684208000</v>
      </c>
      <c r="Z131" s="167">
        <v>633036926147176</v>
      </c>
    </row>
    <row r="132" spans="1:26">
      <c r="A132" s="94"/>
      <c r="B132" s="167" t="s">
        <v>8</v>
      </c>
      <c r="C132" s="167" t="s">
        <v>1028</v>
      </c>
      <c r="D132" s="167" t="s">
        <v>2076</v>
      </c>
      <c r="E132" s="167" t="s">
        <v>2078</v>
      </c>
      <c r="F132" s="167" t="s">
        <v>2080</v>
      </c>
      <c r="G132" s="167">
        <v>0.99972747176746102</v>
      </c>
      <c r="H132" s="167">
        <v>0.99968961585000404</v>
      </c>
      <c r="J132" s="167" t="s">
        <v>53</v>
      </c>
      <c r="K132" s="167" t="s">
        <v>53</v>
      </c>
      <c r="L132" s="167" t="s">
        <v>249</v>
      </c>
      <c r="M132" s="167">
        <v>0</v>
      </c>
      <c r="N132" s="167">
        <v>0</v>
      </c>
      <c r="O132" s="167">
        <v>0</v>
      </c>
      <c r="P132" s="167">
        <v>0</v>
      </c>
      <c r="Q132" s="167">
        <v>36770707477017.398</v>
      </c>
      <c r="R132" s="167">
        <v>0</v>
      </c>
      <c r="S132" s="167">
        <v>0</v>
      </c>
      <c r="T132" s="167">
        <v>0</v>
      </c>
      <c r="U132" s="167">
        <v>0</v>
      </c>
      <c r="V132" s="167">
        <v>0</v>
      </c>
      <c r="W132" s="167">
        <v>26072978763473.301</v>
      </c>
      <c r="X132" s="167">
        <v>0</v>
      </c>
      <c r="Y132" s="167">
        <v>0</v>
      </c>
      <c r="Z132" s="167">
        <v>0</v>
      </c>
    </row>
    <row r="133" spans="1:26">
      <c r="A133" s="94"/>
      <c r="B133" s="167" t="s">
        <v>8</v>
      </c>
      <c r="C133" s="167" t="s">
        <v>1028</v>
      </c>
      <c r="D133" s="167" t="s">
        <v>2076</v>
      </c>
      <c r="E133" s="167" t="s">
        <v>505</v>
      </c>
      <c r="F133" s="167" t="s">
        <v>2080</v>
      </c>
      <c r="G133" s="167">
        <v>1</v>
      </c>
      <c r="H133" s="167">
        <v>1</v>
      </c>
      <c r="J133" s="167" t="s">
        <v>53</v>
      </c>
      <c r="K133" s="167" t="s">
        <v>53</v>
      </c>
      <c r="L133" s="167" t="s">
        <v>2070</v>
      </c>
      <c r="M133" s="167">
        <v>0</v>
      </c>
      <c r="N133" s="167">
        <v>0</v>
      </c>
      <c r="O133" s="167">
        <v>0</v>
      </c>
      <c r="P133" s="167">
        <v>0</v>
      </c>
      <c r="Q133" s="167">
        <v>0</v>
      </c>
      <c r="R133" s="167">
        <v>0</v>
      </c>
      <c r="S133" s="167">
        <v>0</v>
      </c>
      <c r="T133" s="167">
        <v>0</v>
      </c>
      <c r="U133" s="167">
        <v>0</v>
      </c>
      <c r="V133" s="167">
        <v>0</v>
      </c>
      <c r="W133" s="167">
        <v>0</v>
      </c>
      <c r="X133" s="167">
        <v>0</v>
      </c>
      <c r="Y133" s="167">
        <v>0</v>
      </c>
      <c r="Z133" s="167">
        <v>0</v>
      </c>
    </row>
    <row r="134" spans="1:26">
      <c r="A134" s="94"/>
      <c r="B134" s="167" t="s">
        <v>8</v>
      </c>
      <c r="C134" s="167" t="s">
        <v>1028</v>
      </c>
      <c r="D134" s="167" t="s">
        <v>2076</v>
      </c>
      <c r="E134" s="167" t="s">
        <v>2079</v>
      </c>
      <c r="F134" s="167" t="s">
        <v>2080</v>
      </c>
      <c r="G134" s="167">
        <v>0.32264095627236</v>
      </c>
      <c r="H134" s="167">
        <v>0.39079126217530002</v>
      </c>
      <c r="J134" s="167" t="s">
        <v>55</v>
      </c>
      <c r="K134" s="167" t="s">
        <v>55</v>
      </c>
      <c r="L134" s="167" t="s">
        <v>249</v>
      </c>
      <c r="M134" s="167">
        <v>0</v>
      </c>
      <c r="N134" s="167">
        <v>0</v>
      </c>
      <c r="O134" s="167">
        <v>0</v>
      </c>
      <c r="P134" s="167">
        <v>0</v>
      </c>
      <c r="Q134" s="167">
        <v>36770707477017.398</v>
      </c>
      <c r="R134" s="167">
        <v>0</v>
      </c>
      <c r="S134" s="167">
        <v>0</v>
      </c>
      <c r="T134" s="167">
        <v>0</v>
      </c>
      <c r="U134" s="167">
        <v>0</v>
      </c>
      <c r="V134" s="167">
        <v>0</v>
      </c>
      <c r="W134" s="167">
        <v>26072978763473.301</v>
      </c>
      <c r="X134" s="167">
        <v>0</v>
      </c>
      <c r="Y134" s="167">
        <v>0</v>
      </c>
      <c r="Z134" s="167">
        <v>0</v>
      </c>
    </row>
    <row r="135" spans="1:26">
      <c r="A135" s="94"/>
      <c r="B135" s="167" t="s">
        <v>8</v>
      </c>
      <c r="C135" s="167" t="s">
        <v>1028</v>
      </c>
      <c r="D135" s="167" t="s">
        <v>2076</v>
      </c>
      <c r="E135" s="167" t="s">
        <v>1892</v>
      </c>
      <c r="F135" s="167" t="s">
        <v>2080</v>
      </c>
      <c r="G135" s="167">
        <v>1</v>
      </c>
      <c r="H135" s="167">
        <v>1</v>
      </c>
      <c r="J135" s="167" t="s">
        <v>55</v>
      </c>
      <c r="K135" s="167" t="s">
        <v>55</v>
      </c>
      <c r="L135" s="167" t="s">
        <v>2070</v>
      </c>
      <c r="M135" s="167">
        <v>0</v>
      </c>
      <c r="N135" s="167">
        <v>0</v>
      </c>
      <c r="O135" s="167">
        <v>0</v>
      </c>
      <c r="P135" s="167">
        <v>0</v>
      </c>
      <c r="Q135" s="167">
        <v>0</v>
      </c>
      <c r="R135" s="167">
        <v>0</v>
      </c>
      <c r="S135" s="167">
        <v>0</v>
      </c>
      <c r="T135" s="167">
        <v>0</v>
      </c>
      <c r="U135" s="167">
        <v>0</v>
      </c>
      <c r="V135" s="167">
        <v>0</v>
      </c>
      <c r="W135" s="167">
        <v>13882013478512</v>
      </c>
      <c r="X135" s="167">
        <v>0</v>
      </c>
      <c r="Y135" s="167">
        <v>0</v>
      </c>
      <c r="Z135" s="167">
        <v>0</v>
      </c>
    </row>
    <row r="136" spans="1:26">
      <c r="A136" s="94"/>
      <c r="B136" s="167" t="s">
        <v>8</v>
      </c>
      <c r="C136" s="167" t="s">
        <v>1028</v>
      </c>
      <c r="D136" s="167" t="s">
        <v>515</v>
      </c>
      <c r="E136" s="167" t="s">
        <v>497</v>
      </c>
      <c r="F136" s="167" t="s">
        <v>2081</v>
      </c>
      <c r="G136" s="167">
        <v>2.2621868203252398E-3</v>
      </c>
      <c r="H136" s="167">
        <v>3.2360972945333398E-3</v>
      </c>
      <c r="J136" s="167" t="s">
        <v>58</v>
      </c>
      <c r="K136" s="167" t="s">
        <v>58</v>
      </c>
      <c r="L136" s="167" t="s">
        <v>249</v>
      </c>
      <c r="M136" s="167">
        <v>0</v>
      </c>
      <c r="N136" s="167">
        <v>0</v>
      </c>
      <c r="O136" s="167">
        <v>0</v>
      </c>
      <c r="P136" s="167">
        <v>0</v>
      </c>
      <c r="Q136" s="167">
        <v>36770707477017.398</v>
      </c>
      <c r="R136" s="167">
        <v>0</v>
      </c>
      <c r="S136" s="167">
        <v>0</v>
      </c>
      <c r="T136" s="167">
        <v>0</v>
      </c>
      <c r="U136" s="167">
        <v>0</v>
      </c>
      <c r="V136" s="167">
        <v>0</v>
      </c>
      <c r="W136" s="167">
        <v>26072978763473.301</v>
      </c>
      <c r="X136" s="167">
        <v>0</v>
      </c>
      <c r="Y136" s="167">
        <v>0</v>
      </c>
      <c r="Z136" s="167">
        <v>0</v>
      </c>
    </row>
    <row r="137" spans="1:26">
      <c r="A137" s="94"/>
      <c r="B137" s="167" t="s">
        <v>8</v>
      </c>
      <c r="C137" s="167" t="s">
        <v>1028</v>
      </c>
      <c r="D137" s="167" t="s">
        <v>515</v>
      </c>
      <c r="E137" s="167" t="s">
        <v>2078</v>
      </c>
      <c r="F137" s="167" t="s">
        <v>2081</v>
      </c>
      <c r="G137" s="167">
        <v>0.999666313480437</v>
      </c>
      <c r="H137" s="167">
        <v>0.99965017930966604</v>
      </c>
      <c r="J137" s="167" t="s">
        <v>58</v>
      </c>
      <c r="K137" s="167" t="s">
        <v>58</v>
      </c>
      <c r="L137" s="167" t="s">
        <v>2070</v>
      </c>
      <c r="M137" s="167">
        <v>0</v>
      </c>
      <c r="N137" s="167">
        <v>0</v>
      </c>
      <c r="O137" s="167">
        <v>0</v>
      </c>
      <c r="P137" s="167">
        <v>0</v>
      </c>
      <c r="Q137" s="167">
        <v>0</v>
      </c>
      <c r="R137" s="167">
        <v>0</v>
      </c>
      <c r="S137" s="167">
        <v>0</v>
      </c>
      <c r="T137" s="167">
        <v>0</v>
      </c>
      <c r="U137" s="167">
        <v>0</v>
      </c>
      <c r="V137" s="167">
        <v>0</v>
      </c>
      <c r="W137" s="167">
        <v>6021706551281.9404</v>
      </c>
      <c r="X137" s="167">
        <v>0</v>
      </c>
      <c r="Y137" s="167">
        <v>0</v>
      </c>
      <c r="Z137" s="167">
        <v>0</v>
      </c>
    </row>
    <row r="138" spans="1:26">
      <c r="A138" s="94"/>
      <c r="B138" s="167" t="s">
        <v>8</v>
      </c>
      <c r="C138" s="167" t="s">
        <v>1028</v>
      </c>
      <c r="D138" s="167" t="s">
        <v>515</v>
      </c>
      <c r="E138" s="167" t="s">
        <v>505</v>
      </c>
      <c r="F138" s="167" t="s">
        <v>2081</v>
      </c>
      <c r="G138" s="167">
        <v>1</v>
      </c>
      <c r="H138" s="167">
        <v>1</v>
      </c>
      <c r="J138" s="167" t="s">
        <v>61</v>
      </c>
      <c r="K138" s="167" t="s">
        <v>61</v>
      </c>
      <c r="L138" s="167" t="s">
        <v>249</v>
      </c>
      <c r="M138" s="167">
        <v>0</v>
      </c>
      <c r="N138" s="167">
        <v>0</v>
      </c>
      <c r="O138" s="167">
        <v>0</v>
      </c>
      <c r="P138" s="167">
        <v>0</v>
      </c>
      <c r="Q138" s="167">
        <v>36770707477017.398</v>
      </c>
      <c r="R138" s="167">
        <v>41330322088985.5</v>
      </c>
      <c r="S138" s="167">
        <v>4411081174609.4502</v>
      </c>
      <c r="T138" s="167">
        <v>0</v>
      </c>
      <c r="U138" s="167">
        <v>3036893266758.9399</v>
      </c>
      <c r="V138" s="167">
        <v>20984484139410.699</v>
      </c>
      <c r="W138" s="167">
        <v>26072978763473.301</v>
      </c>
      <c r="X138" s="167">
        <v>142177362249990</v>
      </c>
      <c r="Y138" s="167">
        <v>71923257366027.297</v>
      </c>
      <c r="Z138" s="167">
        <v>16741412200909.6</v>
      </c>
    </row>
    <row r="139" spans="1:26">
      <c r="A139" s="94"/>
      <c r="B139" s="167" t="s">
        <v>8</v>
      </c>
      <c r="C139" s="167" t="s">
        <v>1028</v>
      </c>
      <c r="D139" s="167" t="s">
        <v>515</v>
      </c>
      <c r="E139" s="167" t="s">
        <v>2079</v>
      </c>
      <c r="F139" s="167" t="s">
        <v>2081</v>
      </c>
      <c r="G139" s="167">
        <v>0.24949287458917099</v>
      </c>
      <c r="H139" s="167">
        <v>0.14847776214359501</v>
      </c>
      <c r="J139" s="167" t="s">
        <v>61</v>
      </c>
      <c r="K139" s="167" t="s">
        <v>61</v>
      </c>
      <c r="L139" s="167" t="s">
        <v>2070</v>
      </c>
      <c r="M139" s="167">
        <v>0</v>
      </c>
      <c r="N139" s="167">
        <v>0</v>
      </c>
      <c r="O139" s="167">
        <v>0</v>
      </c>
      <c r="P139" s="167">
        <v>0</v>
      </c>
      <c r="Q139" s="167">
        <v>0</v>
      </c>
      <c r="R139" s="167">
        <v>0</v>
      </c>
      <c r="S139" s="167">
        <v>0</v>
      </c>
      <c r="T139" s="167">
        <v>0</v>
      </c>
      <c r="U139" s="167">
        <v>0</v>
      </c>
      <c r="V139" s="167">
        <v>0</v>
      </c>
      <c r="W139" s="167">
        <v>0</v>
      </c>
      <c r="X139" s="167">
        <v>0</v>
      </c>
      <c r="Y139" s="167">
        <v>0</v>
      </c>
      <c r="Z139" s="167">
        <v>0</v>
      </c>
    </row>
    <row r="140" spans="1:26">
      <c r="A140" s="94"/>
      <c r="B140" s="167" t="s">
        <v>8</v>
      </c>
      <c r="C140" s="167" t="s">
        <v>1028</v>
      </c>
      <c r="D140" s="167" t="s">
        <v>515</v>
      </c>
      <c r="E140" s="167" t="s">
        <v>1892</v>
      </c>
      <c r="F140" s="167" t="s">
        <v>2081</v>
      </c>
      <c r="G140" s="167">
        <v>0.64678343980347197</v>
      </c>
      <c r="H140" s="167">
        <v>0.82568442100121398</v>
      </c>
      <c r="J140" s="167" t="s">
        <v>64</v>
      </c>
      <c r="K140" s="167" t="s">
        <v>64</v>
      </c>
      <c r="L140" s="167" t="s">
        <v>249</v>
      </c>
      <c r="M140" s="167">
        <v>0</v>
      </c>
      <c r="N140" s="167">
        <v>0</v>
      </c>
      <c r="O140" s="167">
        <v>0</v>
      </c>
      <c r="P140" s="167">
        <v>0</v>
      </c>
      <c r="Q140" s="167">
        <v>36770707477017.398</v>
      </c>
      <c r="R140" s="167">
        <v>112969547043227</v>
      </c>
      <c r="S140" s="167">
        <v>12056955210599.1</v>
      </c>
      <c r="T140" s="167">
        <v>0</v>
      </c>
      <c r="U140" s="167">
        <v>8300841595807.79</v>
      </c>
      <c r="V140" s="167">
        <v>57357589981055.898</v>
      </c>
      <c r="W140" s="167">
        <v>26072978763473.301</v>
      </c>
      <c r="X140" s="167">
        <v>388618123483306</v>
      </c>
      <c r="Y140" s="167">
        <v>196590236800474</v>
      </c>
      <c r="Z140" s="167">
        <v>45759860015819.602</v>
      </c>
    </row>
    <row r="141" spans="1:26">
      <c r="A141" s="94"/>
      <c r="B141" s="167" t="s">
        <v>11</v>
      </c>
      <c r="C141" s="167" t="s">
        <v>1028</v>
      </c>
      <c r="D141" s="167" t="s">
        <v>2076</v>
      </c>
      <c r="E141" s="167" t="s">
        <v>497</v>
      </c>
      <c r="F141" s="167" t="s">
        <v>2077</v>
      </c>
      <c r="G141" s="167">
        <v>6.5953928091628505E-2</v>
      </c>
      <c r="H141" s="167">
        <v>8.5217338913260804E-2</v>
      </c>
      <c r="J141" s="167" t="s">
        <v>64</v>
      </c>
      <c r="K141" s="167" t="s">
        <v>64</v>
      </c>
      <c r="L141" s="167" t="s">
        <v>2070</v>
      </c>
      <c r="M141" s="167">
        <v>0</v>
      </c>
      <c r="N141" s="167">
        <v>0</v>
      </c>
      <c r="O141" s="167">
        <v>0</v>
      </c>
      <c r="P141" s="167">
        <v>0</v>
      </c>
      <c r="Q141" s="167">
        <v>0</v>
      </c>
      <c r="R141" s="167">
        <v>7751547043227.2002</v>
      </c>
      <c r="S141" s="167">
        <v>0</v>
      </c>
      <c r="T141" s="167">
        <v>0</v>
      </c>
      <c r="U141" s="167">
        <v>8215841595807.79</v>
      </c>
      <c r="V141" s="167">
        <v>11832589981055.9</v>
      </c>
      <c r="W141" s="167">
        <v>0</v>
      </c>
      <c r="X141" s="167">
        <v>76602123483306.297</v>
      </c>
      <c r="Y141" s="167">
        <v>23979236800474.5</v>
      </c>
      <c r="Z141" s="167">
        <v>0</v>
      </c>
    </row>
    <row r="142" spans="1:26">
      <c r="A142" s="94"/>
      <c r="B142" s="167" t="s">
        <v>11</v>
      </c>
      <c r="C142" s="167" t="s">
        <v>1028</v>
      </c>
      <c r="D142" s="167" t="s">
        <v>2076</v>
      </c>
      <c r="E142" s="167" t="s">
        <v>2078</v>
      </c>
      <c r="F142" s="167" t="s">
        <v>2077</v>
      </c>
      <c r="G142" s="167">
        <v>0.99998751787595297</v>
      </c>
      <c r="H142" s="167">
        <v>0.99996350359678599</v>
      </c>
      <c r="J142" s="167" t="s">
        <v>67</v>
      </c>
      <c r="K142" s="167" t="s">
        <v>67</v>
      </c>
      <c r="L142" s="167" t="s">
        <v>249</v>
      </c>
      <c r="M142" s="167">
        <v>0</v>
      </c>
      <c r="N142" s="167">
        <v>0</v>
      </c>
      <c r="O142" s="167">
        <v>0</v>
      </c>
      <c r="P142" s="167">
        <v>0</v>
      </c>
      <c r="Q142" s="167">
        <v>36770707477017.398</v>
      </c>
      <c r="R142" s="167">
        <v>843674511513.89905</v>
      </c>
      <c r="S142" s="167">
        <v>1266388904949.8701</v>
      </c>
      <c r="T142" s="167">
        <v>0</v>
      </c>
      <c r="U142" s="167">
        <v>10781126051404.5</v>
      </c>
      <c r="V142" s="167">
        <v>41745992279706.797</v>
      </c>
      <c r="W142" s="167">
        <v>26072978763473.301</v>
      </c>
      <c r="X142" s="167">
        <v>127291807746551</v>
      </c>
      <c r="Y142" s="167">
        <v>183461868968852</v>
      </c>
      <c r="Z142" s="167">
        <v>57342486370617.797</v>
      </c>
    </row>
    <row r="143" spans="1:26">
      <c r="A143" s="94"/>
      <c r="B143" s="167" t="s">
        <v>11</v>
      </c>
      <c r="C143" s="167" t="s">
        <v>1028</v>
      </c>
      <c r="D143" s="167" t="s">
        <v>2076</v>
      </c>
      <c r="E143" s="167" t="s">
        <v>505</v>
      </c>
      <c r="F143" s="167" t="s">
        <v>2077</v>
      </c>
      <c r="G143" s="167">
        <v>1</v>
      </c>
      <c r="H143" s="167">
        <v>1</v>
      </c>
      <c r="J143" s="167" t="s">
        <v>67</v>
      </c>
      <c r="K143" s="167" t="s">
        <v>67</v>
      </c>
      <c r="L143" s="167" t="s">
        <v>2070</v>
      </c>
      <c r="M143" s="167">
        <v>0</v>
      </c>
      <c r="N143" s="167">
        <v>0</v>
      </c>
      <c r="O143" s="167">
        <v>0</v>
      </c>
      <c r="P143" s="167">
        <v>0</v>
      </c>
      <c r="Q143" s="167">
        <v>0</v>
      </c>
      <c r="R143" s="167">
        <v>0</v>
      </c>
      <c r="S143" s="167">
        <v>0</v>
      </c>
      <c r="T143" s="167">
        <v>0</v>
      </c>
      <c r="U143" s="167">
        <v>9435126051404.5898</v>
      </c>
      <c r="V143" s="167">
        <v>31728992279706.801</v>
      </c>
      <c r="W143" s="167">
        <v>0</v>
      </c>
      <c r="X143" s="167">
        <v>0</v>
      </c>
      <c r="Y143" s="167">
        <v>57782868968852.797</v>
      </c>
      <c r="Z143" s="167">
        <v>54262486370617.797</v>
      </c>
    </row>
    <row r="144" spans="1:26">
      <c r="A144" s="94"/>
      <c r="B144" s="167" t="s">
        <v>11</v>
      </c>
      <c r="C144" s="167" t="s">
        <v>1028</v>
      </c>
      <c r="D144" s="167" t="s">
        <v>2076</v>
      </c>
      <c r="E144" s="167" t="s">
        <v>2079</v>
      </c>
      <c r="F144" s="167" t="s">
        <v>2077</v>
      </c>
      <c r="G144" s="167">
        <v>0.46000051524485103</v>
      </c>
      <c r="H144" s="167">
        <v>0.32038330120049202</v>
      </c>
      <c r="J144" s="167" t="s">
        <v>70</v>
      </c>
      <c r="K144" s="167" t="s">
        <v>70</v>
      </c>
      <c r="L144" s="167" t="s">
        <v>249</v>
      </c>
      <c r="M144" s="167">
        <v>0</v>
      </c>
      <c r="N144" s="167">
        <v>0</v>
      </c>
      <c r="O144" s="167">
        <v>0</v>
      </c>
      <c r="P144" s="167">
        <v>0</v>
      </c>
      <c r="Q144" s="167">
        <v>36770707477017.398</v>
      </c>
      <c r="R144" s="167">
        <v>0</v>
      </c>
      <c r="S144" s="167">
        <v>0</v>
      </c>
      <c r="T144" s="167">
        <v>0</v>
      </c>
      <c r="U144" s="167">
        <v>0</v>
      </c>
      <c r="V144" s="167">
        <v>0</v>
      </c>
      <c r="W144" s="167">
        <v>26072978763473.301</v>
      </c>
      <c r="X144" s="167">
        <v>0</v>
      </c>
      <c r="Y144" s="167">
        <v>0</v>
      </c>
      <c r="Z144" s="167">
        <v>0</v>
      </c>
    </row>
    <row r="145" spans="1:26">
      <c r="A145" s="94"/>
      <c r="B145" s="167" t="s">
        <v>11</v>
      </c>
      <c r="C145" s="167" t="s">
        <v>1028</v>
      </c>
      <c r="D145" s="167" t="s">
        <v>2076</v>
      </c>
      <c r="E145" s="167" t="s">
        <v>1892</v>
      </c>
      <c r="F145" s="167" t="s">
        <v>2077</v>
      </c>
      <c r="G145" s="167">
        <v>1</v>
      </c>
      <c r="H145" s="167">
        <v>1</v>
      </c>
      <c r="J145" s="167" t="s">
        <v>70</v>
      </c>
      <c r="K145" s="167" t="s">
        <v>70</v>
      </c>
      <c r="L145" s="167" t="s">
        <v>2070</v>
      </c>
      <c r="M145" s="167">
        <v>0</v>
      </c>
      <c r="N145" s="167">
        <v>0</v>
      </c>
      <c r="O145" s="167">
        <v>0</v>
      </c>
      <c r="P145" s="167">
        <v>0</v>
      </c>
      <c r="Q145" s="167">
        <v>0</v>
      </c>
      <c r="R145" s="167">
        <v>0</v>
      </c>
      <c r="S145" s="167">
        <v>0</v>
      </c>
      <c r="T145" s="167">
        <v>0</v>
      </c>
      <c r="U145" s="167">
        <v>0</v>
      </c>
      <c r="V145" s="167">
        <v>0</v>
      </c>
      <c r="W145" s="167">
        <v>11330786679519.801</v>
      </c>
      <c r="X145" s="167">
        <v>0</v>
      </c>
      <c r="Y145" s="167">
        <v>0</v>
      </c>
      <c r="Z145" s="167">
        <v>0</v>
      </c>
    </row>
    <row r="146" spans="1:26">
      <c r="A146" s="94"/>
      <c r="B146" s="167" t="s">
        <v>11</v>
      </c>
      <c r="C146" s="167" t="s">
        <v>1028</v>
      </c>
      <c r="D146" s="167" t="s">
        <v>2076</v>
      </c>
      <c r="E146" s="167" t="s">
        <v>497</v>
      </c>
      <c r="F146" s="167" t="s">
        <v>2080</v>
      </c>
      <c r="G146" s="167">
        <v>6.5953928091628505E-2</v>
      </c>
      <c r="H146" s="167">
        <v>8.5217338913260804E-2</v>
      </c>
      <c r="J146" s="167" t="s">
        <v>73</v>
      </c>
      <c r="K146" s="167" t="s">
        <v>73</v>
      </c>
      <c r="L146" s="167" t="s">
        <v>249</v>
      </c>
      <c r="M146" s="167">
        <v>0</v>
      </c>
      <c r="N146" s="167">
        <v>0</v>
      </c>
      <c r="O146" s="167">
        <v>0</v>
      </c>
      <c r="P146" s="167">
        <v>0</v>
      </c>
      <c r="Q146" s="167">
        <v>36770707477017.398</v>
      </c>
      <c r="R146" s="167">
        <v>6775731131922.6797</v>
      </c>
      <c r="S146" s="167">
        <v>0</v>
      </c>
      <c r="T146" s="167">
        <v>0</v>
      </c>
      <c r="U146" s="167">
        <v>9924454815869.7793</v>
      </c>
      <c r="V146" s="167">
        <v>109923019944354</v>
      </c>
      <c r="W146" s="167">
        <v>26072978763473.301</v>
      </c>
      <c r="X146" s="167">
        <v>200315028655106</v>
      </c>
      <c r="Y146" s="167">
        <v>156990428306205</v>
      </c>
      <c r="Z146" s="167">
        <v>24138989633774.102</v>
      </c>
    </row>
    <row r="147" spans="1:26">
      <c r="A147" s="94"/>
      <c r="B147" s="167" t="s">
        <v>11</v>
      </c>
      <c r="C147" s="167" t="s">
        <v>1028</v>
      </c>
      <c r="D147" s="167" t="s">
        <v>2076</v>
      </c>
      <c r="E147" s="167" t="s">
        <v>2078</v>
      </c>
      <c r="F147" s="167" t="s">
        <v>2080</v>
      </c>
      <c r="G147" s="167">
        <v>0.99998751787595197</v>
      </c>
      <c r="H147" s="167">
        <v>0.99996350359678599</v>
      </c>
      <c r="J147" s="167" t="s">
        <v>73</v>
      </c>
      <c r="K147" s="167" t="s">
        <v>73</v>
      </c>
      <c r="L147" s="167" t="s">
        <v>2070</v>
      </c>
      <c r="M147" s="167">
        <v>0</v>
      </c>
      <c r="N147" s="167">
        <v>0</v>
      </c>
      <c r="O147" s="167">
        <v>0</v>
      </c>
      <c r="P147" s="167">
        <v>0</v>
      </c>
      <c r="Q147" s="167">
        <v>13962707477017.4</v>
      </c>
      <c r="R147" s="167">
        <v>2147731131922.6799</v>
      </c>
      <c r="S147" s="167">
        <v>0</v>
      </c>
      <c r="T147" s="167">
        <v>0</v>
      </c>
      <c r="U147" s="167">
        <v>9924454815869.7793</v>
      </c>
      <c r="V147" s="167">
        <v>100294019944354</v>
      </c>
      <c r="W147" s="167">
        <v>16416242722316.199</v>
      </c>
      <c r="X147" s="167">
        <v>135642028655106</v>
      </c>
      <c r="Y147" s="167">
        <v>103837428306205</v>
      </c>
      <c r="Z147" s="167">
        <v>17113989633774.1</v>
      </c>
    </row>
    <row r="148" spans="1:26">
      <c r="A148" s="94"/>
      <c r="B148" s="167" t="s">
        <v>11</v>
      </c>
      <c r="C148" s="167" t="s">
        <v>1028</v>
      </c>
      <c r="D148" s="167" t="s">
        <v>2076</v>
      </c>
      <c r="E148" s="167" t="s">
        <v>505</v>
      </c>
      <c r="F148" s="167" t="s">
        <v>2080</v>
      </c>
      <c r="G148" s="167">
        <v>1</v>
      </c>
      <c r="H148" s="167">
        <v>1</v>
      </c>
      <c r="J148" s="167" t="s">
        <v>75</v>
      </c>
      <c r="K148" s="167" t="s">
        <v>75</v>
      </c>
      <c r="L148" s="167" t="s">
        <v>249</v>
      </c>
      <c r="M148" s="167">
        <v>0</v>
      </c>
      <c r="N148" s="167">
        <v>0</v>
      </c>
      <c r="O148" s="167">
        <v>0</v>
      </c>
      <c r="P148" s="167">
        <v>0</v>
      </c>
      <c r="Q148" s="167">
        <v>36770707477017.398</v>
      </c>
      <c r="R148" s="167">
        <v>0</v>
      </c>
      <c r="S148" s="167">
        <v>0</v>
      </c>
      <c r="T148" s="167">
        <v>0</v>
      </c>
      <c r="U148" s="167">
        <v>0</v>
      </c>
      <c r="V148" s="167">
        <v>0</v>
      </c>
      <c r="W148" s="167">
        <v>26072978763473.301</v>
      </c>
      <c r="X148" s="167">
        <v>0</v>
      </c>
      <c r="Y148" s="167">
        <v>0</v>
      </c>
      <c r="Z148" s="167">
        <v>0</v>
      </c>
    </row>
    <row r="149" spans="1:26">
      <c r="A149" s="94"/>
      <c r="B149" s="167" t="s">
        <v>11</v>
      </c>
      <c r="C149" s="167" t="s">
        <v>1028</v>
      </c>
      <c r="D149" s="167" t="s">
        <v>2076</v>
      </c>
      <c r="E149" s="167" t="s">
        <v>2079</v>
      </c>
      <c r="F149" s="167" t="s">
        <v>2080</v>
      </c>
      <c r="G149" s="167">
        <v>0.46000051524485103</v>
      </c>
      <c r="H149" s="167">
        <v>0.32038330120049202</v>
      </c>
      <c r="J149" s="167" t="s">
        <v>75</v>
      </c>
      <c r="K149" s="167" t="s">
        <v>75</v>
      </c>
      <c r="L149" s="167" t="s">
        <v>2070</v>
      </c>
      <c r="M149" s="167">
        <v>0</v>
      </c>
      <c r="N149" s="167">
        <v>0</v>
      </c>
      <c r="O149" s="167">
        <v>0</v>
      </c>
      <c r="P149" s="167">
        <v>0</v>
      </c>
      <c r="Q149" s="167">
        <v>0</v>
      </c>
      <c r="R149" s="167">
        <v>0</v>
      </c>
      <c r="S149" s="167">
        <v>0</v>
      </c>
      <c r="T149" s="167">
        <v>0</v>
      </c>
      <c r="U149" s="167">
        <v>0</v>
      </c>
      <c r="V149" s="167">
        <v>0</v>
      </c>
      <c r="W149" s="167">
        <v>23310344871830.898</v>
      </c>
      <c r="X149" s="167">
        <v>0</v>
      </c>
      <c r="Y149" s="167">
        <v>0</v>
      </c>
      <c r="Z149" s="167">
        <v>0</v>
      </c>
    </row>
    <row r="150" spans="1:26">
      <c r="A150" s="94"/>
      <c r="B150" s="167" t="s">
        <v>11</v>
      </c>
      <c r="C150" s="167" t="s">
        <v>1028</v>
      </c>
      <c r="D150" s="167" t="s">
        <v>2076</v>
      </c>
      <c r="E150" s="167" t="s">
        <v>1892</v>
      </c>
      <c r="F150" s="167" t="s">
        <v>2080</v>
      </c>
      <c r="G150" s="167">
        <v>1</v>
      </c>
      <c r="H150" s="167">
        <v>1</v>
      </c>
      <c r="J150" s="167" t="s">
        <v>78</v>
      </c>
      <c r="K150" s="167" t="s">
        <v>78</v>
      </c>
      <c r="L150" s="167" t="s">
        <v>249</v>
      </c>
      <c r="M150" s="167">
        <v>0</v>
      </c>
      <c r="N150" s="167">
        <v>0</v>
      </c>
      <c r="O150" s="167">
        <v>0</v>
      </c>
      <c r="P150" s="167">
        <v>0</v>
      </c>
      <c r="Q150" s="167">
        <v>36770707477017.398</v>
      </c>
      <c r="R150" s="167">
        <v>0</v>
      </c>
      <c r="S150" s="167">
        <v>0</v>
      </c>
      <c r="T150" s="167">
        <v>0</v>
      </c>
      <c r="U150" s="167">
        <v>0</v>
      </c>
      <c r="V150" s="167">
        <v>0</v>
      </c>
      <c r="W150" s="167">
        <v>26072978763473.301</v>
      </c>
      <c r="X150" s="167">
        <v>0</v>
      </c>
      <c r="Y150" s="167">
        <v>0</v>
      </c>
      <c r="Z150" s="167">
        <v>0</v>
      </c>
    </row>
    <row r="151" spans="1:26">
      <c r="A151" s="94"/>
      <c r="B151" s="167" t="s">
        <v>11</v>
      </c>
      <c r="C151" s="167" t="s">
        <v>1028</v>
      </c>
      <c r="D151" s="167" t="s">
        <v>515</v>
      </c>
      <c r="E151" s="167" t="s">
        <v>497</v>
      </c>
      <c r="F151" s="167" t="s">
        <v>2081</v>
      </c>
      <c r="G151" s="167">
        <v>9.1294579645895997E-3</v>
      </c>
      <c r="H151" s="167">
        <v>1.11763762426004E-2</v>
      </c>
      <c r="J151" s="167" t="s">
        <v>78</v>
      </c>
      <c r="K151" s="167" t="s">
        <v>78</v>
      </c>
      <c r="L151" s="167" t="s">
        <v>2070</v>
      </c>
      <c r="M151" s="167">
        <v>0</v>
      </c>
      <c r="N151" s="167">
        <v>0</v>
      </c>
      <c r="O151" s="167">
        <v>0</v>
      </c>
      <c r="P151" s="167">
        <v>0</v>
      </c>
      <c r="Q151" s="167">
        <v>21060707477017.398</v>
      </c>
      <c r="R151" s="167">
        <v>0</v>
      </c>
      <c r="S151" s="167">
        <v>0</v>
      </c>
      <c r="T151" s="167">
        <v>0</v>
      </c>
      <c r="U151" s="167">
        <v>0</v>
      </c>
      <c r="V151" s="167">
        <v>0</v>
      </c>
      <c r="W151" s="167">
        <v>23909508692206.301</v>
      </c>
      <c r="X151" s="167">
        <v>0</v>
      </c>
      <c r="Y151" s="167">
        <v>0</v>
      </c>
      <c r="Z151" s="167">
        <v>0</v>
      </c>
    </row>
    <row r="152" spans="1:26">
      <c r="A152" s="94"/>
      <c r="B152" s="167" t="s">
        <v>11</v>
      </c>
      <c r="C152" s="167" t="s">
        <v>1028</v>
      </c>
      <c r="D152" s="167" t="s">
        <v>515</v>
      </c>
      <c r="E152" s="167" t="s">
        <v>2078</v>
      </c>
      <c r="F152" s="167" t="s">
        <v>2081</v>
      </c>
      <c r="G152" s="167">
        <v>0.99925804639253102</v>
      </c>
      <c r="H152" s="167">
        <v>0.99953795154974101</v>
      </c>
      <c r="J152" s="167" t="s">
        <v>81</v>
      </c>
      <c r="K152" s="167" t="s">
        <v>81</v>
      </c>
      <c r="L152" s="167" t="s">
        <v>249</v>
      </c>
      <c r="M152" s="167">
        <v>0</v>
      </c>
      <c r="N152" s="167">
        <v>0</v>
      </c>
      <c r="O152" s="167">
        <v>0</v>
      </c>
      <c r="P152" s="167">
        <v>0</v>
      </c>
      <c r="Q152" s="167">
        <v>36770707477017.398</v>
      </c>
      <c r="R152" s="167">
        <v>0</v>
      </c>
      <c r="S152" s="167">
        <v>0</v>
      </c>
      <c r="T152" s="167">
        <v>0</v>
      </c>
      <c r="U152" s="167">
        <v>0</v>
      </c>
      <c r="V152" s="167">
        <v>0</v>
      </c>
      <c r="W152" s="167">
        <v>26072978763473.301</v>
      </c>
      <c r="X152" s="167">
        <v>0</v>
      </c>
      <c r="Y152" s="167">
        <v>0</v>
      </c>
      <c r="Z152" s="167">
        <v>0</v>
      </c>
    </row>
    <row r="153" spans="1:26">
      <c r="A153" s="94"/>
      <c r="B153" s="167" t="s">
        <v>11</v>
      </c>
      <c r="C153" s="167" t="s">
        <v>1028</v>
      </c>
      <c r="D153" s="167" t="s">
        <v>515</v>
      </c>
      <c r="E153" s="167" t="s">
        <v>505</v>
      </c>
      <c r="F153" s="167" t="s">
        <v>2081</v>
      </c>
      <c r="G153" s="167">
        <v>1</v>
      </c>
      <c r="H153" s="167">
        <v>1</v>
      </c>
      <c r="J153" s="167" t="s">
        <v>81</v>
      </c>
      <c r="K153" s="167" t="s">
        <v>81</v>
      </c>
      <c r="L153" s="167" t="s">
        <v>2070</v>
      </c>
      <c r="M153" s="167">
        <v>0</v>
      </c>
      <c r="N153" s="167">
        <v>0</v>
      </c>
      <c r="O153" s="167">
        <v>0</v>
      </c>
      <c r="P153" s="167">
        <v>0</v>
      </c>
      <c r="Q153" s="167">
        <v>0</v>
      </c>
      <c r="R153" s="167">
        <v>0</v>
      </c>
      <c r="S153" s="167">
        <v>0</v>
      </c>
      <c r="T153" s="167">
        <v>0</v>
      </c>
      <c r="U153" s="167">
        <v>0</v>
      </c>
      <c r="V153" s="167">
        <v>0</v>
      </c>
      <c r="W153" s="167">
        <v>5789052514646.7998</v>
      </c>
      <c r="X153" s="167">
        <v>0</v>
      </c>
      <c r="Y153" s="167">
        <v>0</v>
      </c>
      <c r="Z153" s="167">
        <v>0</v>
      </c>
    </row>
    <row r="154" spans="1:26">
      <c r="A154" s="94"/>
      <c r="B154" s="167" t="s">
        <v>11</v>
      </c>
      <c r="C154" s="167" t="s">
        <v>1028</v>
      </c>
      <c r="D154" s="167" t="s">
        <v>515</v>
      </c>
      <c r="E154" s="167" t="s">
        <v>2079</v>
      </c>
      <c r="F154" s="167" t="s">
        <v>2081</v>
      </c>
      <c r="G154" s="167">
        <v>0.44928608416659399</v>
      </c>
      <c r="H154" s="167">
        <v>0.26786861186424099</v>
      </c>
      <c r="J154" s="167" t="s">
        <v>84</v>
      </c>
      <c r="K154" s="167" t="s">
        <v>84</v>
      </c>
      <c r="L154" s="167" t="s">
        <v>249</v>
      </c>
      <c r="M154" s="167">
        <v>0</v>
      </c>
      <c r="N154" s="167">
        <v>0</v>
      </c>
      <c r="O154" s="167">
        <v>0</v>
      </c>
      <c r="P154" s="167">
        <v>0</v>
      </c>
      <c r="Q154" s="167">
        <v>36770707477017.398</v>
      </c>
      <c r="R154" s="167">
        <v>16584512584166.301</v>
      </c>
      <c r="S154" s="167">
        <v>5207579593861.3203</v>
      </c>
      <c r="T154" s="167">
        <v>0</v>
      </c>
      <c r="U154" s="167">
        <v>35494820634610.398</v>
      </c>
      <c r="V154" s="167">
        <v>165549654745930</v>
      </c>
      <c r="W154" s="167">
        <v>26072978763473.301</v>
      </c>
      <c r="X154" s="167">
        <v>2795874212787600</v>
      </c>
      <c r="Y154" s="167">
        <v>274126851748861</v>
      </c>
      <c r="Z154" s="167">
        <v>93742590930271</v>
      </c>
    </row>
    <row r="155" spans="1:26">
      <c r="A155" s="94"/>
      <c r="B155" s="167" t="s">
        <v>11</v>
      </c>
      <c r="C155" s="167" t="s">
        <v>1028</v>
      </c>
      <c r="D155" s="167" t="s">
        <v>515</v>
      </c>
      <c r="E155" s="167" t="s">
        <v>1892</v>
      </c>
      <c r="F155" s="167" t="s">
        <v>2081</v>
      </c>
      <c r="G155" s="167">
        <v>0.60648960928898998</v>
      </c>
      <c r="H155" s="167">
        <v>0.80599250832125902</v>
      </c>
      <c r="J155" s="167" t="s">
        <v>84</v>
      </c>
      <c r="K155" s="167" t="s">
        <v>84</v>
      </c>
      <c r="L155" s="167" t="s">
        <v>2070</v>
      </c>
      <c r="M155" s="167">
        <v>0</v>
      </c>
      <c r="N155" s="167">
        <v>0</v>
      </c>
      <c r="O155" s="167">
        <v>0</v>
      </c>
      <c r="P155" s="167">
        <v>0</v>
      </c>
      <c r="Q155" s="167">
        <v>0</v>
      </c>
      <c r="R155" s="167">
        <v>0</v>
      </c>
      <c r="S155" s="167">
        <v>2867579593861.3198</v>
      </c>
      <c r="T155" s="167">
        <v>0</v>
      </c>
      <c r="U155" s="167">
        <v>0</v>
      </c>
      <c r="V155" s="167">
        <v>158029654745930</v>
      </c>
      <c r="W155" s="167">
        <v>14497112506876.1</v>
      </c>
      <c r="X155" s="167">
        <v>2327246212787600</v>
      </c>
      <c r="Y155" s="167">
        <v>103971851748861</v>
      </c>
      <c r="Z155" s="167">
        <v>0</v>
      </c>
    </row>
    <row r="156" spans="1:26">
      <c r="A156" s="94"/>
      <c r="B156" s="167" t="s">
        <v>14</v>
      </c>
      <c r="C156" s="167" t="s">
        <v>1028</v>
      </c>
      <c r="D156" s="167" t="s">
        <v>2076</v>
      </c>
      <c r="E156" s="167" t="s">
        <v>497</v>
      </c>
      <c r="F156" s="167" t="s">
        <v>2077</v>
      </c>
      <c r="G156" s="167">
        <v>5.4445833781760399E-2</v>
      </c>
      <c r="H156" s="167">
        <v>0.121918465764992</v>
      </c>
      <c r="J156" s="167" t="s">
        <v>86</v>
      </c>
      <c r="K156" s="167" t="s">
        <v>86</v>
      </c>
      <c r="L156" s="167" t="s">
        <v>249</v>
      </c>
      <c r="M156" s="167">
        <v>0</v>
      </c>
      <c r="N156" s="167">
        <v>0</v>
      </c>
      <c r="O156" s="167">
        <v>0</v>
      </c>
      <c r="P156" s="167">
        <v>0</v>
      </c>
      <c r="Q156" s="167">
        <v>36770707477017.398</v>
      </c>
      <c r="R156" s="167">
        <v>463039964458.79102</v>
      </c>
      <c r="S156" s="167">
        <v>695041352484.11694</v>
      </c>
      <c r="T156" s="167">
        <v>0</v>
      </c>
      <c r="U156" s="167">
        <v>5917083135189.4902</v>
      </c>
      <c r="V156" s="167">
        <v>22911753902350.699</v>
      </c>
      <c r="W156" s="167">
        <v>26072978763473.301</v>
      </c>
      <c r="X156" s="167">
        <v>69862480530665.602</v>
      </c>
      <c r="Y156" s="167">
        <v>100690700178254</v>
      </c>
      <c r="Z156" s="167">
        <v>31471690194106.5</v>
      </c>
    </row>
    <row r="157" spans="1:26">
      <c r="A157" s="94"/>
      <c r="B157" s="167" t="s">
        <v>14</v>
      </c>
      <c r="C157" s="167" t="s">
        <v>1028</v>
      </c>
      <c r="D157" s="167" t="s">
        <v>2076</v>
      </c>
      <c r="E157" s="167" t="s">
        <v>2078</v>
      </c>
      <c r="F157" s="167" t="s">
        <v>2077</v>
      </c>
      <c r="G157" s="167">
        <v>0.99998739279698501</v>
      </c>
      <c r="H157" s="167">
        <v>0.99999087624026395</v>
      </c>
      <c r="J157" s="167" t="s">
        <v>86</v>
      </c>
      <c r="K157" s="167" t="s">
        <v>86</v>
      </c>
      <c r="L157" s="167" t="s">
        <v>2070</v>
      </c>
      <c r="M157" s="167">
        <v>0</v>
      </c>
      <c r="N157" s="167">
        <v>0</v>
      </c>
      <c r="O157" s="167">
        <v>0</v>
      </c>
      <c r="P157" s="167">
        <v>0</v>
      </c>
      <c r="Q157" s="167">
        <v>13685707477017.4</v>
      </c>
      <c r="R157" s="167">
        <v>0</v>
      </c>
      <c r="S157" s="167">
        <v>0</v>
      </c>
      <c r="T157" s="167">
        <v>0</v>
      </c>
      <c r="U157" s="167">
        <v>5917083135189.4902</v>
      </c>
      <c r="V157" s="167">
        <v>15561753902350.699</v>
      </c>
      <c r="W157" s="167">
        <v>19149130892379.602</v>
      </c>
      <c r="X157" s="167">
        <v>0</v>
      </c>
      <c r="Y157" s="167">
        <v>0</v>
      </c>
      <c r="Z157" s="167">
        <v>26230690194106.5</v>
      </c>
    </row>
    <row r="158" spans="1:26">
      <c r="A158" s="94"/>
      <c r="B158" s="167" t="s">
        <v>14</v>
      </c>
      <c r="C158" s="167" t="s">
        <v>1028</v>
      </c>
      <c r="D158" s="167" t="s">
        <v>2076</v>
      </c>
      <c r="E158" s="167" t="s">
        <v>505</v>
      </c>
      <c r="F158" s="167" t="s">
        <v>2077</v>
      </c>
      <c r="G158" s="167">
        <v>1</v>
      </c>
      <c r="H158" s="167">
        <v>1</v>
      </c>
      <c r="J158" s="167" t="s">
        <v>89</v>
      </c>
      <c r="K158" s="167" t="s">
        <v>89</v>
      </c>
      <c r="L158" s="167" t="s">
        <v>249</v>
      </c>
      <c r="M158" s="167">
        <v>0</v>
      </c>
      <c r="N158" s="167">
        <v>0</v>
      </c>
      <c r="O158" s="167">
        <v>0</v>
      </c>
      <c r="P158" s="167">
        <v>0</v>
      </c>
      <c r="Q158" s="167">
        <v>36770707477017.398</v>
      </c>
      <c r="R158" s="167">
        <v>0</v>
      </c>
      <c r="S158" s="167">
        <v>0</v>
      </c>
      <c r="T158" s="167">
        <v>0</v>
      </c>
      <c r="U158" s="167">
        <v>0</v>
      </c>
      <c r="V158" s="167">
        <v>0</v>
      </c>
      <c r="W158" s="167">
        <v>26072978763473.301</v>
      </c>
      <c r="X158" s="167">
        <v>0</v>
      </c>
      <c r="Y158" s="167">
        <v>0</v>
      </c>
      <c r="Z158" s="167">
        <v>0</v>
      </c>
    </row>
    <row r="159" spans="1:26">
      <c r="A159" s="94"/>
      <c r="B159" s="167" t="s">
        <v>14</v>
      </c>
      <c r="C159" s="167" t="s">
        <v>1028</v>
      </c>
      <c r="D159" s="167" t="s">
        <v>2076</v>
      </c>
      <c r="E159" s="167" t="s">
        <v>2079</v>
      </c>
      <c r="F159" s="167" t="s">
        <v>2077</v>
      </c>
      <c r="G159" s="167">
        <v>0.47406947630970903</v>
      </c>
      <c r="H159" s="167">
        <v>0.55897330362326403</v>
      </c>
      <c r="J159" s="167" t="s">
        <v>89</v>
      </c>
      <c r="K159" s="167" t="s">
        <v>89</v>
      </c>
      <c r="L159" s="167" t="s">
        <v>2070</v>
      </c>
      <c r="M159" s="167">
        <v>0</v>
      </c>
      <c r="N159" s="167">
        <v>0</v>
      </c>
      <c r="O159" s="167">
        <v>0</v>
      </c>
      <c r="P159" s="167">
        <v>0</v>
      </c>
      <c r="Q159" s="167">
        <v>0</v>
      </c>
      <c r="R159" s="167">
        <v>0</v>
      </c>
      <c r="S159" s="167">
        <v>0</v>
      </c>
      <c r="T159" s="167">
        <v>0</v>
      </c>
      <c r="U159" s="167">
        <v>0</v>
      </c>
      <c r="V159" s="167">
        <v>0</v>
      </c>
      <c r="W159" s="167">
        <v>0</v>
      </c>
      <c r="X159" s="167">
        <v>0</v>
      </c>
      <c r="Y159" s="167">
        <v>0</v>
      </c>
      <c r="Z159" s="167">
        <v>0</v>
      </c>
    </row>
    <row r="160" spans="1:26">
      <c r="A160" s="94"/>
      <c r="B160" s="167" t="s">
        <v>14</v>
      </c>
      <c r="C160" s="167" t="s">
        <v>1028</v>
      </c>
      <c r="D160" s="167" t="s">
        <v>2076</v>
      </c>
      <c r="E160" s="167" t="s">
        <v>1892</v>
      </c>
      <c r="F160" s="167" t="s">
        <v>2077</v>
      </c>
      <c r="G160" s="167">
        <v>1</v>
      </c>
      <c r="H160" s="167">
        <v>1</v>
      </c>
      <c r="J160" s="167" t="s">
        <v>92</v>
      </c>
      <c r="K160" s="167" t="s">
        <v>92</v>
      </c>
      <c r="L160" s="167" t="s">
        <v>249</v>
      </c>
      <c r="M160" s="167">
        <v>0</v>
      </c>
      <c r="N160" s="167">
        <v>0</v>
      </c>
      <c r="O160" s="167">
        <v>0</v>
      </c>
      <c r="P160" s="167">
        <v>0</v>
      </c>
      <c r="Q160" s="167">
        <v>36770707477017.398</v>
      </c>
      <c r="R160" s="167">
        <v>0</v>
      </c>
      <c r="S160" s="167">
        <v>0</v>
      </c>
      <c r="T160" s="167">
        <v>0</v>
      </c>
      <c r="U160" s="167">
        <v>0</v>
      </c>
      <c r="V160" s="167">
        <v>0</v>
      </c>
      <c r="W160" s="167">
        <v>26072978763473.301</v>
      </c>
      <c r="X160" s="167">
        <v>0</v>
      </c>
      <c r="Y160" s="167">
        <v>0</v>
      </c>
      <c r="Z160" s="167">
        <v>0</v>
      </c>
    </row>
    <row r="161" spans="1:26">
      <c r="A161" s="94"/>
      <c r="B161" s="167" t="s">
        <v>14</v>
      </c>
      <c r="C161" s="167" t="s">
        <v>1028</v>
      </c>
      <c r="D161" s="167" t="s">
        <v>2076</v>
      </c>
      <c r="E161" s="167" t="s">
        <v>497</v>
      </c>
      <c r="F161" s="167" t="s">
        <v>2080</v>
      </c>
      <c r="G161" s="167">
        <v>5.4445833781760399E-2</v>
      </c>
      <c r="H161" s="167">
        <v>0.121918465764992</v>
      </c>
      <c r="J161" s="167" t="s">
        <v>92</v>
      </c>
      <c r="K161" s="167" t="s">
        <v>92</v>
      </c>
      <c r="L161" s="167" t="s">
        <v>2070</v>
      </c>
      <c r="M161" s="167">
        <v>0</v>
      </c>
      <c r="N161" s="167">
        <v>0</v>
      </c>
      <c r="O161" s="167">
        <v>0</v>
      </c>
      <c r="P161" s="167">
        <v>0</v>
      </c>
      <c r="Q161" s="167">
        <v>0</v>
      </c>
      <c r="R161" s="167">
        <v>0</v>
      </c>
      <c r="S161" s="167">
        <v>0</v>
      </c>
      <c r="T161" s="167">
        <v>0</v>
      </c>
      <c r="U161" s="167">
        <v>0</v>
      </c>
      <c r="V161" s="167">
        <v>0</v>
      </c>
      <c r="W161" s="167">
        <v>0</v>
      </c>
      <c r="X161" s="167">
        <v>0</v>
      </c>
      <c r="Y161" s="167">
        <v>0</v>
      </c>
      <c r="Z161" s="167">
        <v>0</v>
      </c>
    </row>
    <row r="162" spans="1:26">
      <c r="A162" s="94"/>
      <c r="B162" s="167" t="s">
        <v>14</v>
      </c>
      <c r="C162" s="167" t="s">
        <v>1028</v>
      </c>
      <c r="D162" s="167" t="s">
        <v>2076</v>
      </c>
      <c r="E162" s="167" t="s">
        <v>2078</v>
      </c>
      <c r="F162" s="167" t="s">
        <v>2080</v>
      </c>
      <c r="G162" s="167">
        <v>0.99998739279698401</v>
      </c>
      <c r="H162" s="167">
        <v>0.99999087624026395</v>
      </c>
      <c r="J162" s="167" t="s">
        <v>95</v>
      </c>
      <c r="K162" s="167" t="s">
        <v>95</v>
      </c>
      <c r="L162" s="167" t="s">
        <v>249</v>
      </c>
      <c r="M162" s="167">
        <v>0</v>
      </c>
      <c r="N162" s="167">
        <v>0</v>
      </c>
      <c r="O162" s="167">
        <v>0</v>
      </c>
      <c r="P162" s="167">
        <v>0</v>
      </c>
      <c r="Q162" s="167">
        <v>36770707477017.398</v>
      </c>
      <c r="R162" s="167">
        <v>26451406136950.699</v>
      </c>
      <c r="S162" s="167">
        <v>2823091951750.0498</v>
      </c>
      <c r="T162" s="167">
        <v>0</v>
      </c>
      <c r="U162" s="167">
        <v>1943611690725.72</v>
      </c>
      <c r="V162" s="167">
        <v>13430069849222.801</v>
      </c>
      <c r="W162" s="167">
        <v>26072978763473.301</v>
      </c>
      <c r="X162" s="167">
        <v>90993511839993.594</v>
      </c>
      <c r="Y162" s="167">
        <v>46030884714257.398</v>
      </c>
      <c r="Z162" s="167">
        <v>10714503808582.1</v>
      </c>
    </row>
    <row r="163" spans="1:26">
      <c r="B163" s="167" t="s">
        <v>14</v>
      </c>
      <c r="C163" s="167" t="s">
        <v>1028</v>
      </c>
      <c r="D163" s="167" t="s">
        <v>2076</v>
      </c>
      <c r="E163" s="167" t="s">
        <v>505</v>
      </c>
      <c r="F163" s="167" t="s">
        <v>2080</v>
      </c>
      <c r="G163" s="167">
        <v>1</v>
      </c>
      <c r="H163" s="167">
        <v>1</v>
      </c>
      <c r="J163" s="167" t="s">
        <v>95</v>
      </c>
      <c r="K163" s="167" t="s">
        <v>95</v>
      </c>
      <c r="L163" s="167" t="s">
        <v>2070</v>
      </c>
      <c r="M163" s="167">
        <v>0</v>
      </c>
      <c r="N163" s="167">
        <v>0</v>
      </c>
      <c r="O163" s="167">
        <v>0</v>
      </c>
      <c r="P163" s="167">
        <v>0</v>
      </c>
      <c r="Q163" s="167">
        <v>3907707477017.4702</v>
      </c>
      <c r="R163" s="167">
        <v>0</v>
      </c>
      <c r="S163" s="167">
        <v>137091951750.049</v>
      </c>
      <c r="T163" s="167">
        <v>0</v>
      </c>
      <c r="U163" s="167">
        <v>1943611690725.72</v>
      </c>
      <c r="V163" s="167">
        <v>2407069849222.8599</v>
      </c>
      <c r="W163" s="167">
        <v>24981417016246.801</v>
      </c>
      <c r="X163" s="167">
        <v>38023511839993.602</v>
      </c>
      <c r="Y163" s="167">
        <v>0</v>
      </c>
      <c r="Z163" s="167">
        <v>7646503808582.1602</v>
      </c>
    </row>
    <row r="164" spans="1:26">
      <c r="B164" s="167" t="s">
        <v>14</v>
      </c>
      <c r="C164" s="167" t="s">
        <v>1028</v>
      </c>
      <c r="D164" s="167" t="s">
        <v>2076</v>
      </c>
      <c r="E164" s="167" t="s">
        <v>2079</v>
      </c>
      <c r="F164" s="167" t="s">
        <v>2080</v>
      </c>
      <c r="G164" s="167">
        <v>0.47406947630970903</v>
      </c>
      <c r="H164" s="167">
        <v>0.55897330362326403</v>
      </c>
      <c r="J164" s="167" t="s">
        <v>97</v>
      </c>
      <c r="K164" s="167" t="s">
        <v>97</v>
      </c>
      <c r="L164" s="167" t="s">
        <v>249</v>
      </c>
      <c r="M164" s="167">
        <v>0</v>
      </c>
      <c r="N164" s="167">
        <v>0</v>
      </c>
      <c r="O164" s="167">
        <v>0</v>
      </c>
      <c r="P164" s="167">
        <v>0</v>
      </c>
      <c r="Q164" s="167">
        <v>36770707477017.398</v>
      </c>
      <c r="R164" s="167">
        <v>165045752875349</v>
      </c>
      <c r="S164" s="167">
        <v>17614917490607</v>
      </c>
      <c r="T164" s="167">
        <v>0</v>
      </c>
      <c r="U164" s="167">
        <v>12127327111924</v>
      </c>
      <c r="V164" s="167">
        <v>83798039996713.406</v>
      </c>
      <c r="W164" s="167">
        <v>26072978763473.301</v>
      </c>
      <c r="X164" s="167">
        <v>567761599918293</v>
      </c>
      <c r="Y164" s="167">
        <v>287213541081668</v>
      </c>
      <c r="Z164" s="167">
        <v>66854039388965.703</v>
      </c>
    </row>
    <row r="165" spans="1:26">
      <c r="B165" s="167" t="s">
        <v>14</v>
      </c>
      <c r="C165" s="167" t="s">
        <v>1028</v>
      </c>
      <c r="D165" s="167" t="s">
        <v>2076</v>
      </c>
      <c r="E165" s="167" t="s">
        <v>1892</v>
      </c>
      <c r="F165" s="167" t="s">
        <v>2080</v>
      </c>
      <c r="G165" s="167">
        <v>1</v>
      </c>
      <c r="H165" s="167">
        <v>1</v>
      </c>
      <c r="J165" s="167" t="s">
        <v>97</v>
      </c>
      <c r="K165" s="167" t="s">
        <v>97</v>
      </c>
      <c r="L165" s="167" t="s">
        <v>2070</v>
      </c>
      <c r="M165" s="167">
        <v>0</v>
      </c>
      <c r="N165" s="167">
        <v>0</v>
      </c>
      <c r="O165" s="167">
        <v>0</v>
      </c>
      <c r="P165" s="167">
        <v>0</v>
      </c>
      <c r="Q165" s="167">
        <v>0</v>
      </c>
      <c r="R165" s="167">
        <v>87862752875349</v>
      </c>
      <c r="S165" s="167">
        <v>10111917490607</v>
      </c>
      <c r="T165" s="167">
        <v>0</v>
      </c>
      <c r="U165" s="167">
        <v>9700327111924.0605</v>
      </c>
      <c r="V165" s="167">
        <v>55253039996713.398</v>
      </c>
      <c r="W165" s="167">
        <v>0</v>
      </c>
      <c r="X165" s="167">
        <v>0</v>
      </c>
      <c r="Y165" s="167">
        <v>0</v>
      </c>
      <c r="Z165" s="167">
        <v>34323039388965.699</v>
      </c>
    </row>
    <row r="166" spans="1:26">
      <c r="B166" s="167" t="s">
        <v>14</v>
      </c>
      <c r="C166" s="167" t="s">
        <v>1028</v>
      </c>
      <c r="D166" s="167" t="s">
        <v>515</v>
      </c>
      <c r="E166" s="167" t="s">
        <v>497</v>
      </c>
      <c r="F166" s="167" t="s">
        <v>2081</v>
      </c>
      <c r="G166" s="167">
        <v>2.5710829049795599E-2</v>
      </c>
      <c r="H166" s="167">
        <v>1.9522309804504701E-2</v>
      </c>
      <c r="J166" s="167" t="s">
        <v>100</v>
      </c>
      <c r="K166" s="167" t="s">
        <v>100</v>
      </c>
      <c r="L166" s="167" t="s">
        <v>249</v>
      </c>
      <c r="M166" s="167">
        <v>0</v>
      </c>
      <c r="N166" s="167">
        <v>0</v>
      </c>
      <c r="O166" s="167">
        <v>0</v>
      </c>
      <c r="P166" s="167">
        <v>0</v>
      </c>
      <c r="Q166" s="167">
        <v>36770707477017.398</v>
      </c>
      <c r="R166" s="167">
        <v>1396418658917.8401</v>
      </c>
      <c r="S166" s="167">
        <v>2096079794025.3999</v>
      </c>
      <c r="T166" s="167">
        <v>0</v>
      </c>
      <c r="U166" s="167">
        <v>17844518682106.199</v>
      </c>
      <c r="V166" s="167">
        <v>69096413082123.102</v>
      </c>
      <c r="W166" s="167">
        <v>26072978763473.301</v>
      </c>
      <c r="X166" s="167">
        <v>210688663742734</v>
      </c>
      <c r="Y166" s="167">
        <v>303659259029097</v>
      </c>
      <c r="Z166" s="167">
        <v>94911149766735.094</v>
      </c>
    </row>
    <row r="167" spans="1:26">
      <c r="B167" s="167" t="s">
        <v>14</v>
      </c>
      <c r="C167" s="167" t="s">
        <v>1028</v>
      </c>
      <c r="D167" s="167" t="s">
        <v>515</v>
      </c>
      <c r="E167" s="167" t="s">
        <v>2078</v>
      </c>
      <c r="F167" s="167" t="s">
        <v>2081</v>
      </c>
      <c r="G167" s="167">
        <v>0.99983048927499396</v>
      </c>
      <c r="H167" s="167">
        <v>0.99994534372121402</v>
      </c>
      <c r="J167" s="167" t="s">
        <v>100</v>
      </c>
      <c r="K167" s="167" t="s">
        <v>100</v>
      </c>
      <c r="L167" s="167" t="s">
        <v>2070</v>
      </c>
      <c r="M167" s="167">
        <v>0</v>
      </c>
      <c r="N167" s="167">
        <v>0</v>
      </c>
      <c r="O167" s="167">
        <v>0</v>
      </c>
      <c r="P167" s="167">
        <v>0</v>
      </c>
      <c r="Q167" s="167">
        <v>0</v>
      </c>
      <c r="R167" s="167">
        <v>0</v>
      </c>
      <c r="S167" s="167">
        <v>0</v>
      </c>
      <c r="T167" s="167">
        <v>0</v>
      </c>
      <c r="U167" s="167">
        <v>15536518682106.199</v>
      </c>
      <c r="V167" s="167">
        <v>56474413082123.102</v>
      </c>
      <c r="W167" s="167">
        <v>10400701706578.9</v>
      </c>
      <c r="X167" s="167">
        <v>0</v>
      </c>
      <c r="Y167" s="167">
        <v>111972259029097</v>
      </c>
      <c r="Z167" s="167">
        <v>63482149766735.102</v>
      </c>
    </row>
    <row r="168" spans="1:26">
      <c r="B168" s="167" t="s">
        <v>14</v>
      </c>
      <c r="C168" s="167" t="s">
        <v>1028</v>
      </c>
      <c r="D168" s="167" t="s">
        <v>515</v>
      </c>
      <c r="E168" s="167" t="s">
        <v>505</v>
      </c>
      <c r="F168" s="167" t="s">
        <v>2081</v>
      </c>
      <c r="G168" s="167">
        <v>1</v>
      </c>
      <c r="H168" s="167">
        <v>1</v>
      </c>
      <c r="J168" s="167" t="s">
        <v>103</v>
      </c>
      <c r="K168" s="167" t="s">
        <v>103</v>
      </c>
      <c r="L168" s="167" t="s">
        <v>249</v>
      </c>
      <c r="M168" s="167">
        <v>0</v>
      </c>
      <c r="N168" s="167">
        <v>0</v>
      </c>
      <c r="O168" s="167">
        <v>0</v>
      </c>
      <c r="P168" s="167">
        <v>0</v>
      </c>
      <c r="Q168" s="167">
        <v>36770707477017.398</v>
      </c>
      <c r="R168" s="167">
        <v>0</v>
      </c>
      <c r="S168" s="167">
        <v>0</v>
      </c>
      <c r="T168" s="167">
        <v>0</v>
      </c>
      <c r="U168" s="167">
        <v>0</v>
      </c>
      <c r="V168" s="167">
        <v>0</v>
      </c>
      <c r="W168" s="167">
        <v>26072978763473.301</v>
      </c>
      <c r="X168" s="167">
        <v>0</v>
      </c>
      <c r="Y168" s="167">
        <v>0</v>
      </c>
      <c r="Z168" s="167">
        <v>0</v>
      </c>
    </row>
    <row r="169" spans="1:26">
      <c r="B169" s="167" t="s">
        <v>14</v>
      </c>
      <c r="C169" s="167" t="s">
        <v>1028</v>
      </c>
      <c r="D169" s="167" t="s">
        <v>515</v>
      </c>
      <c r="E169" s="167" t="s">
        <v>2079</v>
      </c>
      <c r="F169" s="167" t="s">
        <v>2081</v>
      </c>
      <c r="G169" s="167">
        <v>0.33236832504477798</v>
      </c>
      <c r="H169" s="167">
        <v>0.18899889226609701</v>
      </c>
      <c r="J169" s="167" t="s">
        <v>103</v>
      </c>
      <c r="K169" s="167" t="s">
        <v>103</v>
      </c>
      <c r="L169" s="167" t="s">
        <v>2070</v>
      </c>
      <c r="M169" s="167">
        <v>0</v>
      </c>
      <c r="N169" s="167">
        <v>0</v>
      </c>
      <c r="O169" s="167">
        <v>0</v>
      </c>
      <c r="P169" s="167">
        <v>0</v>
      </c>
      <c r="Q169" s="167">
        <v>0</v>
      </c>
      <c r="R169" s="167">
        <v>0</v>
      </c>
      <c r="S169" s="167">
        <v>0</v>
      </c>
      <c r="T169" s="167">
        <v>0</v>
      </c>
      <c r="U169" s="167">
        <v>0</v>
      </c>
      <c r="V169" s="167">
        <v>0</v>
      </c>
      <c r="W169" s="167">
        <v>0</v>
      </c>
      <c r="X169" s="167">
        <v>0</v>
      </c>
      <c r="Y169" s="167">
        <v>0</v>
      </c>
      <c r="Z169" s="167">
        <v>0</v>
      </c>
    </row>
    <row r="170" spans="1:26">
      <c r="B170" s="167" t="s">
        <v>14</v>
      </c>
      <c r="C170" s="167" t="s">
        <v>1028</v>
      </c>
      <c r="D170" s="167" t="s">
        <v>515</v>
      </c>
      <c r="E170" s="167" t="s">
        <v>1892</v>
      </c>
      <c r="F170" s="167" t="s">
        <v>2081</v>
      </c>
      <c r="G170" s="167">
        <v>0.64842027123012702</v>
      </c>
      <c r="H170" s="167">
        <v>0.82758022658284702</v>
      </c>
      <c r="J170" s="167" t="s">
        <v>106</v>
      </c>
      <c r="K170" s="167" t="s">
        <v>106</v>
      </c>
      <c r="L170" s="167" t="s">
        <v>249</v>
      </c>
      <c r="M170" s="167">
        <v>0</v>
      </c>
      <c r="N170" s="167">
        <v>0</v>
      </c>
      <c r="O170" s="167">
        <v>0</v>
      </c>
      <c r="P170" s="167">
        <v>0</v>
      </c>
      <c r="Q170" s="167">
        <v>36770707477017.398</v>
      </c>
      <c r="R170" s="167">
        <v>12922996818830.801</v>
      </c>
      <c r="S170" s="167">
        <v>4057854228982.8501</v>
      </c>
      <c r="T170" s="167">
        <v>0</v>
      </c>
      <c r="U170" s="167">
        <v>27658301793202.898</v>
      </c>
      <c r="V170" s="167">
        <v>128999730970854</v>
      </c>
      <c r="W170" s="167">
        <v>26072978763473.301</v>
      </c>
      <c r="X170" s="167">
        <v>2178603282691630</v>
      </c>
      <c r="Y170" s="167">
        <v>213605339025086</v>
      </c>
      <c r="Z170" s="167">
        <v>73046174750860.5</v>
      </c>
    </row>
    <row r="171" spans="1:26">
      <c r="B171" s="167" t="s">
        <v>17</v>
      </c>
      <c r="C171" s="167" t="s">
        <v>1028</v>
      </c>
      <c r="D171" s="167" t="s">
        <v>2076</v>
      </c>
      <c r="E171" s="167" t="s">
        <v>497</v>
      </c>
      <c r="F171" s="167" t="s">
        <v>2077</v>
      </c>
      <c r="G171" s="167">
        <v>7.9945498314140107E-2</v>
      </c>
      <c r="H171" s="167">
        <v>0.12140553844248</v>
      </c>
      <c r="J171" s="167" t="s">
        <v>106</v>
      </c>
      <c r="K171" s="167" t="s">
        <v>106</v>
      </c>
      <c r="L171" s="167" t="s">
        <v>2070</v>
      </c>
      <c r="M171" s="167">
        <v>0</v>
      </c>
      <c r="N171" s="167">
        <v>0</v>
      </c>
      <c r="O171" s="167">
        <v>0</v>
      </c>
      <c r="P171" s="167">
        <v>0</v>
      </c>
      <c r="Q171" s="167">
        <v>0</v>
      </c>
      <c r="R171" s="167">
        <v>0</v>
      </c>
      <c r="S171" s="167">
        <v>0</v>
      </c>
      <c r="T171" s="167">
        <v>0</v>
      </c>
      <c r="U171" s="167">
        <v>25845301793202.898</v>
      </c>
      <c r="V171" s="167">
        <v>94286730970854.797</v>
      </c>
      <c r="W171" s="167">
        <v>0</v>
      </c>
      <c r="X171" s="167">
        <v>1592611282691630</v>
      </c>
      <c r="Y171" s="167">
        <v>0</v>
      </c>
      <c r="Z171" s="167">
        <v>0</v>
      </c>
    </row>
    <row r="172" spans="1:26">
      <c r="B172" s="167" t="s">
        <v>17</v>
      </c>
      <c r="C172" s="167" t="s">
        <v>1028</v>
      </c>
      <c r="D172" s="167" t="s">
        <v>2076</v>
      </c>
      <c r="E172" s="167" t="s">
        <v>2078</v>
      </c>
      <c r="F172" s="167" t="s">
        <v>2077</v>
      </c>
      <c r="G172" s="167">
        <v>0.99995481746739601</v>
      </c>
      <c r="H172" s="167">
        <v>0.99994292638332605</v>
      </c>
      <c r="J172" s="167" t="s">
        <v>108</v>
      </c>
      <c r="K172" s="167" t="s">
        <v>108</v>
      </c>
      <c r="L172" s="167" t="s">
        <v>249</v>
      </c>
      <c r="M172" s="167">
        <v>0</v>
      </c>
      <c r="N172" s="167">
        <v>0</v>
      </c>
      <c r="O172" s="167">
        <v>0</v>
      </c>
      <c r="P172" s="167">
        <v>0</v>
      </c>
      <c r="Q172" s="167">
        <v>36770707477017.398</v>
      </c>
      <c r="R172" s="167">
        <v>0</v>
      </c>
      <c r="S172" s="167">
        <v>0</v>
      </c>
      <c r="T172" s="167">
        <v>0</v>
      </c>
      <c r="U172" s="167">
        <v>0</v>
      </c>
      <c r="V172" s="167">
        <v>0</v>
      </c>
      <c r="W172" s="167">
        <v>26072978763473.301</v>
      </c>
      <c r="X172" s="167">
        <v>0</v>
      </c>
      <c r="Y172" s="167">
        <v>0</v>
      </c>
      <c r="Z172" s="167">
        <v>0</v>
      </c>
    </row>
    <row r="173" spans="1:26">
      <c r="B173" s="167" t="s">
        <v>17</v>
      </c>
      <c r="C173" s="167" t="s">
        <v>1028</v>
      </c>
      <c r="D173" s="167" t="s">
        <v>2076</v>
      </c>
      <c r="E173" s="167" t="s">
        <v>505</v>
      </c>
      <c r="F173" s="167" t="s">
        <v>2077</v>
      </c>
      <c r="G173" s="167">
        <v>1</v>
      </c>
      <c r="H173" s="167">
        <v>1</v>
      </c>
      <c r="J173" s="167" t="s">
        <v>108</v>
      </c>
      <c r="K173" s="167" t="s">
        <v>108</v>
      </c>
      <c r="L173" s="167" t="s">
        <v>2070</v>
      </c>
      <c r="M173" s="167">
        <v>0</v>
      </c>
      <c r="N173" s="167">
        <v>0</v>
      </c>
      <c r="O173" s="167">
        <v>0</v>
      </c>
      <c r="P173" s="167">
        <v>0</v>
      </c>
      <c r="Q173" s="167">
        <v>29450707477017.398</v>
      </c>
      <c r="R173" s="167">
        <v>0</v>
      </c>
      <c r="S173" s="167">
        <v>0</v>
      </c>
      <c r="T173" s="167">
        <v>0</v>
      </c>
      <c r="U173" s="167">
        <v>0</v>
      </c>
      <c r="V173" s="167">
        <v>0</v>
      </c>
      <c r="W173" s="167">
        <v>24157566763230.602</v>
      </c>
      <c r="X173" s="167">
        <v>0</v>
      </c>
      <c r="Y173" s="167">
        <v>0</v>
      </c>
      <c r="Z173" s="167">
        <v>0</v>
      </c>
    </row>
    <row r="174" spans="1:26">
      <c r="B174" s="167" t="s">
        <v>17</v>
      </c>
      <c r="C174" s="167" t="s">
        <v>1028</v>
      </c>
      <c r="D174" s="167" t="s">
        <v>2076</v>
      </c>
      <c r="E174" s="167" t="s">
        <v>2079</v>
      </c>
      <c r="F174" s="167" t="s">
        <v>2077</v>
      </c>
      <c r="G174" s="167">
        <v>0.74231481615444395</v>
      </c>
      <c r="H174" s="167">
        <v>0.77495081246300801</v>
      </c>
      <c r="J174" s="167" t="s">
        <v>111</v>
      </c>
      <c r="K174" s="167" t="s">
        <v>111</v>
      </c>
      <c r="L174" s="167" t="s">
        <v>249</v>
      </c>
      <c r="M174" s="167">
        <v>0</v>
      </c>
      <c r="N174" s="167">
        <v>0</v>
      </c>
      <c r="O174" s="167">
        <v>0</v>
      </c>
      <c r="P174" s="167">
        <v>0</v>
      </c>
      <c r="Q174" s="167">
        <v>36770707477017.398</v>
      </c>
      <c r="R174" s="167">
        <v>0</v>
      </c>
      <c r="S174" s="167">
        <v>0</v>
      </c>
      <c r="T174" s="167">
        <v>0</v>
      </c>
      <c r="U174" s="167">
        <v>0</v>
      </c>
      <c r="V174" s="167">
        <v>0</v>
      </c>
      <c r="W174" s="167">
        <v>26072978763473.301</v>
      </c>
      <c r="X174" s="167">
        <v>0</v>
      </c>
      <c r="Y174" s="167">
        <v>0</v>
      </c>
      <c r="Z174" s="167">
        <v>0</v>
      </c>
    </row>
    <row r="175" spans="1:26">
      <c r="B175" s="167" t="s">
        <v>17</v>
      </c>
      <c r="C175" s="167" t="s">
        <v>1028</v>
      </c>
      <c r="D175" s="167" t="s">
        <v>2076</v>
      </c>
      <c r="E175" s="167" t="s">
        <v>1892</v>
      </c>
      <c r="F175" s="167" t="s">
        <v>2077</v>
      </c>
      <c r="G175" s="167">
        <v>1</v>
      </c>
      <c r="H175" s="167">
        <v>1</v>
      </c>
      <c r="J175" s="167" t="s">
        <v>111</v>
      </c>
      <c r="K175" s="167" t="s">
        <v>111</v>
      </c>
      <c r="L175" s="167" t="s">
        <v>2070</v>
      </c>
      <c r="M175" s="167">
        <v>0</v>
      </c>
      <c r="N175" s="167">
        <v>0</v>
      </c>
      <c r="O175" s="167">
        <v>0</v>
      </c>
      <c r="P175" s="167">
        <v>0</v>
      </c>
      <c r="Q175" s="167">
        <v>0</v>
      </c>
      <c r="R175" s="167">
        <v>0</v>
      </c>
      <c r="S175" s="167">
        <v>0</v>
      </c>
      <c r="T175" s="167">
        <v>0</v>
      </c>
      <c r="U175" s="167">
        <v>0</v>
      </c>
      <c r="V175" s="167">
        <v>0</v>
      </c>
      <c r="W175" s="167">
        <v>0</v>
      </c>
      <c r="X175" s="167">
        <v>0</v>
      </c>
      <c r="Y175" s="167">
        <v>0</v>
      </c>
      <c r="Z175" s="167">
        <v>0</v>
      </c>
    </row>
    <row r="176" spans="1:26">
      <c r="B176" s="167" t="s">
        <v>17</v>
      </c>
      <c r="C176" s="167" t="s">
        <v>1028</v>
      </c>
      <c r="D176" s="167" t="s">
        <v>2076</v>
      </c>
      <c r="E176" s="167" t="s">
        <v>497</v>
      </c>
      <c r="F176" s="167" t="s">
        <v>2080</v>
      </c>
      <c r="G176" s="167">
        <v>7.9945498314140204E-2</v>
      </c>
      <c r="H176" s="167">
        <v>0.12140553844248</v>
      </c>
      <c r="J176" s="167" t="s">
        <v>114</v>
      </c>
      <c r="K176" s="167" t="s">
        <v>114</v>
      </c>
      <c r="L176" s="167" t="s">
        <v>249</v>
      </c>
      <c r="M176" s="167">
        <v>0</v>
      </c>
      <c r="N176" s="167">
        <v>0</v>
      </c>
      <c r="O176" s="167">
        <v>0</v>
      </c>
      <c r="P176" s="167">
        <v>0</v>
      </c>
      <c r="Q176" s="167">
        <v>36770707477017.398</v>
      </c>
      <c r="R176" s="167">
        <v>0</v>
      </c>
      <c r="S176" s="167">
        <v>0</v>
      </c>
      <c r="T176" s="167">
        <v>0</v>
      </c>
      <c r="U176" s="167">
        <v>0</v>
      </c>
      <c r="V176" s="167">
        <v>0</v>
      </c>
      <c r="W176" s="167">
        <v>26072978763473.301</v>
      </c>
      <c r="X176" s="167">
        <v>0</v>
      </c>
      <c r="Y176" s="167">
        <v>0</v>
      </c>
      <c r="Z176" s="167">
        <v>0</v>
      </c>
    </row>
    <row r="177" spans="2:26">
      <c r="B177" s="167" t="s">
        <v>17</v>
      </c>
      <c r="C177" s="167" t="s">
        <v>1028</v>
      </c>
      <c r="D177" s="167" t="s">
        <v>2076</v>
      </c>
      <c r="E177" s="167" t="s">
        <v>2078</v>
      </c>
      <c r="F177" s="167" t="s">
        <v>2080</v>
      </c>
      <c r="G177" s="167">
        <v>0.99995481746739601</v>
      </c>
      <c r="H177" s="167">
        <v>0.99994292638332605</v>
      </c>
      <c r="J177" s="167" t="s">
        <v>114</v>
      </c>
      <c r="K177" s="167" t="s">
        <v>114</v>
      </c>
      <c r="L177" s="167" t="s">
        <v>2070</v>
      </c>
      <c r="M177" s="167">
        <v>0</v>
      </c>
      <c r="N177" s="167">
        <v>0</v>
      </c>
      <c r="O177" s="167">
        <v>0</v>
      </c>
      <c r="P177" s="167">
        <v>0</v>
      </c>
      <c r="Q177" s="167">
        <v>0</v>
      </c>
      <c r="R177" s="167">
        <v>0</v>
      </c>
      <c r="S177" s="167">
        <v>0</v>
      </c>
      <c r="T177" s="167">
        <v>0</v>
      </c>
      <c r="U177" s="167">
        <v>0</v>
      </c>
      <c r="V177" s="167">
        <v>0</v>
      </c>
      <c r="W177" s="167">
        <v>24136319819245.602</v>
      </c>
      <c r="X177" s="167">
        <v>0</v>
      </c>
      <c r="Y177" s="167">
        <v>0</v>
      </c>
      <c r="Z177" s="167">
        <v>0</v>
      </c>
    </row>
    <row r="178" spans="2:26">
      <c r="B178" s="167" t="s">
        <v>17</v>
      </c>
      <c r="C178" s="167" t="s">
        <v>1028</v>
      </c>
      <c r="D178" s="167" t="s">
        <v>2076</v>
      </c>
      <c r="E178" s="167" t="s">
        <v>505</v>
      </c>
      <c r="F178" s="167" t="s">
        <v>2080</v>
      </c>
      <c r="G178" s="167">
        <v>1</v>
      </c>
      <c r="H178" s="167">
        <v>1</v>
      </c>
      <c r="J178" s="167" t="s">
        <v>117</v>
      </c>
      <c r="K178" s="167" t="s">
        <v>117</v>
      </c>
      <c r="L178" s="167" t="s">
        <v>249</v>
      </c>
      <c r="M178" s="167">
        <v>0</v>
      </c>
      <c r="N178" s="167">
        <v>0</v>
      </c>
      <c r="O178" s="167">
        <v>0</v>
      </c>
      <c r="P178" s="167">
        <v>0</v>
      </c>
      <c r="Q178" s="167">
        <v>36770707477017.398</v>
      </c>
      <c r="R178" s="167">
        <v>69986012070682.203</v>
      </c>
      <c r="S178" s="167">
        <v>7469430789005.3301</v>
      </c>
      <c r="T178" s="167">
        <v>0</v>
      </c>
      <c r="U178" s="167">
        <v>5142472598378.4805</v>
      </c>
      <c r="V178" s="167">
        <v>35533726476068.797</v>
      </c>
      <c r="W178" s="167">
        <v>26072978763473.301</v>
      </c>
      <c r="X178" s="167">
        <v>240753666743316</v>
      </c>
      <c r="Y178" s="167">
        <v>121790049139806</v>
      </c>
      <c r="Z178" s="167">
        <v>28348791326873.602</v>
      </c>
    </row>
    <row r="179" spans="2:26">
      <c r="B179" s="167" t="s">
        <v>17</v>
      </c>
      <c r="C179" s="167" t="s">
        <v>1028</v>
      </c>
      <c r="D179" s="167" t="s">
        <v>2076</v>
      </c>
      <c r="E179" s="167" t="s">
        <v>2079</v>
      </c>
      <c r="F179" s="167" t="s">
        <v>2080</v>
      </c>
      <c r="G179" s="167">
        <v>0.74231481615444395</v>
      </c>
      <c r="H179" s="167">
        <v>0.77495081246300901</v>
      </c>
      <c r="J179" s="167" t="s">
        <v>117</v>
      </c>
      <c r="K179" s="167" t="s">
        <v>117</v>
      </c>
      <c r="L179" s="167" t="s">
        <v>2070</v>
      </c>
      <c r="M179" s="167">
        <v>0</v>
      </c>
      <c r="N179" s="167">
        <v>0</v>
      </c>
      <c r="O179" s="167">
        <v>0</v>
      </c>
      <c r="P179" s="167">
        <v>0</v>
      </c>
      <c r="Q179" s="167">
        <v>0</v>
      </c>
      <c r="R179" s="167">
        <v>27227012070682.199</v>
      </c>
      <c r="S179" s="167">
        <v>2956430789005.3301</v>
      </c>
      <c r="T179" s="167">
        <v>0</v>
      </c>
      <c r="U179" s="167">
        <v>4876472598378.4805</v>
      </c>
      <c r="V179" s="167">
        <v>24755726476068.801</v>
      </c>
      <c r="W179" s="167">
        <v>0</v>
      </c>
      <c r="X179" s="167">
        <v>0</v>
      </c>
      <c r="Y179" s="167">
        <v>0</v>
      </c>
      <c r="Z179" s="167">
        <v>0</v>
      </c>
    </row>
    <row r="180" spans="2:26">
      <c r="B180" s="167" t="s">
        <v>17</v>
      </c>
      <c r="C180" s="167" t="s">
        <v>1028</v>
      </c>
      <c r="D180" s="167" t="s">
        <v>2076</v>
      </c>
      <c r="E180" s="167" t="s">
        <v>1892</v>
      </c>
      <c r="F180" s="167" t="s">
        <v>2080</v>
      </c>
      <c r="G180" s="167">
        <v>1</v>
      </c>
      <c r="H180" s="167">
        <v>1</v>
      </c>
      <c r="J180" s="167" t="s">
        <v>119</v>
      </c>
      <c r="K180" s="167" t="s">
        <v>119</v>
      </c>
      <c r="L180" s="167" t="s">
        <v>249</v>
      </c>
      <c r="M180" s="167">
        <v>0</v>
      </c>
      <c r="N180" s="167">
        <v>0</v>
      </c>
      <c r="O180" s="167">
        <v>0</v>
      </c>
      <c r="P180" s="7">
        <v>6.3E+20</v>
      </c>
      <c r="Q180" s="167">
        <v>36770707477017.398</v>
      </c>
      <c r="R180" s="167">
        <v>16130703494071.1</v>
      </c>
      <c r="S180" s="167">
        <v>24212825746355.699</v>
      </c>
      <c r="T180" s="167">
        <v>0</v>
      </c>
      <c r="U180" s="167">
        <v>206130617073345</v>
      </c>
      <c r="V180" s="167">
        <v>798165897321459</v>
      </c>
      <c r="W180" s="167">
        <v>26072978763473.301</v>
      </c>
      <c r="X180" s="167">
        <v>2433766079171290</v>
      </c>
      <c r="Y180" s="167">
        <v>3507714136692800</v>
      </c>
      <c r="Z180" s="167">
        <v>1096364335574700</v>
      </c>
    </row>
    <row r="181" spans="2:26">
      <c r="B181" s="167" t="s">
        <v>17</v>
      </c>
      <c r="C181" s="167" t="s">
        <v>1028</v>
      </c>
      <c r="D181" s="167" t="s">
        <v>515</v>
      </c>
      <c r="E181" s="167" t="s">
        <v>497</v>
      </c>
      <c r="F181" s="167" t="s">
        <v>2081</v>
      </c>
      <c r="G181" s="167">
        <v>7.4252061025569301E-3</v>
      </c>
      <c r="H181" s="167">
        <v>5.8481200188358401E-3</v>
      </c>
      <c r="J181" s="167" t="s">
        <v>119</v>
      </c>
      <c r="K181" s="167" t="s">
        <v>119</v>
      </c>
      <c r="L181" s="167" t="s">
        <v>2070</v>
      </c>
      <c r="M181" s="167">
        <v>0</v>
      </c>
      <c r="N181" s="167">
        <v>0</v>
      </c>
      <c r="O181" s="167">
        <v>0</v>
      </c>
      <c r="P181" s="7">
        <v>6.2999956876600004E+20</v>
      </c>
      <c r="Q181" s="167">
        <v>0</v>
      </c>
      <c r="R181" s="167">
        <v>0</v>
      </c>
      <c r="S181" s="167">
        <v>0</v>
      </c>
      <c r="T181" s="167">
        <v>0</v>
      </c>
      <c r="U181" s="167">
        <v>46671617073345.797</v>
      </c>
      <c r="V181" s="167">
        <v>470519897321459</v>
      </c>
      <c r="W181" s="167">
        <v>0</v>
      </c>
      <c r="X181" s="167">
        <v>672244079171291</v>
      </c>
      <c r="Y181" s="167">
        <v>2367875136692800</v>
      </c>
      <c r="Z181" s="167">
        <v>766180335574708</v>
      </c>
    </row>
    <row r="182" spans="2:26">
      <c r="B182" s="167" t="s">
        <v>17</v>
      </c>
      <c r="C182" s="167" t="s">
        <v>1028</v>
      </c>
      <c r="D182" s="167" t="s">
        <v>515</v>
      </c>
      <c r="E182" s="167" t="s">
        <v>2078</v>
      </c>
      <c r="F182" s="167" t="s">
        <v>2081</v>
      </c>
      <c r="G182" s="167">
        <v>0.99999736191526101</v>
      </c>
      <c r="H182" s="167">
        <v>0.99999938651922504</v>
      </c>
      <c r="J182" s="167" t="s">
        <v>122</v>
      </c>
      <c r="K182" s="167" t="s">
        <v>122</v>
      </c>
      <c r="L182" s="167" t="s">
        <v>249</v>
      </c>
      <c r="M182" s="167">
        <v>0</v>
      </c>
      <c r="N182" s="167">
        <v>0</v>
      </c>
      <c r="O182" s="167">
        <v>0</v>
      </c>
      <c r="P182" s="167">
        <v>0</v>
      </c>
      <c r="Q182" s="167">
        <v>36770707477017.398</v>
      </c>
      <c r="R182" s="167">
        <v>8494356812614.4404</v>
      </c>
      <c r="S182" s="167">
        <v>0</v>
      </c>
      <c r="T182" s="167">
        <v>0</v>
      </c>
      <c r="U182" s="167">
        <v>12441736358087.4</v>
      </c>
      <c r="V182" s="167">
        <v>137804369026449</v>
      </c>
      <c r="W182" s="167">
        <v>26072978763473.301</v>
      </c>
      <c r="X182" s="167">
        <v>251123796856256</v>
      </c>
      <c r="Y182" s="167">
        <v>196810157934893</v>
      </c>
      <c r="Z182" s="167">
        <v>30261707121057.898</v>
      </c>
    </row>
    <row r="183" spans="2:26">
      <c r="B183" s="167" t="s">
        <v>17</v>
      </c>
      <c r="C183" s="167" t="s">
        <v>1028</v>
      </c>
      <c r="D183" s="167" t="s">
        <v>515</v>
      </c>
      <c r="E183" s="167" t="s">
        <v>505</v>
      </c>
      <c r="F183" s="167" t="s">
        <v>2081</v>
      </c>
      <c r="G183" s="167">
        <v>1</v>
      </c>
      <c r="H183" s="167">
        <v>1</v>
      </c>
      <c r="J183" s="167" t="s">
        <v>122</v>
      </c>
      <c r="K183" s="167" t="s">
        <v>122</v>
      </c>
      <c r="L183" s="167" t="s">
        <v>2070</v>
      </c>
      <c r="M183" s="167">
        <v>0</v>
      </c>
      <c r="N183" s="167">
        <v>0</v>
      </c>
      <c r="O183" s="167">
        <v>0</v>
      </c>
      <c r="P183" s="167">
        <v>0</v>
      </c>
      <c r="Q183" s="167">
        <v>19919707477017.398</v>
      </c>
      <c r="R183" s="167">
        <v>0</v>
      </c>
      <c r="S183" s="167">
        <v>0</v>
      </c>
      <c r="T183" s="167">
        <v>0</v>
      </c>
      <c r="U183" s="167">
        <v>12421736358087.4</v>
      </c>
      <c r="V183" s="167">
        <v>132696369026449</v>
      </c>
      <c r="W183" s="167">
        <v>22942241567291.801</v>
      </c>
      <c r="X183" s="167">
        <v>101247796856256</v>
      </c>
      <c r="Y183" s="167">
        <v>106393157934893</v>
      </c>
      <c r="Z183" s="167">
        <v>0</v>
      </c>
    </row>
    <row r="184" spans="2:26">
      <c r="B184" s="167" t="s">
        <v>17</v>
      </c>
      <c r="C184" s="167" t="s">
        <v>1028</v>
      </c>
      <c r="D184" s="167" t="s">
        <v>515</v>
      </c>
      <c r="E184" s="167" t="s">
        <v>2079</v>
      </c>
      <c r="F184" s="167" t="s">
        <v>2081</v>
      </c>
      <c r="G184" s="167">
        <v>0.55737934687170299</v>
      </c>
      <c r="H184" s="167">
        <v>0.370405625864835</v>
      </c>
      <c r="J184" s="167" t="s">
        <v>125</v>
      </c>
      <c r="K184" s="167" t="s">
        <v>125</v>
      </c>
      <c r="L184" s="167" t="s">
        <v>249</v>
      </c>
      <c r="M184" s="167">
        <v>0</v>
      </c>
      <c r="N184" s="167">
        <v>0</v>
      </c>
      <c r="O184" s="167">
        <v>0</v>
      </c>
      <c r="P184" s="167">
        <v>0</v>
      </c>
      <c r="Q184" s="167">
        <v>36770707477017.398</v>
      </c>
      <c r="R184" s="167">
        <v>0</v>
      </c>
      <c r="S184" s="167">
        <v>0</v>
      </c>
      <c r="T184" s="167">
        <v>0</v>
      </c>
      <c r="U184" s="167">
        <v>0</v>
      </c>
      <c r="V184" s="167">
        <v>0</v>
      </c>
      <c r="W184" s="167">
        <v>26072978763473.301</v>
      </c>
      <c r="X184" s="167">
        <v>0</v>
      </c>
      <c r="Y184" s="167">
        <v>0</v>
      </c>
      <c r="Z184" s="167">
        <v>0</v>
      </c>
    </row>
    <row r="185" spans="2:26">
      <c r="B185" s="167" t="s">
        <v>17</v>
      </c>
      <c r="C185" s="167" t="s">
        <v>1028</v>
      </c>
      <c r="D185" s="167" t="s">
        <v>515</v>
      </c>
      <c r="E185" s="167" t="s">
        <v>1892</v>
      </c>
      <c r="F185" s="167" t="s">
        <v>2081</v>
      </c>
      <c r="G185" s="167">
        <v>0.75874018616855499</v>
      </c>
      <c r="H185" s="167">
        <v>0.87014525641129703</v>
      </c>
      <c r="J185" s="167" t="s">
        <v>125</v>
      </c>
      <c r="K185" s="167" t="s">
        <v>125</v>
      </c>
      <c r="L185" s="167" t="s">
        <v>2070</v>
      </c>
      <c r="M185" s="167">
        <v>0</v>
      </c>
      <c r="N185" s="167">
        <v>0</v>
      </c>
      <c r="O185" s="167">
        <v>0</v>
      </c>
      <c r="P185" s="167">
        <v>0</v>
      </c>
      <c r="Q185" s="167">
        <v>9755707477017.4707</v>
      </c>
      <c r="R185" s="167">
        <v>0</v>
      </c>
      <c r="S185" s="167">
        <v>0</v>
      </c>
      <c r="T185" s="167">
        <v>0</v>
      </c>
      <c r="U185" s="167">
        <v>0</v>
      </c>
      <c r="V185" s="167">
        <v>0</v>
      </c>
      <c r="W185" s="167">
        <v>13180333153409.199</v>
      </c>
      <c r="X185" s="167">
        <v>0</v>
      </c>
      <c r="Y185" s="167">
        <v>0</v>
      </c>
      <c r="Z185" s="167">
        <v>0</v>
      </c>
    </row>
    <row r="186" spans="2:26">
      <c r="B186" s="167" t="s">
        <v>19</v>
      </c>
      <c r="C186" s="167" t="s">
        <v>1028</v>
      </c>
      <c r="D186" s="167" t="s">
        <v>2076</v>
      </c>
      <c r="E186" s="167" t="s">
        <v>497</v>
      </c>
      <c r="F186" s="167" t="s">
        <v>2077</v>
      </c>
      <c r="G186" s="167">
        <v>5.4298053861345202E-2</v>
      </c>
      <c r="H186" s="167">
        <v>0.142835101295543</v>
      </c>
      <c r="J186" s="167" t="s">
        <v>128</v>
      </c>
      <c r="K186" s="167" t="s">
        <v>128</v>
      </c>
      <c r="L186" s="167" t="s">
        <v>249</v>
      </c>
      <c r="M186" s="167">
        <v>0</v>
      </c>
      <c r="N186" s="167">
        <v>0</v>
      </c>
      <c r="O186" s="167">
        <v>0</v>
      </c>
      <c r="P186" s="167">
        <v>0</v>
      </c>
      <c r="Q186" s="167">
        <v>36770707477017.398</v>
      </c>
      <c r="R186" s="167">
        <v>0</v>
      </c>
      <c r="S186" s="167">
        <v>0</v>
      </c>
      <c r="T186" s="167">
        <v>0</v>
      </c>
      <c r="U186" s="167">
        <v>0</v>
      </c>
      <c r="V186" s="167">
        <v>0</v>
      </c>
      <c r="W186" s="167">
        <v>26072978763473.301</v>
      </c>
      <c r="X186" s="167">
        <v>0</v>
      </c>
      <c r="Y186" s="167">
        <v>0</v>
      </c>
      <c r="Z186" s="167">
        <v>0</v>
      </c>
    </row>
    <row r="187" spans="2:26">
      <c r="B187" s="167" t="s">
        <v>19</v>
      </c>
      <c r="C187" s="167" t="s">
        <v>1028</v>
      </c>
      <c r="D187" s="167" t="s">
        <v>2076</v>
      </c>
      <c r="E187" s="167" t="s">
        <v>2078</v>
      </c>
      <c r="F187" s="167" t="s">
        <v>2077</v>
      </c>
      <c r="G187" s="167">
        <v>0.99999999998971201</v>
      </c>
      <c r="H187" s="167">
        <v>0.99999999999506395</v>
      </c>
      <c r="J187" s="167" t="s">
        <v>128</v>
      </c>
      <c r="K187" s="167" t="s">
        <v>128</v>
      </c>
      <c r="L187" s="167" t="s">
        <v>2070</v>
      </c>
      <c r="M187" s="167">
        <v>0</v>
      </c>
      <c r="N187" s="167">
        <v>0</v>
      </c>
      <c r="O187" s="167">
        <v>0</v>
      </c>
      <c r="P187" s="167">
        <v>0</v>
      </c>
      <c r="Q187" s="167">
        <v>0</v>
      </c>
      <c r="R187" s="167">
        <v>0</v>
      </c>
      <c r="S187" s="167">
        <v>0</v>
      </c>
      <c r="T187" s="167">
        <v>0</v>
      </c>
      <c r="U187" s="167">
        <v>0</v>
      </c>
      <c r="V187" s="167">
        <v>0</v>
      </c>
      <c r="W187" s="167">
        <v>0</v>
      </c>
      <c r="X187" s="167">
        <v>0</v>
      </c>
      <c r="Y187" s="167">
        <v>0</v>
      </c>
      <c r="Z187" s="167">
        <v>0</v>
      </c>
    </row>
    <row r="188" spans="2:26">
      <c r="B188" s="167" t="s">
        <v>19</v>
      </c>
      <c r="C188" s="167" t="s">
        <v>1028</v>
      </c>
      <c r="D188" s="167" t="s">
        <v>2076</v>
      </c>
      <c r="E188" s="167" t="s">
        <v>505</v>
      </c>
      <c r="F188" s="167" t="s">
        <v>2077</v>
      </c>
      <c r="G188" s="167">
        <v>1</v>
      </c>
      <c r="H188" s="167">
        <v>1</v>
      </c>
      <c r="J188" s="167" t="s">
        <v>131</v>
      </c>
      <c r="K188" s="167" t="s">
        <v>131</v>
      </c>
      <c r="L188" s="167" t="s">
        <v>249</v>
      </c>
      <c r="M188" s="167">
        <v>0</v>
      </c>
      <c r="N188" s="167">
        <v>0</v>
      </c>
      <c r="O188" s="167">
        <v>0</v>
      </c>
      <c r="P188" s="167">
        <v>0</v>
      </c>
      <c r="Q188" s="167">
        <v>36770707477017.398</v>
      </c>
      <c r="R188" s="167">
        <v>4073752539475.6699</v>
      </c>
      <c r="S188" s="167">
        <v>2870589696205.96</v>
      </c>
      <c r="T188" s="167">
        <v>0</v>
      </c>
      <c r="U188" s="167">
        <v>43496291166125.602</v>
      </c>
      <c r="V188" s="167">
        <v>4363698954929.3701</v>
      </c>
      <c r="W188" s="167">
        <v>26072978763473.301</v>
      </c>
      <c r="X188" s="167">
        <v>487339777684575</v>
      </c>
      <c r="Y188" s="167">
        <v>206240433817723</v>
      </c>
      <c r="Z188" s="167">
        <v>157387525446439</v>
      </c>
    </row>
    <row r="189" spans="2:26">
      <c r="B189" s="167" t="s">
        <v>19</v>
      </c>
      <c r="C189" s="167" t="s">
        <v>1028</v>
      </c>
      <c r="D189" s="167" t="s">
        <v>2076</v>
      </c>
      <c r="E189" s="167" t="s">
        <v>2079</v>
      </c>
      <c r="F189" s="167" t="s">
        <v>2077</v>
      </c>
      <c r="G189" s="167">
        <v>0.76500765813719795</v>
      </c>
      <c r="H189" s="167">
        <v>0.84128530869954299</v>
      </c>
      <c r="J189" s="167" t="s">
        <v>131</v>
      </c>
      <c r="K189" s="167" t="s">
        <v>131</v>
      </c>
      <c r="L189" s="167" t="s">
        <v>2070</v>
      </c>
      <c r="M189" s="167">
        <v>0</v>
      </c>
      <c r="N189" s="167">
        <v>0</v>
      </c>
      <c r="O189" s="167">
        <v>0</v>
      </c>
      <c r="P189" s="167">
        <v>0</v>
      </c>
      <c r="Q189" s="167">
        <v>0</v>
      </c>
      <c r="R189" s="167">
        <v>0</v>
      </c>
      <c r="S189" s="167">
        <v>0</v>
      </c>
      <c r="T189" s="167">
        <v>0</v>
      </c>
      <c r="U189" s="167">
        <v>0</v>
      </c>
      <c r="V189" s="167">
        <v>0</v>
      </c>
      <c r="W189" s="167">
        <v>0</v>
      </c>
      <c r="X189" s="167">
        <v>133836777684575</v>
      </c>
      <c r="Y189" s="167">
        <v>41590433817723.5</v>
      </c>
      <c r="Z189" s="167">
        <v>49585525446439.203</v>
      </c>
    </row>
    <row r="190" spans="2:26">
      <c r="B190" s="167" t="s">
        <v>19</v>
      </c>
      <c r="C190" s="167" t="s">
        <v>1028</v>
      </c>
      <c r="D190" s="167" t="s">
        <v>2076</v>
      </c>
      <c r="E190" s="167" t="s">
        <v>1892</v>
      </c>
      <c r="F190" s="167" t="s">
        <v>2077</v>
      </c>
      <c r="G190" s="167">
        <v>1</v>
      </c>
      <c r="H190" s="167">
        <v>1</v>
      </c>
      <c r="J190" s="167" t="s">
        <v>133</v>
      </c>
      <c r="K190" s="167" t="s">
        <v>133</v>
      </c>
      <c r="L190" s="167" t="s">
        <v>249</v>
      </c>
      <c r="M190" s="167">
        <v>0</v>
      </c>
      <c r="N190" s="167">
        <v>0</v>
      </c>
      <c r="O190" s="167">
        <v>0</v>
      </c>
      <c r="P190" s="167">
        <v>0</v>
      </c>
      <c r="Q190" s="167">
        <v>36770707477017.398</v>
      </c>
      <c r="R190" s="167">
        <v>0</v>
      </c>
      <c r="S190" s="167">
        <v>0</v>
      </c>
      <c r="T190" s="167">
        <v>0</v>
      </c>
      <c r="U190" s="167">
        <v>0</v>
      </c>
      <c r="V190" s="167">
        <v>0</v>
      </c>
      <c r="W190" s="167">
        <v>26072978763473.301</v>
      </c>
      <c r="X190" s="167">
        <v>0</v>
      </c>
      <c r="Y190" s="167">
        <v>0</v>
      </c>
      <c r="Z190" s="167">
        <v>0</v>
      </c>
    </row>
    <row r="191" spans="2:26">
      <c r="B191" s="167" t="s">
        <v>19</v>
      </c>
      <c r="C191" s="167" t="s">
        <v>1028</v>
      </c>
      <c r="D191" s="167" t="s">
        <v>2076</v>
      </c>
      <c r="E191" s="167" t="s">
        <v>497</v>
      </c>
      <c r="F191" s="167" t="s">
        <v>2080</v>
      </c>
      <c r="G191" s="167">
        <v>5.4298053861345202E-2</v>
      </c>
      <c r="H191" s="167">
        <v>0.142835101295543</v>
      </c>
      <c r="J191" s="167" t="s">
        <v>133</v>
      </c>
      <c r="K191" s="167" t="s">
        <v>133</v>
      </c>
      <c r="L191" s="167" t="s">
        <v>2070</v>
      </c>
      <c r="M191" s="167">
        <v>0</v>
      </c>
      <c r="N191" s="167">
        <v>0</v>
      </c>
      <c r="O191" s="167">
        <v>0</v>
      </c>
      <c r="P191" s="167">
        <v>0</v>
      </c>
      <c r="Q191" s="167">
        <v>16176707477017.4</v>
      </c>
      <c r="R191" s="167">
        <v>0</v>
      </c>
      <c r="S191" s="167">
        <v>0</v>
      </c>
      <c r="T191" s="167">
        <v>0</v>
      </c>
      <c r="U191" s="167">
        <v>0</v>
      </c>
      <c r="V191" s="167">
        <v>0</v>
      </c>
      <c r="W191" s="167">
        <v>19525201800913.102</v>
      </c>
      <c r="X191" s="167">
        <v>0</v>
      </c>
      <c r="Y191" s="167">
        <v>0</v>
      </c>
      <c r="Z191" s="167">
        <v>0</v>
      </c>
    </row>
    <row r="192" spans="2:26">
      <c r="B192" s="167" t="s">
        <v>19</v>
      </c>
      <c r="C192" s="167" t="s">
        <v>1028</v>
      </c>
      <c r="D192" s="167" t="s">
        <v>2076</v>
      </c>
      <c r="E192" s="167" t="s">
        <v>2078</v>
      </c>
      <c r="F192" s="167" t="s">
        <v>2080</v>
      </c>
      <c r="G192" s="167">
        <v>0.99999999998971201</v>
      </c>
      <c r="H192" s="167">
        <v>0.99999999999506395</v>
      </c>
      <c r="J192" s="167" t="s">
        <v>134</v>
      </c>
      <c r="K192" s="167" t="s">
        <v>134</v>
      </c>
      <c r="L192" s="167" t="s">
        <v>249</v>
      </c>
      <c r="M192" s="167">
        <v>0</v>
      </c>
      <c r="N192" s="167">
        <v>0</v>
      </c>
      <c r="O192" s="167">
        <v>0</v>
      </c>
      <c r="P192" s="167">
        <v>0</v>
      </c>
      <c r="Q192" s="167">
        <v>36770707477017.398</v>
      </c>
      <c r="R192" s="167">
        <v>9368206340170.0605</v>
      </c>
      <c r="S192" s="167">
        <v>999845066244.80896</v>
      </c>
      <c r="T192" s="167">
        <v>0</v>
      </c>
      <c r="U192" s="167">
        <v>688362473798.69495</v>
      </c>
      <c r="V192" s="167">
        <v>4756483071599.7598</v>
      </c>
      <c r="W192" s="167">
        <v>26072978763473.301</v>
      </c>
      <c r="X192" s="167">
        <v>32226868776664.398</v>
      </c>
      <c r="Y192" s="167">
        <v>16302605002966.1</v>
      </c>
      <c r="Z192" s="167">
        <v>3794720098872.8398</v>
      </c>
    </row>
    <row r="193" spans="2:26">
      <c r="B193" s="167" t="s">
        <v>19</v>
      </c>
      <c r="C193" s="167" t="s">
        <v>1028</v>
      </c>
      <c r="D193" s="167" t="s">
        <v>2076</v>
      </c>
      <c r="E193" s="167" t="s">
        <v>505</v>
      </c>
      <c r="F193" s="167" t="s">
        <v>2080</v>
      </c>
      <c r="G193" s="167">
        <v>1</v>
      </c>
      <c r="H193" s="167">
        <v>1</v>
      </c>
      <c r="J193" s="167" t="s">
        <v>134</v>
      </c>
      <c r="K193" s="167" t="s">
        <v>134</v>
      </c>
      <c r="L193" s="167" t="s">
        <v>2070</v>
      </c>
      <c r="M193" s="167">
        <v>0</v>
      </c>
      <c r="N193" s="167">
        <v>0</v>
      </c>
      <c r="O193" s="167">
        <v>0</v>
      </c>
      <c r="P193" s="167">
        <v>0</v>
      </c>
      <c r="Q193" s="167">
        <v>0</v>
      </c>
      <c r="R193" s="167">
        <v>0</v>
      </c>
      <c r="S193" s="167">
        <v>0</v>
      </c>
      <c r="T193" s="167">
        <v>0</v>
      </c>
      <c r="U193" s="167">
        <v>0</v>
      </c>
      <c r="V193" s="167">
        <v>0</v>
      </c>
      <c r="W193" s="167">
        <v>0</v>
      </c>
      <c r="X193" s="167">
        <v>0</v>
      </c>
      <c r="Y193" s="167">
        <v>0</v>
      </c>
      <c r="Z193" s="167">
        <v>0</v>
      </c>
    </row>
    <row r="194" spans="2:26">
      <c r="B194" s="167" t="s">
        <v>19</v>
      </c>
      <c r="C194" s="167" t="s">
        <v>1028</v>
      </c>
      <c r="D194" s="167" t="s">
        <v>2076</v>
      </c>
      <c r="E194" s="167" t="s">
        <v>2079</v>
      </c>
      <c r="F194" s="167" t="s">
        <v>2080</v>
      </c>
      <c r="G194" s="167">
        <v>0.76500765813719795</v>
      </c>
      <c r="H194" s="167">
        <v>0.84128530869954299</v>
      </c>
      <c r="J194" s="167" t="s">
        <v>137</v>
      </c>
      <c r="K194" s="167" t="s">
        <v>137</v>
      </c>
      <c r="L194" s="167" t="s">
        <v>249</v>
      </c>
      <c r="M194" s="167">
        <v>0</v>
      </c>
      <c r="N194" s="167">
        <v>0</v>
      </c>
      <c r="O194" s="167">
        <v>0</v>
      </c>
      <c r="P194" s="7">
        <v>2.0115000000000001E+21</v>
      </c>
      <c r="Q194" s="167">
        <v>36770707477017.398</v>
      </c>
      <c r="R194" s="167">
        <v>4148406815462.8599</v>
      </c>
      <c r="S194" s="167">
        <v>0</v>
      </c>
      <c r="T194" s="167">
        <v>0</v>
      </c>
      <c r="U194" s="167">
        <v>6076196826042.7197</v>
      </c>
      <c r="V194" s="167">
        <v>67299808129196.297</v>
      </c>
      <c r="W194" s="167">
        <v>26072978763473.301</v>
      </c>
      <c r="X194" s="167">
        <v>122641854278636</v>
      </c>
      <c r="Y194" s="167">
        <v>96116588758901.297</v>
      </c>
      <c r="Z194" s="167">
        <v>14778973245167.801</v>
      </c>
    </row>
    <row r="195" spans="2:26">
      <c r="B195" s="167" t="s">
        <v>19</v>
      </c>
      <c r="C195" s="167" t="s">
        <v>1028</v>
      </c>
      <c r="D195" s="167" t="s">
        <v>2076</v>
      </c>
      <c r="E195" s="167" t="s">
        <v>1892</v>
      </c>
      <c r="F195" s="167" t="s">
        <v>2080</v>
      </c>
      <c r="G195" s="167">
        <v>1</v>
      </c>
      <c r="H195" s="167">
        <v>1</v>
      </c>
      <c r="J195" s="167" t="s">
        <v>137</v>
      </c>
      <c r="K195" s="167" t="s">
        <v>137</v>
      </c>
      <c r="L195" s="167" t="s">
        <v>2070</v>
      </c>
      <c r="M195" s="167">
        <v>0</v>
      </c>
      <c r="N195" s="167">
        <v>0</v>
      </c>
      <c r="O195" s="167">
        <v>0</v>
      </c>
      <c r="P195" s="7">
        <v>2.0115000000000001E+21</v>
      </c>
      <c r="Q195" s="167">
        <v>28402707477017.398</v>
      </c>
      <c r="R195" s="167">
        <v>681406815462.86902</v>
      </c>
      <c r="S195" s="167">
        <v>0</v>
      </c>
      <c r="T195" s="167">
        <v>0</v>
      </c>
      <c r="U195" s="167">
        <v>6076196826042.7197</v>
      </c>
      <c r="V195" s="167">
        <v>61977808129196.297</v>
      </c>
      <c r="W195" s="167">
        <v>23469696951718</v>
      </c>
      <c r="X195" s="167">
        <v>82944854278636.797</v>
      </c>
      <c r="Y195" s="167">
        <v>7142588758901.3096</v>
      </c>
      <c r="Z195" s="167">
        <v>12831973245167.801</v>
      </c>
    </row>
    <row r="196" spans="2:26">
      <c r="B196" s="167" t="s">
        <v>19</v>
      </c>
      <c r="C196" s="167" t="s">
        <v>1028</v>
      </c>
      <c r="D196" s="167" t="s">
        <v>515</v>
      </c>
      <c r="E196" s="167" t="s">
        <v>497</v>
      </c>
      <c r="F196" s="167" t="s">
        <v>2081</v>
      </c>
      <c r="G196" s="167">
        <v>2.63558513825023E-3</v>
      </c>
      <c r="H196" s="167">
        <v>1.1988702472560001E-3</v>
      </c>
    </row>
    <row r="197" spans="2:26">
      <c r="B197" s="167" t="s">
        <v>19</v>
      </c>
      <c r="C197" s="167" t="s">
        <v>1028</v>
      </c>
      <c r="D197" s="167" t="s">
        <v>515</v>
      </c>
      <c r="E197" s="167" t="s">
        <v>2078</v>
      </c>
      <c r="F197" s="167" t="s">
        <v>2081</v>
      </c>
      <c r="G197" s="167">
        <v>0.99969551407233004</v>
      </c>
      <c r="H197" s="167">
        <v>0.999116096076057</v>
      </c>
    </row>
    <row r="198" spans="2:26">
      <c r="B198" s="167" t="s">
        <v>19</v>
      </c>
      <c r="C198" s="167" t="s">
        <v>1028</v>
      </c>
      <c r="D198" s="167" t="s">
        <v>515</v>
      </c>
      <c r="E198" s="167" t="s">
        <v>505</v>
      </c>
      <c r="F198" s="167" t="s">
        <v>2081</v>
      </c>
      <c r="G198" s="167">
        <v>1</v>
      </c>
      <c r="H198" s="167">
        <v>1</v>
      </c>
    </row>
    <row r="199" spans="2:26">
      <c r="B199" s="167" t="s">
        <v>19</v>
      </c>
      <c r="C199" s="167" t="s">
        <v>1028</v>
      </c>
      <c r="D199" s="167" t="s">
        <v>515</v>
      </c>
      <c r="E199" s="167" t="s">
        <v>2079</v>
      </c>
      <c r="F199" s="167" t="s">
        <v>2081</v>
      </c>
      <c r="G199" s="167">
        <v>0.80428858930033398</v>
      </c>
      <c r="H199" s="167">
        <v>0.55385911645069996</v>
      </c>
    </row>
    <row r="200" spans="2:26">
      <c r="B200" s="167" t="s">
        <v>19</v>
      </c>
      <c r="C200" s="167" t="s">
        <v>1028</v>
      </c>
      <c r="D200" s="167" t="s">
        <v>515</v>
      </c>
      <c r="E200" s="167" t="s">
        <v>1892</v>
      </c>
      <c r="F200" s="167" t="s">
        <v>2081</v>
      </c>
      <c r="G200" s="167">
        <v>0.86744159368999896</v>
      </c>
      <c r="H200" s="167">
        <v>0.95140448823170398</v>
      </c>
    </row>
    <row r="201" spans="2:26">
      <c r="B201" s="167" t="s">
        <v>22</v>
      </c>
      <c r="C201" s="167" t="s">
        <v>1028</v>
      </c>
      <c r="D201" s="167" t="s">
        <v>2076</v>
      </c>
      <c r="E201" s="167" t="s">
        <v>497</v>
      </c>
      <c r="F201" s="167" t="s">
        <v>2077</v>
      </c>
      <c r="G201" s="167">
        <v>9.1070279622060504E-2</v>
      </c>
      <c r="H201" s="167">
        <v>7.7790638489451197E-2</v>
      </c>
    </row>
    <row r="202" spans="2:26">
      <c r="B202" s="167" t="s">
        <v>22</v>
      </c>
      <c r="C202" s="167" t="s">
        <v>1028</v>
      </c>
      <c r="D202" s="167" t="s">
        <v>2076</v>
      </c>
      <c r="E202" s="167" t="s">
        <v>2078</v>
      </c>
      <c r="F202" s="167" t="s">
        <v>2077</v>
      </c>
      <c r="G202" s="167">
        <v>0.99983985307560796</v>
      </c>
      <c r="H202" s="167">
        <v>0.99972519418089101</v>
      </c>
    </row>
    <row r="203" spans="2:26">
      <c r="B203" s="167" t="s">
        <v>22</v>
      </c>
      <c r="C203" s="167" t="s">
        <v>1028</v>
      </c>
      <c r="D203" s="167" t="s">
        <v>2076</v>
      </c>
      <c r="E203" s="167" t="s">
        <v>505</v>
      </c>
      <c r="F203" s="167" t="s">
        <v>2077</v>
      </c>
      <c r="G203" s="167">
        <v>1</v>
      </c>
      <c r="H203" s="167">
        <v>1</v>
      </c>
    </row>
    <row r="204" spans="2:26">
      <c r="B204" s="167" t="s">
        <v>22</v>
      </c>
      <c r="C204" s="167" t="s">
        <v>1028</v>
      </c>
      <c r="D204" s="167" t="s">
        <v>2076</v>
      </c>
      <c r="E204" s="167" t="s">
        <v>2079</v>
      </c>
      <c r="F204" s="167" t="s">
        <v>2077</v>
      </c>
      <c r="G204" s="167">
        <v>0.73838163307904703</v>
      </c>
      <c r="H204" s="167">
        <v>0.65440441697433605</v>
      </c>
    </row>
    <row r="205" spans="2:26">
      <c r="B205" s="167" t="s">
        <v>22</v>
      </c>
      <c r="C205" s="167" t="s">
        <v>1028</v>
      </c>
      <c r="D205" s="167" t="s">
        <v>2076</v>
      </c>
      <c r="E205" s="167" t="s">
        <v>1892</v>
      </c>
      <c r="F205" s="167" t="s">
        <v>2077</v>
      </c>
      <c r="G205" s="167">
        <v>1</v>
      </c>
      <c r="H205" s="167">
        <v>1</v>
      </c>
    </row>
    <row r="206" spans="2:26">
      <c r="B206" s="167" t="s">
        <v>22</v>
      </c>
      <c r="C206" s="167" t="s">
        <v>1028</v>
      </c>
      <c r="D206" s="167" t="s">
        <v>2076</v>
      </c>
      <c r="E206" s="167" t="s">
        <v>497</v>
      </c>
      <c r="F206" s="167" t="s">
        <v>2080</v>
      </c>
      <c r="G206" s="167">
        <v>9.1070279622060504E-2</v>
      </c>
      <c r="H206" s="167">
        <v>7.7790638489451197E-2</v>
      </c>
    </row>
    <row r="207" spans="2:26">
      <c r="B207" s="167" t="s">
        <v>22</v>
      </c>
      <c r="C207" s="167" t="s">
        <v>1028</v>
      </c>
      <c r="D207" s="167" t="s">
        <v>2076</v>
      </c>
      <c r="E207" s="167" t="s">
        <v>2078</v>
      </c>
      <c r="F207" s="167" t="s">
        <v>2080</v>
      </c>
      <c r="G207" s="167">
        <v>0.99983985307560796</v>
      </c>
      <c r="H207" s="167">
        <v>0.99972519418089101</v>
      </c>
    </row>
    <row r="208" spans="2:26">
      <c r="B208" s="167" t="s">
        <v>22</v>
      </c>
      <c r="C208" s="167" t="s">
        <v>1028</v>
      </c>
      <c r="D208" s="167" t="s">
        <v>2076</v>
      </c>
      <c r="E208" s="167" t="s">
        <v>505</v>
      </c>
      <c r="F208" s="167" t="s">
        <v>2080</v>
      </c>
      <c r="G208" s="167">
        <v>1</v>
      </c>
      <c r="H208" s="167">
        <v>1</v>
      </c>
    </row>
    <row r="209" spans="2:8">
      <c r="B209" s="167" t="s">
        <v>22</v>
      </c>
      <c r="C209" s="167" t="s">
        <v>1028</v>
      </c>
      <c r="D209" s="167" t="s">
        <v>2076</v>
      </c>
      <c r="E209" s="167" t="s">
        <v>2079</v>
      </c>
      <c r="F209" s="167" t="s">
        <v>2080</v>
      </c>
      <c r="G209" s="167">
        <v>0.73838163307904703</v>
      </c>
      <c r="H209" s="167">
        <v>0.65440441697433605</v>
      </c>
    </row>
    <row r="210" spans="2:8">
      <c r="B210" s="167" t="s">
        <v>22</v>
      </c>
      <c r="C210" s="167" t="s">
        <v>1028</v>
      </c>
      <c r="D210" s="167" t="s">
        <v>2076</v>
      </c>
      <c r="E210" s="167" t="s">
        <v>1892</v>
      </c>
      <c r="F210" s="167" t="s">
        <v>2080</v>
      </c>
      <c r="G210" s="167">
        <v>1</v>
      </c>
      <c r="H210" s="167">
        <v>1</v>
      </c>
    </row>
    <row r="211" spans="2:8">
      <c r="B211" s="167" t="s">
        <v>22</v>
      </c>
      <c r="C211" s="167" t="s">
        <v>1028</v>
      </c>
      <c r="D211" s="167" t="s">
        <v>515</v>
      </c>
      <c r="E211" s="167" t="s">
        <v>497</v>
      </c>
      <c r="F211" s="167" t="s">
        <v>2081</v>
      </c>
      <c r="G211" s="167">
        <v>9.33218667834536E-3</v>
      </c>
      <c r="H211" s="167">
        <v>7.8061928454367397E-3</v>
      </c>
    </row>
    <row r="212" spans="2:8">
      <c r="B212" s="167" t="s">
        <v>22</v>
      </c>
      <c r="C212" s="167" t="s">
        <v>1028</v>
      </c>
      <c r="D212" s="167" t="s">
        <v>515</v>
      </c>
      <c r="E212" s="167" t="s">
        <v>2078</v>
      </c>
      <c r="F212" s="167" t="s">
        <v>2081</v>
      </c>
      <c r="G212" s="167">
        <v>0.99954035980156497</v>
      </c>
      <c r="H212" s="167">
        <v>0.99991088835709596</v>
      </c>
    </row>
    <row r="213" spans="2:8">
      <c r="B213" s="167" t="s">
        <v>22</v>
      </c>
      <c r="C213" s="167" t="s">
        <v>1028</v>
      </c>
      <c r="D213" s="167" t="s">
        <v>515</v>
      </c>
      <c r="E213" s="167" t="s">
        <v>505</v>
      </c>
      <c r="F213" s="167" t="s">
        <v>2081</v>
      </c>
      <c r="G213" s="167">
        <v>1</v>
      </c>
      <c r="H213" s="167">
        <v>1</v>
      </c>
    </row>
    <row r="214" spans="2:8">
      <c r="B214" s="167" t="s">
        <v>22</v>
      </c>
      <c r="C214" s="167" t="s">
        <v>1028</v>
      </c>
      <c r="D214" s="167" t="s">
        <v>515</v>
      </c>
      <c r="E214" s="167" t="s">
        <v>2079</v>
      </c>
      <c r="F214" s="167" t="s">
        <v>2081</v>
      </c>
      <c r="G214" s="167">
        <v>0.51469297692439198</v>
      </c>
      <c r="H214" s="167">
        <v>0.30594943668147101</v>
      </c>
    </row>
    <row r="215" spans="2:8">
      <c r="B215" s="167" t="s">
        <v>22</v>
      </c>
      <c r="C215" s="167" t="s">
        <v>1028</v>
      </c>
      <c r="D215" s="167" t="s">
        <v>515</v>
      </c>
      <c r="E215" s="167" t="s">
        <v>1892</v>
      </c>
      <c r="F215" s="167" t="s">
        <v>2081</v>
      </c>
      <c r="G215" s="167">
        <v>0.75541724217295902</v>
      </c>
      <c r="H215" s="167">
        <v>0.91139490285524605</v>
      </c>
    </row>
    <row r="216" spans="2:8">
      <c r="B216" s="167" t="s">
        <v>25</v>
      </c>
      <c r="C216" s="167" t="s">
        <v>1028</v>
      </c>
      <c r="D216" s="167" t="s">
        <v>2076</v>
      </c>
      <c r="E216" s="167" t="s">
        <v>497</v>
      </c>
      <c r="F216" s="167" t="s">
        <v>2077</v>
      </c>
      <c r="G216" s="167">
        <v>1.42872607794768E-2</v>
      </c>
      <c r="H216" s="167">
        <v>1.6896862873626899E-2</v>
      </c>
    </row>
    <row r="217" spans="2:8">
      <c r="B217" s="167" t="s">
        <v>25</v>
      </c>
      <c r="C217" s="167" t="s">
        <v>1028</v>
      </c>
      <c r="D217" s="167" t="s">
        <v>2076</v>
      </c>
      <c r="E217" s="167" t="s">
        <v>2078</v>
      </c>
      <c r="F217" s="167" t="s">
        <v>2077</v>
      </c>
      <c r="G217" s="167">
        <v>0.99897636385958399</v>
      </c>
      <c r="H217" s="167">
        <v>0.99860234327216102</v>
      </c>
    </row>
    <row r="218" spans="2:8">
      <c r="B218" s="167" t="s">
        <v>25</v>
      </c>
      <c r="C218" s="167" t="s">
        <v>1028</v>
      </c>
      <c r="D218" s="167" t="s">
        <v>2076</v>
      </c>
      <c r="E218" s="167" t="s">
        <v>505</v>
      </c>
      <c r="F218" s="167" t="s">
        <v>2077</v>
      </c>
      <c r="G218" s="167">
        <v>1</v>
      </c>
      <c r="H218" s="167">
        <v>1</v>
      </c>
    </row>
    <row r="219" spans="2:8">
      <c r="B219" s="167" t="s">
        <v>25</v>
      </c>
      <c r="C219" s="167" t="s">
        <v>1028</v>
      </c>
      <c r="D219" s="167" t="s">
        <v>2076</v>
      </c>
      <c r="E219" s="167" t="s">
        <v>2079</v>
      </c>
      <c r="F219" s="167" t="s">
        <v>2077</v>
      </c>
      <c r="G219" s="167">
        <v>0.31541971127989499</v>
      </c>
      <c r="H219" s="167">
        <v>0.27846575435682402</v>
      </c>
    </row>
    <row r="220" spans="2:8">
      <c r="B220" s="167" t="s">
        <v>25</v>
      </c>
      <c r="C220" s="167" t="s">
        <v>1028</v>
      </c>
      <c r="D220" s="167" t="s">
        <v>2076</v>
      </c>
      <c r="E220" s="167" t="s">
        <v>1892</v>
      </c>
      <c r="F220" s="167" t="s">
        <v>2077</v>
      </c>
      <c r="G220" s="167">
        <v>1</v>
      </c>
      <c r="H220" s="167">
        <v>1</v>
      </c>
    </row>
    <row r="221" spans="2:8">
      <c r="B221" s="167" t="s">
        <v>25</v>
      </c>
      <c r="C221" s="167" t="s">
        <v>1028</v>
      </c>
      <c r="D221" s="167" t="s">
        <v>2076</v>
      </c>
      <c r="E221" s="167" t="s">
        <v>497</v>
      </c>
      <c r="F221" s="167" t="s">
        <v>2080</v>
      </c>
      <c r="G221" s="167">
        <v>1.42872607794768E-2</v>
      </c>
      <c r="H221" s="167">
        <v>1.6896862873626899E-2</v>
      </c>
    </row>
    <row r="222" spans="2:8">
      <c r="B222" s="167" t="s">
        <v>25</v>
      </c>
      <c r="C222" s="167" t="s">
        <v>1028</v>
      </c>
      <c r="D222" s="167" t="s">
        <v>2076</v>
      </c>
      <c r="E222" s="167" t="s">
        <v>2078</v>
      </c>
      <c r="F222" s="167" t="s">
        <v>2080</v>
      </c>
      <c r="G222" s="167">
        <v>0.99897636385958399</v>
      </c>
      <c r="H222" s="167">
        <v>0.99860234327216102</v>
      </c>
    </row>
    <row r="223" spans="2:8">
      <c r="B223" s="167" t="s">
        <v>25</v>
      </c>
      <c r="C223" s="167" t="s">
        <v>1028</v>
      </c>
      <c r="D223" s="167" t="s">
        <v>2076</v>
      </c>
      <c r="E223" s="167" t="s">
        <v>505</v>
      </c>
      <c r="F223" s="167" t="s">
        <v>2080</v>
      </c>
      <c r="G223" s="167">
        <v>1</v>
      </c>
      <c r="H223" s="167">
        <v>1</v>
      </c>
    </row>
    <row r="224" spans="2:8">
      <c r="B224" s="167" t="s">
        <v>25</v>
      </c>
      <c r="C224" s="167" t="s">
        <v>1028</v>
      </c>
      <c r="D224" s="167" t="s">
        <v>2076</v>
      </c>
      <c r="E224" s="167" t="s">
        <v>2079</v>
      </c>
      <c r="F224" s="167" t="s">
        <v>2080</v>
      </c>
      <c r="G224" s="167">
        <v>0.31541971127989499</v>
      </c>
      <c r="H224" s="167">
        <v>0.27846575435682402</v>
      </c>
    </row>
    <row r="225" spans="2:8">
      <c r="B225" s="167" t="s">
        <v>25</v>
      </c>
      <c r="C225" s="167" t="s">
        <v>1028</v>
      </c>
      <c r="D225" s="167" t="s">
        <v>2076</v>
      </c>
      <c r="E225" s="167" t="s">
        <v>1892</v>
      </c>
      <c r="F225" s="167" t="s">
        <v>2080</v>
      </c>
      <c r="G225" s="167">
        <v>1</v>
      </c>
      <c r="H225" s="167">
        <v>1</v>
      </c>
    </row>
    <row r="226" spans="2:8">
      <c r="B226" s="167" t="s">
        <v>25</v>
      </c>
      <c r="C226" s="167" t="s">
        <v>1028</v>
      </c>
      <c r="D226" s="167" t="s">
        <v>515</v>
      </c>
      <c r="E226" s="167" t="s">
        <v>497</v>
      </c>
      <c r="F226" s="167" t="s">
        <v>2081</v>
      </c>
      <c r="G226" s="167">
        <v>2.95572015477686E-3</v>
      </c>
      <c r="H226" s="167">
        <v>2.2812584087877098E-3</v>
      </c>
    </row>
    <row r="227" spans="2:8">
      <c r="B227" s="167" t="s">
        <v>25</v>
      </c>
      <c r="C227" s="167" t="s">
        <v>1028</v>
      </c>
      <c r="D227" s="167" t="s">
        <v>515</v>
      </c>
      <c r="E227" s="167" t="s">
        <v>2078</v>
      </c>
      <c r="F227" s="167" t="s">
        <v>2081</v>
      </c>
      <c r="G227" s="167">
        <v>0.99532602650133795</v>
      </c>
      <c r="H227" s="167">
        <v>0.99833888447312003</v>
      </c>
    </row>
    <row r="228" spans="2:8">
      <c r="B228" s="167" t="s">
        <v>25</v>
      </c>
      <c r="C228" s="167" t="s">
        <v>1028</v>
      </c>
      <c r="D228" s="167" t="s">
        <v>515</v>
      </c>
      <c r="E228" s="167" t="s">
        <v>505</v>
      </c>
      <c r="F228" s="167" t="s">
        <v>2081</v>
      </c>
      <c r="G228" s="167">
        <v>1</v>
      </c>
      <c r="H228" s="167">
        <v>1</v>
      </c>
    </row>
    <row r="229" spans="2:8">
      <c r="B229" s="167" t="s">
        <v>25</v>
      </c>
      <c r="C229" s="167" t="s">
        <v>1028</v>
      </c>
      <c r="D229" s="167" t="s">
        <v>515</v>
      </c>
      <c r="E229" s="167" t="s">
        <v>2079</v>
      </c>
      <c r="F229" s="167" t="s">
        <v>2081</v>
      </c>
      <c r="G229" s="167">
        <v>0.27504129818081802</v>
      </c>
      <c r="H229" s="167">
        <v>0.163449098410272</v>
      </c>
    </row>
    <row r="230" spans="2:8">
      <c r="B230" s="167" t="s">
        <v>25</v>
      </c>
      <c r="C230" s="167" t="s">
        <v>1028</v>
      </c>
      <c r="D230" s="167" t="s">
        <v>515</v>
      </c>
      <c r="E230" s="167" t="s">
        <v>1892</v>
      </c>
      <c r="F230" s="167" t="s">
        <v>2081</v>
      </c>
      <c r="G230" s="167">
        <v>0.51621990074156299</v>
      </c>
      <c r="H230" s="167">
        <v>0.78257081852510102</v>
      </c>
    </row>
    <row r="231" spans="2:8">
      <c r="B231" s="167" t="s">
        <v>28</v>
      </c>
      <c r="C231" s="167" t="s">
        <v>1028</v>
      </c>
      <c r="D231" s="167" t="s">
        <v>2076</v>
      </c>
      <c r="E231" s="167" t="s">
        <v>497</v>
      </c>
      <c r="F231" s="167" t="s">
        <v>2077</v>
      </c>
      <c r="G231" s="167">
        <v>5.4131096088364097E-2</v>
      </c>
      <c r="H231" s="167">
        <v>4.9646710216036997E-2</v>
      </c>
    </row>
    <row r="232" spans="2:8">
      <c r="B232" s="167" t="s">
        <v>28</v>
      </c>
      <c r="C232" s="167" t="s">
        <v>1028</v>
      </c>
      <c r="D232" s="167" t="s">
        <v>2076</v>
      </c>
      <c r="E232" s="167" t="s">
        <v>2078</v>
      </c>
      <c r="F232" s="167" t="s">
        <v>2077</v>
      </c>
      <c r="G232" s="167">
        <v>0.99972836134471399</v>
      </c>
      <c r="H232" s="167">
        <v>0.99955632296561003</v>
      </c>
    </row>
    <row r="233" spans="2:8">
      <c r="B233" s="167" t="s">
        <v>28</v>
      </c>
      <c r="C233" s="167" t="s">
        <v>1028</v>
      </c>
      <c r="D233" s="167" t="s">
        <v>2076</v>
      </c>
      <c r="E233" s="167" t="s">
        <v>505</v>
      </c>
      <c r="F233" s="167" t="s">
        <v>2077</v>
      </c>
      <c r="G233" s="167">
        <v>1</v>
      </c>
      <c r="H233" s="167">
        <v>1</v>
      </c>
    </row>
    <row r="234" spans="2:8">
      <c r="B234" s="167" t="s">
        <v>28</v>
      </c>
      <c r="C234" s="167" t="s">
        <v>1028</v>
      </c>
      <c r="D234" s="167" t="s">
        <v>2076</v>
      </c>
      <c r="E234" s="167" t="s">
        <v>2079</v>
      </c>
      <c r="F234" s="167" t="s">
        <v>2077</v>
      </c>
      <c r="G234" s="167">
        <v>0.62811345838070998</v>
      </c>
      <c r="H234" s="167">
        <v>0.54264304584017098</v>
      </c>
    </row>
    <row r="235" spans="2:8">
      <c r="B235" s="167" t="s">
        <v>28</v>
      </c>
      <c r="C235" s="167" t="s">
        <v>1028</v>
      </c>
      <c r="D235" s="167" t="s">
        <v>2076</v>
      </c>
      <c r="E235" s="167" t="s">
        <v>1892</v>
      </c>
      <c r="F235" s="167" t="s">
        <v>2077</v>
      </c>
      <c r="G235" s="167">
        <v>1</v>
      </c>
      <c r="H235" s="167">
        <v>1</v>
      </c>
    </row>
    <row r="236" spans="2:8">
      <c r="B236" s="167" t="s">
        <v>28</v>
      </c>
      <c r="C236" s="167" t="s">
        <v>1028</v>
      </c>
      <c r="D236" s="167" t="s">
        <v>2076</v>
      </c>
      <c r="E236" s="167" t="s">
        <v>497</v>
      </c>
      <c r="F236" s="167" t="s">
        <v>2080</v>
      </c>
      <c r="G236" s="167">
        <v>5.4131096088364097E-2</v>
      </c>
      <c r="H236" s="167">
        <v>4.9646710216036997E-2</v>
      </c>
    </row>
    <row r="237" spans="2:8">
      <c r="B237" s="167" t="s">
        <v>28</v>
      </c>
      <c r="C237" s="167" t="s">
        <v>1028</v>
      </c>
      <c r="D237" s="167" t="s">
        <v>2076</v>
      </c>
      <c r="E237" s="167" t="s">
        <v>2078</v>
      </c>
      <c r="F237" s="167" t="s">
        <v>2080</v>
      </c>
      <c r="G237" s="167">
        <v>0.99972836134471399</v>
      </c>
      <c r="H237" s="167">
        <v>0.99955632296561003</v>
      </c>
    </row>
    <row r="238" spans="2:8">
      <c r="B238" s="167" t="s">
        <v>28</v>
      </c>
      <c r="C238" s="167" t="s">
        <v>1028</v>
      </c>
      <c r="D238" s="167" t="s">
        <v>2076</v>
      </c>
      <c r="E238" s="167" t="s">
        <v>505</v>
      </c>
      <c r="F238" s="167" t="s">
        <v>2080</v>
      </c>
      <c r="G238" s="167">
        <v>1</v>
      </c>
      <c r="H238" s="167">
        <v>1</v>
      </c>
    </row>
    <row r="239" spans="2:8">
      <c r="B239" s="167" t="s">
        <v>28</v>
      </c>
      <c r="C239" s="167" t="s">
        <v>1028</v>
      </c>
      <c r="D239" s="167" t="s">
        <v>2076</v>
      </c>
      <c r="E239" s="167" t="s">
        <v>2079</v>
      </c>
      <c r="F239" s="167" t="s">
        <v>2080</v>
      </c>
      <c r="G239" s="167">
        <v>0.62811345838070998</v>
      </c>
      <c r="H239" s="167">
        <v>0.54264304584017098</v>
      </c>
    </row>
    <row r="240" spans="2:8">
      <c r="B240" s="167" t="s">
        <v>28</v>
      </c>
      <c r="C240" s="167" t="s">
        <v>1028</v>
      </c>
      <c r="D240" s="167" t="s">
        <v>2076</v>
      </c>
      <c r="E240" s="167" t="s">
        <v>1892</v>
      </c>
      <c r="F240" s="167" t="s">
        <v>2080</v>
      </c>
      <c r="G240" s="167">
        <v>1</v>
      </c>
      <c r="H240" s="167">
        <v>1</v>
      </c>
    </row>
    <row r="241" spans="2:8">
      <c r="B241" s="167" t="s">
        <v>28</v>
      </c>
      <c r="C241" s="167" t="s">
        <v>1028</v>
      </c>
      <c r="D241" s="167" t="s">
        <v>515</v>
      </c>
      <c r="E241" s="167" t="s">
        <v>497</v>
      </c>
      <c r="F241" s="167" t="s">
        <v>2081</v>
      </c>
      <c r="G241" s="167">
        <v>6.4152815489895397E-3</v>
      </c>
      <c r="H241" s="167">
        <v>5.1420779382121001E-3</v>
      </c>
    </row>
    <row r="242" spans="2:8">
      <c r="B242" s="167" t="s">
        <v>28</v>
      </c>
      <c r="C242" s="167" t="s">
        <v>1028</v>
      </c>
      <c r="D242" s="167" t="s">
        <v>515</v>
      </c>
      <c r="E242" s="167" t="s">
        <v>2078</v>
      </c>
      <c r="F242" s="167" t="s">
        <v>2081</v>
      </c>
      <c r="G242" s="167">
        <v>0.99882644111241303</v>
      </c>
      <c r="H242" s="167">
        <v>0.99964411206829196</v>
      </c>
    </row>
    <row r="243" spans="2:8">
      <c r="B243" s="167" t="s">
        <v>28</v>
      </c>
      <c r="C243" s="167" t="s">
        <v>1028</v>
      </c>
      <c r="D243" s="167" t="s">
        <v>515</v>
      </c>
      <c r="E243" s="167" t="s">
        <v>505</v>
      </c>
      <c r="F243" s="167" t="s">
        <v>2081</v>
      </c>
      <c r="G243" s="167">
        <v>1</v>
      </c>
      <c r="H243" s="167">
        <v>1</v>
      </c>
    </row>
    <row r="244" spans="2:8">
      <c r="B244" s="167" t="s">
        <v>28</v>
      </c>
      <c r="C244" s="167" t="s">
        <v>1028</v>
      </c>
      <c r="D244" s="167" t="s">
        <v>515</v>
      </c>
      <c r="E244" s="167" t="s">
        <v>2079</v>
      </c>
      <c r="F244" s="167" t="s">
        <v>2081</v>
      </c>
      <c r="G244" s="167">
        <v>0.42841441724707702</v>
      </c>
      <c r="H244" s="167">
        <v>0.25064198421749301</v>
      </c>
    </row>
    <row r="245" spans="2:8">
      <c r="B245" s="167" t="s">
        <v>28</v>
      </c>
      <c r="C245" s="167" t="s">
        <v>1028</v>
      </c>
      <c r="D245" s="167" t="s">
        <v>515</v>
      </c>
      <c r="E245" s="167" t="s">
        <v>1892</v>
      </c>
      <c r="F245" s="167" t="s">
        <v>2081</v>
      </c>
      <c r="G245" s="167">
        <v>0.68411479303539702</v>
      </c>
      <c r="H245" s="167">
        <v>0.87841437775288</v>
      </c>
    </row>
    <row r="246" spans="2:8">
      <c r="B246" s="167" t="s">
        <v>30</v>
      </c>
      <c r="C246" s="167" t="s">
        <v>1028</v>
      </c>
      <c r="D246" s="167" t="s">
        <v>2076</v>
      </c>
      <c r="E246" s="167" t="s">
        <v>497</v>
      </c>
      <c r="F246" s="167" t="s">
        <v>2077</v>
      </c>
      <c r="G246" s="167">
        <v>1.8785734190099001E-2</v>
      </c>
      <c r="H246" s="167">
        <v>3.4909776946514398E-2</v>
      </c>
    </row>
    <row r="247" spans="2:8">
      <c r="B247" s="167" t="s">
        <v>30</v>
      </c>
      <c r="C247" s="167" t="s">
        <v>1028</v>
      </c>
      <c r="D247" s="167" t="s">
        <v>2076</v>
      </c>
      <c r="E247" s="167" t="s">
        <v>2078</v>
      </c>
      <c r="F247" s="167" t="s">
        <v>2077</v>
      </c>
      <c r="G247" s="167">
        <v>0.99994150394830195</v>
      </c>
      <c r="H247" s="167">
        <v>0.99995840843016204</v>
      </c>
    </row>
    <row r="248" spans="2:8">
      <c r="B248" s="167" t="s">
        <v>30</v>
      </c>
      <c r="C248" s="167" t="s">
        <v>1028</v>
      </c>
      <c r="D248" s="167" t="s">
        <v>2076</v>
      </c>
      <c r="E248" s="167" t="s">
        <v>505</v>
      </c>
      <c r="F248" s="167" t="s">
        <v>2077</v>
      </c>
      <c r="G248" s="167">
        <v>1</v>
      </c>
      <c r="H248" s="167">
        <v>1</v>
      </c>
    </row>
    <row r="249" spans="2:8">
      <c r="B249" s="167" t="s">
        <v>30</v>
      </c>
      <c r="C249" s="167" t="s">
        <v>1028</v>
      </c>
      <c r="D249" s="167" t="s">
        <v>2076</v>
      </c>
      <c r="E249" s="167" t="s">
        <v>2079</v>
      </c>
      <c r="F249" s="167" t="s">
        <v>2077</v>
      </c>
      <c r="G249" s="167">
        <v>0.15817719372893899</v>
      </c>
      <c r="H249" s="167">
        <v>0.217702273123732</v>
      </c>
    </row>
    <row r="250" spans="2:8">
      <c r="B250" s="167" t="s">
        <v>30</v>
      </c>
      <c r="C250" s="167" t="s">
        <v>1028</v>
      </c>
      <c r="D250" s="167" t="s">
        <v>2076</v>
      </c>
      <c r="E250" s="167" t="s">
        <v>1892</v>
      </c>
      <c r="F250" s="167" t="s">
        <v>2077</v>
      </c>
      <c r="G250" s="167">
        <v>1</v>
      </c>
      <c r="H250" s="167">
        <v>1</v>
      </c>
    </row>
    <row r="251" spans="2:8">
      <c r="B251" s="167" t="s">
        <v>30</v>
      </c>
      <c r="C251" s="167" t="s">
        <v>1028</v>
      </c>
      <c r="D251" s="167" t="s">
        <v>2076</v>
      </c>
      <c r="E251" s="167" t="s">
        <v>497</v>
      </c>
      <c r="F251" s="167" t="s">
        <v>2080</v>
      </c>
      <c r="G251" s="167">
        <v>1.8785734190099001E-2</v>
      </c>
      <c r="H251" s="167">
        <v>3.4909776946514398E-2</v>
      </c>
    </row>
    <row r="252" spans="2:8">
      <c r="B252" s="167" t="s">
        <v>30</v>
      </c>
      <c r="C252" s="167" t="s">
        <v>1028</v>
      </c>
      <c r="D252" s="167" t="s">
        <v>2076</v>
      </c>
      <c r="E252" s="167" t="s">
        <v>2078</v>
      </c>
      <c r="F252" s="167" t="s">
        <v>2080</v>
      </c>
      <c r="G252" s="167">
        <v>0.99994150394830195</v>
      </c>
      <c r="H252" s="167">
        <v>0.99995840843016204</v>
      </c>
    </row>
    <row r="253" spans="2:8">
      <c r="B253" s="167" t="s">
        <v>30</v>
      </c>
      <c r="C253" s="167" t="s">
        <v>1028</v>
      </c>
      <c r="D253" s="167" t="s">
        <v>2076</v>
      </c>
      <c r="E253" s="167" t="s">
        <v>505</v>
      </c>
      <c r="F253" s="167" t="s">
        <v>2080</v>
      </c>
      <c r="G253" s="167">
        <v>1</v>
      </c>
      <c r="H253" s="167">
        <v>1</v>
      </c>
    </row>
    <row r="254" spans="2:8">
      <c r="B254" s="167" t="s">
        <v>30</v>
      </c>
      <c r="C254" s="167" t="s">
        <v>1028</v>
      </c>
      <c r="D254" s="167" t="s">
        <v>2076</v>
      </c>
      <c r="E254" s="167" t="s">
        <v>2079</v>
      </c>
      <c r="F254" s="167" t="s">
        <v>2080</v>
      </c>
      <c r="G254" s="167">
        <v>0.15817719372893899</v>
      </c>
      <c r="H254" s="167">
        <v>0.217702273123732</v>
      </c>
    </row>
    <row r="255" spans="2:8">
      <c r="B255" s="167" t="s">
        <v>30</v>
      </c>
      <c r="C255" s="167" t="s">
        <v>1028</v>
      </c>
      <c r="D255" s="167" t="s">
        <v>2076</v>
      </c>
      <c r="E255" s="167" t="s">
        <v>1892</v>
      </c>
      <c r="F255" s="167" t="s">
        <v>2080</v>
      </c>
      <c r="G255" s="167">
        <v>1</v>
      </c>
      <c r="H255" s="167">
        <v>1</v>
      </c>
    </row>
    <row r="256" spans="2:8">
      <c r="B256" s="167" t="s">
        <v>30</v>
      </c>
      <c r="C256" s="167" t="s">
        <v>1028</v>
      </c>
      <c r="D256" s="167" t="s">
        <v>515</v>
      </c>
      <c r="E256" s="167" t="s">
        <v>497</v>
      </c>
      <c r="F256" s="167" t="s">
        <v>2081</v>
      </c>
      <c r="G256" s="167">
        <v>5.5692989418690698E-4</v>
      </c>
      <c r="H256" s="167">
        <v>5.1758463899959203E-4</v>
      </c>
    </row>
    <row r="257" spans="2:8">
      <c r="B257" s="167" t="s">
        <v>30</v>
      </c>
      <c r="C257" s="167" t="s">
        <v>1028</v>
      </c>
      <c r="D257" s="167" t="s">
        <v>515</v>
      </c>
      <c r="E257" s="167" t="s">
        <v>2078</v>
      </c>
      <c r="F257" s="167" t="s">
        <v>2081</v>
      </c>
      <c r="G257" s="167">
        <v>0.99764375115778303</v>
      </c>
      <c r="H257" s="167">
        <v>0.99768725965199001</v>
      </c>
    </row>
    <row r="258" spans="2:8">
      <c r="B258" s="167" t="s">
        <v>30</v>
      </c>
      <c r="C258" s="167" t="s">
        <v>1028</v>
      </c>
      <c r="D258" s="167" t="s">
        <v>515</v>
      </c>
      <c r="E258" s="167" t="s">
        <v>505</v>
      </c>
      <c r="F258" s="167" t="s">
        <v>2081</v>
      </c>
      <c r="G258" s="167">
        <v>1</v>
      </c>
      <c r="H258" s="167">
        <v>1</v>
      </c>
    </row>
    <row r="259" spans="2:8">
      <c r="B259" s="167" t="s">
        <v>30</v>
      </c>
      <c r="C259" s="167" t="s">
        <v>1028</v>
      </c>
      <c r="D259" s="167" t="s">
        <v>515</v>
      </c>
      <c r="E259" s="167" t="s">
        <v>2079</v>
      </c>
      <c r="F259" s="167" t="s">
        <v>2081</v>
      </c>
      <c r="G259" s="167">
        <v>0.154359149912599</v>
      </c>
      <c r="H259" s="167">
        <v>0.10597932065148399</v>
      </c>
    </row>
    <row r="260" spans="2:8">
      <c r="B260" s="167" t="s">
        <v>30</v>
      </c>
      <c r="C260" s="167" t="s">
        <v>1028</v>
      </c>
      <c r="D260" s="167" t="s">
        <v>515</v>
      </c>
      <c r="E260" s="167" t="s">
        <v>1892</v>
      </c>
      <c r="F260" s="167" t="s">
        <v>2081</v>
      </c>
      <c r="G260" s="167">
        <v>0.49510382086729698</v>
      </c>
      <c r="H260" s="167">
        <v>0.76491347902760998</v>
      </c>
    </row>
    <row r="261" spans="2:8">
      <c r="B261" s="167" t="s">
        <v>33</v>
      </c>
      <c r="C261" s="167" t="s">
        <v>1028</v>
      </c>
      <c r="D261" s="167" t="s">
        <v>2076</v>
      </c>
      <c r="E261" s="167" t="s">
        <v>497</v>
      </c>
      <c r="F261" s="167" t="s">
        <v>2077</v>
      </c>
      <c r="G261" s="167">
        <v>7.8341475607513394E-2</v>
      </c>
      <c r="H261" s="167">
        <v>0.119249110020856</v>
      </c>
    </row>
    <row r="262" spans="2:8">
      <c r="B262" s="167" t="s">
        <v>33</v>
      </c>
      <c r="C262" s="167" t="s">
        <v>1028</v>
      </c>
      <c r="D262" s="167" t="s">
        <v>2076</v>
      </c>
      <c r="E262" s="167" t="s">
        <v>2078</v>
      </c>
      <c r="F262" s="167" t="s">
        <v>2077</v>
      </c>
      <c r="G262" s="167">
        <v>0.99995405791914405</v>
      </c>
      <c r="H262" s="167">
        <v>0.99994155472080604</v>
      </c>
    </row>
    <row r="263" spans="2:8">
      <c r="B263" s="167" t="s">
        <v>33</v>
      </c>
      <c r="C263" s="167" t="s">
        <v>1028</v>
      </c>
      <c r="D263" s="167" t="s">
        <v>2076</v>
      </c>
      <c r="E263" s="167" t="s">
        <v>505</v>
      </c>
      <c r="F263" s="167" t="s">
        <v>2077</v>
      </c>
      <c r="G263" s="167">
        <v>1</v>
      </c>
      <c r="H263" s="167">
        <v>1</v>
      </c>
    </row>
    <row r="264" spans="2:8">
      <c r="B264" s="167" t="s">
        <v>33</v>
      </c>
      <c r="C264" s="167" t="s">
        <v>1028</v>
      </c>
      <c r="D264" s="167" t="s">
        <v>2076</v>
      </c>
      <c r="E264" s="167" t="s">
        <v>2079</v>
      </c>
      <c r="F264" s="167" t="s">
        <v>2077</v>
      </c>
      <c r="G264" s="167">
        <v>0.740758054153973</v>
      </c>
      <c r="H264" s="167">
        <v>0.77372657180910998</v>
      </c>
    </row>
    <row r="265" spans="2:8">
      <c r="B265" s="167" t="s">
        <v>33</v>
      </c>
      <c r="C265" s="167" t="s">
        <v>1028</v>
      </c>
      <c r="D265" s="167" t="s">
        <v>2076</v>
      </c>
      <c r="E265" s="167" t="s">
        <v>1892</v>
      </c>
      <c r="F265" s="167" t="s">
        <v>2077</v>
      </c>
      <c r="G265" s="167">
        <v>1</v>
      </c>
      <c r="H265" s="167">
        <v>1</v>
      </c>
    </row>
    <row r="266" spans="2:8">
      <c r="B266" s="167" t="s">
        <v>33</v>
      </c>
      <c r="C266" s="167" t="s">
        <v>1028</v>
      </c>
      <c r="D266" s="167" t="s">
        <v>2076</v>
      </c>
      <c r="E266" s="167" t="s">
        <v>497</v>
      </c>
      <c r="F266" s="167" t="s">
        <v>2080</v>
      </c>
      <c r="G266" s="167">
        <v>7.8341475607513394E-2</v>
      </c>
      <c r="H266" s="167">
        <v>0.119249110020856</v>
      </c>
    </row>
    <row r="267" spans="2:8">
      <c r="B267" s="167" t="s">
        <v>33</v>
      </c>
      <c r="C267" s="167" t="s">
        <v>1028</v>
      </c>
      <c r="D267" s="167" t="s">
        <v>2076</v>
      </c>
      <c r="E267" s="167" t="s">
        <v>2078</v>
      </c>
      <c r="F267" s="167" t="s">
        <v>2080</v>
      </c>
      <c r="G267" s="167">
        <v>0.99995405791914405</v>
      </c>
      <c r="H267" s="167">
        <v>0.99994155472080604</v>
      </c>
    </row>
    <row r="268" spans="2:8">
      <c r="B268" s="167" t="s">
        <v>33</v>
      </c>
      <c r="C268" s="167" t="s">
        <v>1028</v>
      </c>
      <c r="D268" s="167" t="s">
        <v>2076</v>
      </c>
      <c r="E268" s="167" t="s">
        <v>505</v>
      </c>
      <c r="F268" s="167" t="s">
        <v>2080</v>
      </c>
      <c r="G268" s="167">
        <v>1</v>
      </c>
      <c r="H268" s="167">
        <v>1</v>
      </c>
    </row>
    <row r="269" spans="2:8">
      <c r="B269" s="167" t="s">
        <v>33</v>
      </c>
      <c r="C269" s="167" t="s">
        <v>1028</v>
      </c>
      <c r="D269" s="167" t="s">
        <v>2076</v>
      </c>
      <c r="E269" s="167" t="s">
        <v>2079</v>
      </c>
      <c r="F269" s="167" t="s">
        <v>2080</v>
      </c>
      <c r="G269" s="167">
        <v>0.740758054153973</v>
      </c>
      <c r="H269" s="167">
        <v>0.77372657180910998</v>
      </c>
    </row>
    <row r="270" spans="2:8">
      <c r="B270" s="167" t="s">
        <v>33</v>
      </c>
      <c r="C270" s="167" t="s">
        <v>1028</v>
      </c>
      <c r="D270" s="167" t="s">
        <v>2076</v>
      </c>
      <c r="E270" s="167" t="s">
        <v>1892</v>
      </c>
      <c r="F270" s="167" t="s">
        <v>2080</v>
      </c>
      <c r="G270" s="167">
        <v>1</v>
      </c>
      <c r="H270" s="167">
        <v>1</v>
      </c>
    </row>
    <row r="271" spans="2:8">
      <c r="B271" s="167" t="s">
        <v>33</v>
      </c>
      <c r="C271" s="167" t="s">
        <v>1028</v>
      </c>
      <c r="D271" s="167" t="s">
        <v>515</v>
      </c>
      <c r="E271" s="167" t="s">
        <v>497</v>
      </c>
      <c r="F271" s="167" t="s">
        <v>2081</v>
      </c>
      <c r="G271" s="167">
        <v>7.6039536883200304E-3</v>
      </c>
      <c r="H271" s="167">
        <v>5.8206087444847704E-3</v>
      </c>
    </row>
    <row r="272" spans="2:8">
      <c r="B272" s="167" t="s">
        <v>33</v>
      </c>
      <c r="C272" s="167" t="s">
        <v>1028</v>
      </c>
      <c r="D272" s="167" t="s">
        <v>515</v>
      </c>
      <c r="E272" s="167" t="s">
        <v>2078</v>
      </c>
      <c r="F272" s="167" t="s">
        <v>2081</v>
      </c>
      <c r="G272" s="167">
        <v>0.99999465895849504</v>
      </c>
      <c r="H272" s="167">
        <v>0.99999798007479901</v>
      </c>
    </row>
    <row r="273" spans="2:8">
      <c r="B273" s="167" t="s">
        <v>33</v>
      </c>
      <c r="C273" s="167" t="s">
        <v>1028</v>
      </c>
      <c r="D273" s="167" t="s">
        <v>515</v>
      </c>
      <c r="E273" s="167" t="s">
        <v>505</v>
      </c>
      <c r="F273" s="167" t="s">
        <v>2081</v>
      </c>
      <c r="G273" s="167">
        <v>1</v>
      </c>
      <c r="H273" s="167">
        <v>1</v>
      </c>
    </row>
    <row r="274" spans="2:8">
      <c r="B274" s="167" t="s">
        <v>33</v>
      </c>
      <c r="C274" s="167" t="s">
        <v>1028</v>
      </c>
      <c r="D274" s="167" t="s">
        <v>515</v>
      </c>
      <c r="E274" s="167" t="s">
        <v>2079</v>
      </c>
      <c r="F274" s="167" t="s">
        <v>2081</v>
      </c>
      <c r="G274" s="167">
        <v>0.54733982159327998</v>
      </c>
      <c r="H274" s="167">
        <v>0.36275747233972</v>
      </c>
    </row>
    <row r="275" spans="2:8">
      <c r="B275" s="167" t="s">
        <v>33</v>
      </c>
      <c r="C275" s="167" t="s">
        <v>1028</v>
      </c>
      <c r="D275" s="167" t="s">
        <v>515</v>
      </c>
      <c r="E275" s="167" t="s">
        <v>1892</v>
      </c>
      <c r="F275" s="167" t="s">
        <v>2081</v>
      </c>
      <c r="G275" s="167">
        <v>0.75525812875926901</v>
      </c>
      <c r="H275" s="167">
        <v>0.86883851344673302</v>
      </c>
    </row>
    <row r="276" spans="2:8">
      <c r="B276" s="167" t="s">
        <v>36</v>
      </c>
      <c r="C276" s="167" t="s">
        <v>1028</v>
      </c>
      <c r="D276" s="167" t="s">
        <v>2076</v>
      </c>
      <c r="E276" s="167" t="s">
        <v>497</v>
      </c>
      <c r="F276" s="167" t="s">
        <v>2077</v>
      </c>
      <c r="G276" s="167">
        <v>7.1723756108245204E-2</v>
      </c>
      <c r="H276" s="167">
        <v>8.6477636128984403E-2</v>
      </c>
    </row>
    <row r="277" spans="2:8">
      <c r="B277" s="167" t="s">
        <v>36</v>
      </c>
      <c r="C277" s="167" t="s">
        <v>1028</v>
      </c>
      <c r="D277" s="167" t="s">
        <v>2076</v>
      </c>
      <c r="E277" s="167" t="s">
        <v>2078</v>
      </c>
      <c r="F277" s="167" t="s">
        <v>2077</v>
      </c>
      <c r="G277" s="167">
        <v>0.99999986366762805</v>
      </c>
      <c r="H277" s="167">
        <v>0.99999983096737499</v>
      </c>
    </row>
    <row r="278" spans="2:8">
      <c r="B278" s="167" t="s">
        <v>36</v>
      </c>
      <c r="C278" s="167" t="s">
        <v>1028</v>
      </c>
      <c r="D278" s="167" t="s">
        <v>2076</v>
      </c>
      <c r="E278" s="167" t="s">
        <v>505</v>
      </c>
      <c r="F278" s="167" t="s">
        <v>2077</v>
      </c>
      <c r="G278" s="167">
        <v>1</v>
      </c>
      <c r="H278" s="167">
        <v>1</v>
      </c>
    </row>
    <row r="279" spans="2:8">
      <c r="B279" s="167" t="s">
        <v>36</v>
      </c>
      <c r="C279" s="167" t="s">
        <v>1028</v>
      </c>
      <c r="D279" s="167" t="s">
        <v>2076</v>
      </c>
      <c r="E279" s="167" t="s">
        <v>2079</v>
      </c>
      <c r="F279" s="167" t="s">
        <v>2077</v>
      </c>
      <c r="G279" s="167">
        <v>0.763057311643626</v>
      </c>
      <c r="H279" s="167">
        <v>0.69059433466658104</v>
      </c>
    </row>
    <row r="280" spans="2:8">
      <c r="B280" s="167" t="s">
        <v>36</v>
      </c>
      <c r="C280" s="167" t="s">
        <v>1028</v>
      </c>
      <c r="D280" s="167" t="s">
        <v>2076</v>
      </c>
      <c r="E280" s="167" t="s">
        <v>1892</v>
      </c>
      <c r="F280" s="167" t="s">
        <v>2077</v>
      </c>
      <c r="G280" s="167">
        <v>1</v>
      </c>
      <c r="H280" s="167">
        <v>1</v>
      </c>
    </row>
    <row r="281" spans="2:8">
      <c r="B281" s="167" t="s">
        <v>36</v>
      </c>
      <c r="C281" s="167" t="s">
        <v>1028</v>
      </c>
      <c r="D281" s="167" t="s">
        <v>2076</v>
      </c>
      <c r="E281" s="167" t="s">
        <v>497</v>
      </c>
      <c r="F281" s="167" t="s">
        <v>2080</v>
      </c>
      <c r="G281" s="167">
        <v>7.1723756108245093E-2</v>
      </c>
      <c r="H281" s="167">
        <v>8.64776361289845E-2</v>
      </c>
    </row>
    <row r="282" spans="2:8">
      <c r="B282" s="167" t="s">
        <v>36</v>
      </c>
      <c r="C282" s="167" t="s">
        <v>1028</v>
      </c>
      <c r="D282" s="167" t="s">
        <v>2076</v>
      </c>
      <c r="E282" s="167" t="s">
        <v>2078</v>
      </c>
      <c r="F282" s="167" t="s">
        <v>2080</v>
      </c>
      <c r="G282" s="167">
        <v>0.99999986366762805</v>
      </c>
      <c r="H282" s="167">
        <v>0.99999983096737499</v>
      </c>
    </row>
    <row r="283" spans="2:8">
      <c r="B283" s="167" t="s">
        <v>36</v>
      </c>
      <c r="C283" s="167" t="s">
        <v>1028</v>
      </c>
      <c r="D283" s="167" t="s">
        <v>2076</v>
      </c>
      <c r="E283" s="167" t="s">
        <v>505</v>
      </c>
      <c r="F283" s="167" t="s">
        <v>2080</v>
      </c>
      <c r="G283" s="167">
        <v>1</v>
      </c>
      <c r="H283" s="167">
        <v>1</v>
      </c>
    </row>
    <row r="284" spans="2:8">
      <c r="B284" s="167" t="s">
        <v>36</v>
      </c>
      <c r="C284" s="167" t="s">
        <v>1028</v>
      </c>
      <c r="D284" s="167" t="s">
        <v>2076</v>
      </c>
      <c r="E284" s="167" t="s">
        <v>2079</v>
      </c>
      <c r="F284" s="167" t="s">
        <v>2080</v>
      </c>
      <c r="G284" s="167">
        <v>0.763057311643626</v>
      </c>
      <c r="H284" s="167">
        <v>0.69059433466658104</v>
      </c>
    </row>
    <row r="285" spans="2:8">
      <c r="B285" s="167" t="s">
        <v>36</v>
      </c>
      <c r="C285" s="167" t="s">
        <v>1028</v>
      </c>
      <c r="D285" s="167" t="s">
        <v>2076</v>
      </c>
      <c r="E285" s="167" t="s">
        <v>1892</v>
      </c>
      <c r="F285" s="167" t="s">
        <v>2080</v>
      </c>
      <c r="G285" s="167">
        <v>1</v>
      </c>
      <c r="H285" s="167">
        <v>1</v>
      </c>
    </row>
    <row r="286" spans="2:8">
      <c r="B286" s="167" t="s">
        <v>36</v>
      </c>
      <c r="C286" s="167" t="s">
        <v>1028</v>
      </c>
      <c r="D286" s="167" t="s">
        <v>515</v>
      </c>
      <c r="E286" s="167" t="s">
        <v>497</v>
      </c>
      <c r="F286" s="167" t="s">
        <v>2081</v>
      </c>
      <c r="G286" s="167">
        <v>4.4160172488300299E-3</v>
      </c>
      <c r="H286" s="167">
        <v>3.9433124489493604E-3</v>
      </c>
    </row>
    <row r="287" spans="2:8">
      <c r="B287" s="167" t="s">
        <v>36</v>
      </c>
      <c r="C287" s="167" t="s">
        <v>1028</v>
      </c>
      <c r="D287" s="167" t="s">
        <v>515</v>
      </c>
      <c r="E287" s="167" t="s">
        <v>2078</v>
      </c>
      <c r="F287" s="167" t="s">
        <v>2081</v>
      </c>
      <c r="G287" s="167">
        <v>0.99995425975580299</v>
      </c>
      <c r="H287" s="167">
        <v>0.99973660734782699</v>
      </c>
    </row>
    <row r="288" spans="2:8">
      <c r="B288" s="167" t="s">
        <v>36</v>
      </c>
      <c r="C288" s="167" t="s">
        <v>1028</v>
      </c>
      <c r="D288" s="167" t="s">
        <v>515</v>
      </c>
      <c r="E288" s="167" t="s">
        <v>505</v>
      </c>
      <c r="F288" s="167" t="s">
        <v>2081</v>
      </c>
      <c r="G288" s="167">
        <v>1</v>
      </c>
      <c r="H288" s="167">
        <v>1</v>
      </c>
    </row>
    <row r="289" spans="2:8">
      <c r="B289" s="167" t="s">
        <v>36</v>
      </c>
      <c r="C289" s="167" t="s">
        <v>1028</v>
      </c>
      <c r="D289" s="167" t="s">
        <v>515</v>
      </c>
      <c r="E289" s="167" t="s">
        <v>2079</v>
      </c>
      <c r="F289" s="167" t="s">
        <v>2081</v>
      </c>
      <c r="G289" s="167">
        <v>0.59678784007474694</v>
      </c>
      <c r="H289" s="167">
        <v>0.36261895321209497</v>
      </c>
    </row>
    <row r="290" spans="2:8">
      <c r="B290" s="167" t="s">
        <v>36</v>
      </c>
      <c r="C290" s="167" t="s">
        <v>1028</v>
      </c>
      <c r="D290" s="167" t="s">
        <v>515</v>
      </c>
      <c r="E290" s="167" t="s">
        <v>1892</v>
      </c>
      <c r="F290" s="167" t="s">
        <v>2081</v>
      </c>
      <c r="G290" s="167">
        <v>0.80111417478012104</v>
      </c>
      <c r="H290" s="167">
        <v>0.86396910234625701</v>
      </c>
    </row>
    <row r="291" spans="2:8">
      <c r="B291" s="167" t="s">
        <v>39</v>
      </c>
      <c r="C291" s="167" t="s">
        <v>1028</v>
      </c>
      <c r="D291" s="167" t="s">
        <v>2076</v>
      </c>
      <c r="E291" s="167" t="s">
        <v>497</v>
      </c>
      <c r="F291" s="167" t="s">
        <v>2077</v>
      </c>
      <c r="G291" s="167">
        <v>6.9409621066694793E-2</v>
      </c>
      <c r="H291" s="167">
        <v>8.3948152957738498E-2</v>
      </c>
    </row>
    <row r="292" spans="2:8">
      <c r="B292" s="167" t="s">
        <v>39</v>
      </c>
      <c r="C292" s="167" t="s">
        <v>1028</v>
      </c>
      <c r="D292" s="167" t="s">
        <v>2076</v>
      </c>
      <c r="E292" s="167" t="s">
        <v>2078</v>
      </c>
      <c r="F292" s="167" t="s">
        <v>2077</v>
      </c>
      <c r="G292" s="167">
        <v>0.99999984600539504</v>
      </c>
      <c r="H292" s="167">
        <v>0.99999980950345302</v>
      </c>
    </row>
    <row r="293" spans="2:8">
      <c r="B293" s="167" t="s">
        <v>39</v>
      </c>
      <c r="C293" s="167" t="s">
        <v>1028</v>
      </c>
      <c r="D293" s="167" t="s">
        <v>2076</v>
      </c>
      <c r="E293" s="167" t="s">
        <v>505</v>
      </c>
      <c r="F293" s="167" t="s">
        <v>2077</v>
      </c>
      <c r="G293" s="167">
        <v>1</v>
      </c>
      <c r="H293" s="167">
        <v>1</v>
      </c>
    </row>
    <row r="294" spans="2:8">
      <c r="B294" s="167" t="s">
        <v>39</v>
      </c>
      <c r="C294" s="167" t="s">
        <v>1028</v>
      </c>
      <c r="D294" s="167" t="s">
        <v>2076</v>
      </c>
      <c r="E294" s="167" t="s">
        <v>2079</v>
      </c>
      <c r="F294" s="167" t="s">
        <v>2077</v>
      </c>
      <c r="G294" s="167">
        <v>0.74023121488836396</v>
      </c>
      <c r="H294" s="167">
        <v>0.66457564610955899</v>
      </c>
    </row>
    <row r="295" spans="2:8">
      <c r="B295" s="167" t="s">
        <v>39</v>
      </c>
      <c r="C295" s="167" t="s">
        <v>1028</v>
      </c>
      <c r="D295" s="167" t="s">
        <v>2076</v>
      </c>
      <c r="E295" s="167" t="s">
        <v>1892</v>
      </c>
      <c r="F295" s="167" t="s">
        <v>2077</v>
      </c>
      <c r="G295" s="167">
        <v>1</v>
      </c>
      <c r="H295" s="167">
        <v>1</v>
      </c>
    </row>
    <row r="296" spans="2:8">
      <c r="B296" s="167" t="s">
        <v>39</v>
      </c>
      <c r="C296" s="167" t="s">
        <v>1028</v>
      </c>
      <c r="D296" s="167" t="s">
        <v>2076</v>
      </c>
      <c r="E296" s="167" t="s">
        <v>497</v>
      </c>
      <c r="F296" s="167" t="s">
        <v>2080</v>
      </c>
      <c r="G296" s="167">
        <v>6.9409621066694793E-2</v>
      </c>
      <c r="H296" s="167">
        <v>8.3948152957738498E-2</v>
      </c>
    </row>
    <row r="297" spans="2:8">
      <c r="B297" s="167" t="s">
        <v>39</v>
      </c>
      <c r="C297" s="167" t="s">
        <v>1028</v>
      </c>
      <c r="D297" s="167" t="s">
        <v>2076</v>
      </c>
      <c r="E297" s="167" t="s">
        <v>2078</v>
      </c>
      <c r="F297" s="167" t="s">
        <v>2080</v>
      </c>
      <c r="G297" s="167">
        <v>0.99999984600539504</v>
      </c>
      <c r="H297" s="167">
        <v>0.99999980950345302</v>
      </c>
    </row>
    <row r="298" spans="2:8">
      <c r="B298" s="167" t="s">
        <v>39</v>
      </c>
      <c r="C298" s="167" t="s">
        <v>1028</v>
      </c>
      <c r="D298" s="167" t="s">
        <v>2076</v>
      </c>
      <c r="E298" s="167" t="s">
        <v>505</v>
      </c>
      <c r="F298" s="167" t="s">
        <v>2080</v>
      </c>
      <c r="G298" s="167">
        <v>1</v>
      </c>
      <c r="H298" s="167">
        <v>1</v>
      </c>
    </row>
    <row r="299" spans="2:8">
      <c r="B299" s="167" t="s">
        <v>39</v>
      </c>
      <c r="C299" s="167" t="s">
        <v>1028</v>
      </c>
      <c r="D299" s="167" t="s">
        <v>2076</v>
      </c>
      <c r="E299" s="167" t="s">
        <v>2079</v>
      </c>
      <c r="F299" s="167" t="s">
        <v>2080</v>
      </c>
      <c r="G299" s="167">
        <v>0.74023121488836396</v>
      </c>
      <c r="H299" s="167">
        <v>0.66457564610955899</v>
      </c>
    </row>
    <row r="300" spans="2:8">
      <c r="B300" s="167" t="s">
        <v>39</v>
      </c>
      <c r="C300" s="167" t="s">
        <v>1028</v>
      </c>
      <c r="D300" s="167" t="s">
        <v>2076</v>
      </c>
      <c r="E300" s="167" t="s">
        <v>1892</v>
      </c>
      <c r="F300" s="167" t="s">
        <v>2080</v>
      </c>
      <c r="G300" s="167">
        <v>1</v>
      </c>
      <c r="H300" s="167">
        <v>1</v>
      </c>
    </row>
    <row r="301" spans="2:8">
      <c r="B301" s="167" t="s">
        <v>39</v>
      </c>
      <c r="C301" s="167" t="s">
        <v>1028</v>
      </c>
      <c r="D301" s="167" t="s">
        <v>515</v>
      </c>
      <c r="E301" s="167" t="s">
        <v>497</v>
      </c>
      <c r="F301" s="167" t="s">
        <v>2081</v>
      </c>
      <c r="G301" s="167">
        <v>4.0641530696028704E-3</v>
      </c>
      <c r="H301" s="167">
        <v>3.8439395785001399E-3</v>
      </c>
    </row>
    <row r="302" spans="2:8">
      <c r="B302" s="167" t="s">
        <v>39</v>
      </c>
      <c r="C302" s="167" t="s">
        <v>1028</v>
      </c>
      <c r="D302" s="167" t="s">
        <v>515</v>
      </c>
      <c r="E302" s="167" t="s">
        <v>2078</v>
      </c>
      <c r="F302" s="167" t="s">
        <v>2081</v>
      </c>
      <c r="G302" s="167">
        <v>0.99994613426095003</v>
      </c>
      <c r="H302" s="167">
        <v>0.99968726039684297</v>
      </c>
    </row>
    <row r="303" spans="2:8">
      <c r="B303" s="167" t="s">
        <v>39</v>
      </c>
      <c r="C303" s="167" t="s">
        <v>1028</v>
      </c>
      <c r="D303" s="167" t="s">
        <v>515</v>
      </c>
      <c r="E303" s="167" t="s">
        <v>505</v>
      </c>
      <c r="F303" s="167" t="s">
        <v>2081</v>
      </c>
      <c r="G303" s="167">
        <v>1</v>
      </c>
      <c r="H303" s="167">
        <v>1</v>
      </c>
    </row>
    <row r="304" spans="2:8">
      <c r="B304" s="167" t="s">
        <v>39</v>
      </c>
      <c r="C304" s="167" t="s">
        <v>1028</v>
      </c>
      <c r="D304" s="167" t="s">
        <v>515</v>
      </c>
      <c r="E304" s="167" t="s">
        <v>2079</v>
      </c>
      <c r="F304" s="167" t="s">
        <v>2081</v>
      </c>
      <c r="G304" s="167">
        <v>0.57123740013469704</v>
      </c>
      <c r="H304" s="167">
        <v>0.33912817910606002</v>
      </c>
    </row>
    <row r="305" spans="2:8">
      <c r="B305" s="167" t="s">
        <v>39</v>
      </c>
      <c r="C305" s="167" t="s">
        <v>1028</v>
      </c>
      <c r="D305" s="167" t="s">
        <v>515</v>
      </c>
      <c r="E305" s="167" t="s">
        <v>1892</v>
      </c>
      <c r="F305" s="167" t="s">
        <v>2081</v>
      </c>
      <c r="G305" s="167">
        <v>0.79092035971047403</v>
      </c>
      <c r="H305" s="167">
        <v>0.86165639482472201</v>
      </c>
    </row>
    <row r="306" spans="2:8">
      <c r="B306" s="167" t="s">
        <v>41</v>
      </c>
      <c r="C306" s="167" t="s">
        <v>1028</v>
      </c>
      <c r="D306" s="167" t="s">
        <v>2076</v>
      </c>
      <c r="E306" s="167" t="s">
        <v>497</v>
      </c>
      <c r="F306" s="167" t="s">
        <v>2077</v>
      </c>
      <c r="G306" s="167">
        <v>6.5466617132141594E-2</v>
      </c>
      <c r="H306" s="167">
        <v>8.2393114919560001E-2</v>
      </c>
    </row>
    <row r="307" spans="2:8">
      <c r="B307" s="167" t="s">
        <v>41</v>
      </c>
      <c r="C307" s="167" t="s">
        <v>1028</v>
      </c>
      <c r="D307" s="167" t="s">
        <v>2076</v>
      </c>
      <c r="E307" s="167" t="s">
        <v>2078</v>
      </c>
      <c r="F307" s="167" t="s">
        <v>2077</v>
      </c>
      <c r="G307" s="167">
        <v>0.99998338419092403</v>
      </c>
      <c r="H307" s="167">
        <v>0.999971971247264</v>
      </c>
    </row>
    <row r="308" spans="2:8">
      <c r="B308" s="167" t="s">
        <v>41</v>
      </c>
      <c r="C308" s="167" t="s">
        <v>1028</v>
      </c>
      <c r="D308" s="167" t="s">
        <v>2076</v>
      </c>
      <c r="E308" s="167" t="s">
        <v>505</v>
      </c>
      <c r="F308" s="167" t="s">
        <v>2077</v>
      </c>
      <c r="G308" s="167">
        <v>1</v>
      </c>
      <c r="H308" s="167">
        <v>1</v>
      </c>
    </row>
    <row r="309" spans="2:8">
      <c r="B309" s="167" t="s">
        <v>41</v>
      </c>
      <c r="C309" s="167" t="s">
        <v>1028</v>
      </c>
      <c r="D309" s="167" t="s">
        <v>2076</v>
      </c>
      <c r="E309" s="167" t="s">
        <v>2079</v>
      </c>
      <c r="F309" s="167" t="s">
        <v>2077</v>
      </c>
      <c r="G309" s="167">
        <v>0.73450763000050001</v>
      </c>
      <c r="H309" s="167">
        <v>0.65691380819495704</v>
      </c>
    </row>
    <row r="310" spans="2:8">
      <c r="B310" s="167" t="s">
        <v>41</v>
      </c>
      <c r="C310" s="167" t="s">
        <v>1028</v>
      </c>
      <c r="D310" s="167" t="s">
        <v>2076</v>
      </c>
      <c r="E310" s="167" t="s">
        <v>1892</v>
      </c>
      <c r="F310" s="167" t="s">
        <v>2077</v>
      </c>
      <c r="G310" s="167">
        <v>1</v>
      </c>
      <c r="H310" s="167">
        <v>1</v>
      </c>
    </row>
    <row r="311" spans="2:8">
      <c r="B311" s="167" t="s">
        <v>41</v>
      </c>
      <c r="C311" s="167" t="s">
        <v>1028</v>
      </c>
      <c r="D311" s="167" t="s">
        <v>2076</v>
      </c>
      <c r="E311" s="167" t="s">
        <v>497</v>
      </c>
      <c r="F311" s="167" t="s">
        <v>2080</v>
      </c>
      <c r="G311" s="167">
        <v>6.5466617132141594E-2</v>
      </c>
      <c r="H311" s="167">
        <v>8.2393114919560001E-2</v>
      </c>
    </row>
    <row r="312" spans="2:8">
      <c r="B312" s="167" t="s">
        <v>41</v>
      </c>
      <c r="C312" s="167" t="s">
        <v>1028</v>
      </c>
      <c r="D312" s="167" t="s">
        <v>2076</v>
      </c>
      <c r="E312" s="167" t="s">
        <v>2078</v>
      </c>
      <c r="F312" s="167" t="s">
        <v>2080</v>
      </c>
      <c r="G312" s="167">
        <v>0.99998338419092403</v>
      </c>
      <c r="H312" s="167">
        <v>0.999971971247264</v>
      </c>
    </row>
    <row r="313" spans="2:8">
      <c r="B313" s="167" t="s">
        <v>41</v>
      </c>
      <c r="C313" s="167" t="s">
        <v>1028</v>
      </c>
      <c r="D313" s="167" t="s">
        <v>2076</v>
      </c>
      <c r="E313" s="167" t="s">
        <v>505</v>
      </c>
      <c r="F313" s="167" t="s">
        <v>2080</v>
      </c>
      <c r="G313" s="167">
        <v>1</v>
      </c>
      <c r="H313" s="167">
        <v>1</v>
      </c>
    </row>
    <row r="314" spans="2:8">
      <c r="B314" s="167" t="s">
        <v>41</v>
      </c>
      <c r="C314" s="167" t="s">
        <v>1028</v>
      </c>
      <c r="D314" s="167" t="s">
        <v>2076</v>
      </c>
      <c r="E314" s="167" t="s">
        <v>2079</v>
      </c>
      <c r="F314" s="167" t="s">
        <v>2080</v>
      </c>
      <c r="G314" s="167">
        <v>0.73450763000050001</v>
      </c>
      <c r="H314" s="167">
        <v>0.65691380819495704</v>
      </c>
    </row>
    <row r="315" spans="2:8">
      <c r="B315" s="167" t="s">
        <v>41</v>
      </c>
      <c r="C315" s="167" t="s">
        <v>1028</v>
      </c>
      <c r="D315" s="167" t="s">
        <v>2076</v>
      </c>
      <c r="E315" s="167" t="s">
        <v>1892</v>
      </c>
      <c r="F315" s="167" t="s">
        <v>2080</v>
      </c>
      <c r="G315" s="167">
        <v>1</v>
      </c>
      <c r="H315" s="167">
        <v>1</v>
      </c>
    </row>
    <row r="316" spans="2:8">
      <c r="B316" s="167" t="s">
        <v>41</v>
      </c>
      <c r="C316" s="167" t="s">
        <v>1028</v>
      </c>
      <c r="D316" s="167" t="s">
        <v>515</v>
      </c>
      <c r="E316" s="167" t="s">
        <v>497</v>
      </c>
      <c r="F316" s="167" t="s">
        <v>2081</v>
      </c>
      <c r="G316" s="167">
        <v>8.4632068005549201E-3</v>
      </c>
      <c r="H316" s="167">
        <v>5.1513044756648398E-3</v>
      </c>
    </row>
    <row r="317" spans="2:8">
      <c r="B317" s="167" t="s">
        <v>41</v>
      </c>
      <c r="C317" s="167" t="s">
        <v>1028</v>
      </c>
      <c r="D317" s="167" t="s">
        <v>515</v>
      </c>
      <c r="E317" s="167" t="s">
        <v>2078</v>
      </c>
      <c r="F317" s="167" t="s">
        <v>2081</v>
      </c>
      <c r="G317" s="167">
        <v>0.99999070613331498</v>
      </c>
      <c r="H317" s="167">
        <v>0.99999412140694199</v>
      </c>
    </row>
    <row r="318" spans="2:8">
      <c r="B318" s="167" t="s">
        <v>41</v>
      </c>
      <c r="C318" s="167" t="s">
        <v>1028</v>
      </c>
      <c r="D318" s="167" t="s">
        <v>515</v>
      </c>
      <c r="E318" s="167" t="s">
        <v>505</v>
      </c>
      <c r="F318" s="167" t="s">
        <v>2081</v>
      </c>
      <c r="G318" s="167">
        <v>1</v>
      </c>
      <c r="H318" s="167">
        <v>1</v>
      </c>
    </row>
    <row r="319" spans="2:8">
      <c r="B319" s="167" t="s">
        <v>41</v>
      </c>
      <c r="C319" s="167" t="s">
        <v>1028</v>
      </c>
      <c r="D319" s="167" t="s">
        <v>515</v>
      </c>
      <c r="E319" s="167" t="s">
        <v>2079</v>
      </c>
      <c r="F319" s="167" t="s">
        <v>2081</v>
      </c>
      <c r="G319" s="167">
        <v>0.69615100168335897</v>
      </c>
      <c r="H319" s="167">
        <v>0.45240079266912903</v>
      </c>
    </row>
    <row r="320" spans="2:8">
      <c r="B320" s="167" t="s">
        <v>41</v>
      </c>
      <c r="C320" s="167" t="s">
        <v>1028</v>
      </c>
      <c r="D320" s="167" t="s">
        <v>515</v>
      </c>
      <c r="E320" s="167" t="s">
        <v>1892</v>
      </c>
      <c r="F320" s="167" t="s">
        <v>2081</v>
      </c>
      <c r="G320" s="167">
        <v>0.81561489651365204</v>
      </c>
      <c r="H320" s="167">
        <v>0.92644001560604095</v>
      </c>
    </row>
    <row r="321" spans="2:8">
      <c r="B321" s="167" t="s">
        <v>44</v>
      </c>
      <c r="C321" s="167" t="s">
        <v>1028</v>
      </c>
      <c r="D321" s="167" t="s">
        <v>2076</v>
      </c>
      <c r="E321" s="167" t="s">
        <v>497</v>
      </c>
      <c r="F321" s="167" t="s">
        <v>2077</v>
      </c>
      <c r="G321" s="167">
        <v>5.0813581953815599E-2</v>
      </c>
      <c r="H321" s="167">
        <v>6.5142294070512405E-2</v>
      </c>
    </row>
    <row r="322" spans="2:8">
      <c r="B322" s="167" t="s">
        <v>44</v>
      </c>
      <c r="C322" s="167" t="s">
        <v>1028</v>
      </c>
      <c r="D322" s="167" t="s">
        <v>2076</v>
      </c>
      <c r="E322" s="167" t="s">
        <v>2078</v>
      </c>
      <c r="F322" s="167" t="s">
        <v>2077</v>
      </c>
      <c r="G322" s="167">
        <v>0.999972768629668</v>
      </c>
      <c r="H322" s="167">
        <v>0.99995530485338102</v>
      </c>
    </row>
    <row r="323" spans="2:8">
      <c r="B323" s="167" t="s">
        <v>44</v>
      </c>
      <c r="C323" s="167" t="s">
        <v>1028</v>
      </c>
      <c r="D323" s="167" t="s">
        <v>2076</v>
      </c>
      <c r="E323" s="167" t="s">
        <v>505</v>
      </c>
      <c r="F323" s="167" t="s">
        <v>2077</v>
      </c>
      <c r="G323" s="167">
        <v>1</v>
      </c>
      <c r="H323" s="167">
        <v>1</v>
      </c>
    </row>
    <row r="324" spans="2:8">
      <c r="B324" s="167" t="s">
        <v>44</v>
      </c>
      <c r="C324" s="167" t="s">
        <v>1028</v>
      </c>
      <c r="D324" s="167" t="s">
        <v>2076</v>
      </c>
      <c r="E324" s="167" t="s">
        <v>2079</v>
      </c>
      <c r="F324" s="167" t="s">
        <v>2077</v>
      </c>
      <c r="G324" s="167">
        <v>0.62823739998766504</v>
      </c>
      <c r="H324" s="167">
        <v>0.55016227857704203</v>
      </c>
    </row>
    <row r="325" spans="2:8">
      <c r="B325" s="167" t="s">
        <v>44</v>
      </c>
      <c r="C325" s="167" t="s">
        <v>1028</v>
      </c>
      <c r="D325" s="167" t="s">
        <v>2076</v>
      </c>
      <c r="E325" s="167" t="s">
        <v>1892</v>
      </c>
      <c r="F325" s="167" t="s">
        <v>2077</v>
      </c>
      <c r="G325" s="167">
        <v>1</v>
      </c>
      <c r="H325" s="167">
        <v>1</v>
      </c>
    </row>
    <row r="326" spans="2:8">
      <c r="B326" s="167" t="s">
        <v>44</v>
      </c>
      <c r="C326" s="167" t="s">
        <v>1028</v>
      </c>
      <c r="D326" s="167" t="s">
        <v>2076</v>
      </c>
      <c r="E326" s="167" t="s">
        <v>497</v>
      </c>
      <c r="F326" s="167" t="s">
        <v>2080</v>
      </c>
      <c r="G326" s="167">
        <v>5.0813581953815599E-2</v>
      </c>
      <c r="H326" s="167">
        <v>6.5142294070512405E-2</v>
      </c>
    </row>
    <row r="327" spans="2:8">
      <c r="B327" s="167" t="s">
        <v>44</v>
      </c>
      <c r="C327" s="167" t="s">
        <v>1028</v>
      </c>
      <c r="D327" s="167" t="s">
        <v>2076</v>
      </c>
      <c r="E327" s="167" t="s">
        <v>2078</v>
      </c>
      <c r="F327" s="167" t="s">
        <v>2080</v>
      </c>
      <c r="G327" s="167">
        <v>0.999972768629668</v>
      </c>
      <c r="H327" s="167">
        <v>0.99995530485338102</v>
      </c>
    </row>
    <row r="328" spans="2:8">
      <c r="B328" s="167" t="s">
        <v>44</v>
      </c>
      <c r="C328" s="167" t="s">
        <v>1028</v>
      </c>
      <c r="D328" s="167" t="s">
        <v>2076</v>
      </c>
      <c r="E328" s="167" t="s">
        <v>505</v>
      </c>
      <c r="F328" s="167" t="s">
        <v>2080</v>
      </c>
      <c r="G328" s="167">
        <v>1</v>
      </c>
      <c r="H328" s="167">
        <v>1</v>
      </c>
    </row>
    <row r="329" spans="2:8">
      <c r="B329" s="167" t="s">
        <v>44</v>
      </c>
      <c r="C329" s="167" t="s">
        <v>1028</v>
      </c>
      <c r="D329" s="167" t="s">
        <v>2076</v>
      </c>
      <c r="E329" s="167" t="s">
        <v>2079</v>
      </c>
      <c r="F329" s="167" t="s">
        <v>2080</v>
      </c>
      <c r="G329" s="167">
        <v>0.62823739998766504</v>
      </c>
      <c r="H329" s="167">
        <v>0.55016227857704203</v>
      </c>
    </row>
    <row r="330" spans="2:8">
      <c r="B330" s="167" t="s">
        <v>44</v>
      </c>
      <c r="C330" s="167" t="s">
        <v>1028</v>
      </c>
      <c r="D330" s="167" t="s">
        <v>2076</v>
      </c>
      <c r="E330" s="167" t="s">
        <v>1892</v>
      </c>
      <c r="F330" s="167" t="s">
        <v>2080</v>
      </c>
      <c r="G330" s="167">
        <v>1</v>
      </c>
      <c r="H330" s="167">
        <v>1</v>
      </c>
    </row>
    <row r="331" spans="2:8">
      <c r="B331" s="167" t="s">
        <v>44</v>
      </c>
      <c r="C331" s="167" t="s">
        <v>1028</v>
      </c>
      <c r="D331" s="167" t="s">
        <v>515</v>
      </c>
      <c r="E331" s="167" t="s">
        <v>497</v>
      </c>
      <c r="F331" s="167" t="s">
        <v>2081</v>
      </c>
      <c r="G331" s="167">
        <v>5.9712620482741501E-3</v>
      </c>
      <c r="H331" s="167">
        <v>5.4186945484561797E-3</v>
      </c>
    </row>
    <row r="332" spans="2:8">
      <c r="B332" s="167" t="s">
        <v>44</v>
      </c>
      <c r="C332" s="167" t="s">
        <v>1028</v>
      </c>
      <c r="D332" s="167" t="s">
        <v>515</v>
      </c>
      <c r="E332" s="167" t="s">
        <v>2078</v>
      </c>
      <c r="F332" s="167" t="s">
        <v>2081</v>
      </c>
      <c r="G332" s="167">
        <v>0.99996841810725601</v>
      </c>
      <c r="H332" s="167">
        <v>0.99997781447172096</v>
      </c>
    </row>
    <row r="333" spans="2:8">
      <c r="B333" s="167" t="s">
        <v>44</v>
      </c>
      <c r="C333" s="167" t="s">
        <v>1028</v>
      </c>
      <c r="D333" s="167" t="s">
        <v>515</v>
      </c>
      <c r="E333" s="167" t="s">
        <v>505</v>
      </c>
      <c r="F333" s="167" t="s">
        <v>2081</v>
      </c>
      <c r="G333" s="167">
        <v>1</v>
      </c>
      <c r="H333" s="167">
        <v>1</v>
      </c>
    </row>
    <row r="334" spans="2:8">
      <c r="B334" s="167" t="s">
        <v>44</v>
      </c>
      <c r="C334" s="167" t="s">
        <v>1028</v>
      </c>
      <c r="D334" s="167" t="s">
        <v>515</v>
      </c>
      <c r="E334" s="167" t="s">
        <v>2079</v>
      </c>
      <c r="F334" s="167" t="s">
        <v>2081</v>
      </c>
      <c r="G334" s="167">
        <v>0.59649747325028202</v>
      </c>
      <c r="H334" s="167">
        <v>0.347155039629714</v>
      </c>
    </row>
    <row r="335" spans="2:8">
      <c r="B335" s="167" t="s">
        <v>44</v>
      </c>
      <c r="C335" s="167" t="s">
        <v>1028</v>
      </c>
      <c r="D335" s="167" t="s">
        <v>515</v>
      </c>
      <c r="E335" s="167" t="s">
        <v>1892</v>
      </c>
      <c r="F335" s="167" t="s">
        <v>2081</v>
      </c>
      <c r="G335" s="167">
        <v>0.75941699643664295</v>
      </c>
      <c r="H335" s="167">
        <v>0.90015316547819402</v>
      </c>
    </row>
    <row r="336" spans="2:8">
      <c r="B336" s="167" t="s">
        <v>47</v>
      </c>
      <c r="C336" s="167" t="s">
        <v>1028</v>
      </c>
      <c r="D336" s="167" t="s">
        <v>2076</v>
      </c>
      <c r="E336" s="167" t="s">
        <v>497</v>
      </c>
      <c r="F336" s="167" t="s">
        <v>2077</v>
      </c>
      <c r="G336" s="167">
        <v>7.0581332447061607E-2</v>
      </c>
      <c r="H336" s="167">
        <v>6.5932857958603E-2</v>
      </c>
    </row>
    <row r="337" spans="2:8">
      <c r="B337" s="167" t="s">
        <v>47</v>
      </c>
      <c r="C337" s="167" t="s">
        <v>1028</v>
      </c>
      <c r="D337" s="167" t="s">
        <v>2076</v>
      </c>
      <c r="E337" s="167" t="s">
        <v>2078</v>
      </c>
      <c r="F337" s="167" t="s">
        <v>2077</v>
      </c>
      <c r="G337" s="167">
        <v>0.99980855370695298</v>
      </c>
      <c r="H337" s="167">
        <v>0.99955929494333196</v>
      </c>
    </row>
    <row r="338" spans="2:8">
      <c r="B338" s="167" t="s">
        <v>47</v>
      </c>
      <c r="C338" s="167" t="s">
        <v>1028</v>
      </c>
      <c r="D338" s="167" t="s">
        <v>2076</v>
      </c>
      <c r="E338" s="167" t="s">
        <v>505</v>
      </c>
      <c r="F338" s="167" t="s">
        <v>2077</v>
      </c>
      <c r="G338" s="167">
        <v>1</v>
      </c>
      <c r="H338" s="167">
        <v>1</v>
      </c>
    </row>
    <row r="339" spans="2:8">
      <c r="B339" s="167" t="s">
        <v>47</v>
      </c>
      <c r="C339" s="167" t="s">
        <v>1028</v>
      </c>
      <c r="D339" s="167" t="s">
        <v>2076</v>
      </c>
      <c r="E339" s="167" t="s">
        <v>2079</v>
      </c>
      <c r="F339" s="167" t="s">
        <v>2077</v>
      </c>
      <c r="G339" s="167">
        <v>0.71005261817236398</v>
      </c>
      <c r="H339" s="167">
        <v>0.579744420755124</v>
      </c>
    </row>
    <row r="340" spans="2:8">
      <c r="B340" s="167" t="s">
        <v>47</v>
      </c>
      <c r="C340" s="167" t="s">
        <v>1028</v>
      </c>
      <c r="D340" s="167" t="s">
        <v>2076</v>
      </c>
      <c r="E340" s="167" t="s">
        <v>1892</v>
      </c>
      <c r="F340" s="167" t="s">
        <v>2077</v>
      </c>
      <c r="G340" s="167">
        <v>1</v>
      </c>
      <c r="H340" s="167">
        <v>1</v>
      </c>
    </row>
    <row r="341" spans="2:8">
      <c r="B341" s="167" t="s">
        <v>47</v>
      </c>
      <c r="C341" s="167" t="s">
        <v>1028</v>
      </c>
      <c r="D341" s="167" t="s">
        <v>2076</v>
      </c>
      <c r="E341" s="167" t="s">
        <v>497</v>
      </c>
      <c r="F341" s="167" t="s">
        <v>2080</v>
      </c>
      <c r="G341" s="167">
        <v>7.0581332447061607E-2</v>
      </c>
      <c r="H341" s="167">
        <v>6.5932857958603E-2</v>
      </c>
    </row>
    <row r="342" spans="2:8">
      <c r="B342" s="167" t="s">
        <v>47</v>
      </c>
      <c r="C342" s="167" t="s">
        <v>1028</v>
      </c>
      <c r="D342" s="167" t="s">
        <v>2076</v>
      </c>
      <c r="E342" s="167" t="s">
        <v>2078</v>
      </c>
      <c r="F342" s="167" t="s">
        <v>2080</v>
      </c>
      <c r="G342" s="167">
        <v>0.99980855370695298</v>
      </c>
      <c r="H342" s="167">
        <v>0.99955929494333196</v>
      </c>
    </row>
    <row r="343" spans="2:8">
      <c r="B343" s="167" t="s">
        <v>47</v>
      </c>
      <c r="C343" s="167" t="s">
        <v>1028</v>
      </c>
      <c r="D343" s="167" t="s">
        <v>2076</v>
      </c>
      <c r="E343" s="167" t="s">
        <v>505</v>
      </c>
      <c r="F343" s="167" t="s">
        <v>2080</v>
      </c>
      <c r="G343" s="167">
        <v>1</v>
      </c>
      <c r="H343" s="167">
        <v>1</v>
      </c>
    </row>
    <row r="344" spans="2:8">
      <c r="B344" s="167" t="s">
        <v>47</v>
      </c>
      <c r="C344" s="167" t="s">
        <v>1028</v>
      </c>
      <c r="D344" s="167" t="s">
        <v>2076</v>
      </c>
      <c r="E344" s="167" t="s">
        <v>2079</v>
      </c>
      <c r="F344" s="167" t="s">
        <v>2080</v>
      </c>
      <c r="G344" s="167">
        <v>0.71005261817236398</v>
      </c>
      <c r="H344" s="167">
        <v>0.579744420755124</v>
      </c>
    </row>
    <row r="345" spans="2:8">
      <c r="B345" s="167" t="s">
        <v>47</v>
      </c>
      <c r="C345" s="167" t="s">
        <v>1028</v>
      </c>
      <c r="D345" s="167" t="s">
        <v>2076</v>
      </c>
      <c r="E345" s="167" t="s">
        <v>1892</v>
      </c>
      <c r="F345" s="167" t="s">
        <v>2080</v>
      </c>
      <c r="G345" s="167">
        <v>1</v>
      </c>
      <c r="H345" s="167">
        <v>1</v>
      </c>
    </row>
    <row r="346" spans="2:8">
      <c r="B346" s="167" t="s">
        <v>47</v>
      </c>
      <c r="C346" s="167" t="s">
        <v>1028</v>
      </c>
      <c r="D346" s="167" t="s">
        <v>515</v>
      </c>
      <c r="E346" s="167" t="s">
        <v>497</v>
      </c>
      <c r="F346" s="167" t="s">
        <v>2081</v>
      </c>
      <c r="G346" s="167">
        <v>1.0894256900010901E-2</v>
      </c>
      <c r="H346" s="167">
        <v>1.1120349922879901E-2</v>
      </c>
    </row>
    <row r="347" spans="2:8">
      <c r="B347" s="167" t="s">
        <v>47</v>
      </c>
      <c r="C347" s="167" t="s">
        <v>1028</v>
      </c>
      <c r="D347" s="167" t="s">
        <v>515</v>
      </c>
      <c r="E347" s="167" t="s">
        <v>2078</v>
      </c>
      <c r="F347" s="167" t="s">
        <v>2081</v>
      </c>
      <c r="G347" s="167">
        <v>0.999737632539344</v>
      </c>
      <c r="H347" s="167">
        <v>0.99994555349913905</v>
      </c>
    </row>
    <row r="348" spans="2:8">
      <c r="B348" s="167" t="s">
        <v>47</v>
      </c>
      <c r="C348" s="167" t="s">
        <v>1028</v>
      </c>
      <c r="D348" s="167" t="s">
        <v>515</v>
      </c>
      <c r="E348" s="167" t="s">
        <v>505</v>
      </c>
      <c r="F348" s="167" t="s">
        <v>2081</v>
      </c>
      <c r="G348" s="167">
        <v>1</v>
      </c>
      <c r="H348" s="167">
        <v>1</v>
      </c>
    </row>
    <row r="349" spans="2:8">
      <c r="B349" s="167" t="s">
        <v>47</v>
      </c>
      <c r="C349" s="167" t="s">
        <v>1028</v>
      </c>
      <c r="D349" s="167" t="s">
        <v>515</v>
      </c>
      <c r="E349" s="167" t="s">
        <v>2079</v>
      </c>
      <c r="F349" s="167" t="s">
        <v>2081</v>
      </c>
      <c r="G349" s="167">
        <v>0.55525906407848702</v>
      </c>
      <c r="H349" s="167">
        <v>0.342015729094309</v>
      </c>
    </row>
    <row r="350" spans="2:8">
      <c r="B350" s="167" t="s">
        <v>47</v>
      </c>
      <c r="C350" s="167" t="s">
        <v>1028</v>
      </c>
      <c r="D350" s="167" t="s">
        <v>515</v>
      </c>
      <c r="E350" s="167" t="s">
        <v>1892</v>
      </c>
      <c r="F350" s="167" t="s">
        <v>2081</v>
      </c>
      <c r="G350" s="167">
        <v>0.73402546953689995</v>
      </c>
      <c r="H350" s="167">
        <v>0.81772605676507104</v>
      </c>
    </row>
    <row r="351" spans="2:8">
      <c r="B351" s="167" t="s">
        <v>50</v>
      </c>
      <c r="C351" s="167" t="s">
        <v>1028</v>
      </c>
      <c r="D351" s="167" t="s">
        <v>2076</v>
      </c>
      <c r="E351" s="167" t="s">
        <v>497</v>
      </c>
      <c r="F351" s="167" t="s">
        <v>2077</v>
      </c>
      <c r="G351" s="167">
        <v>3.7071967965521001E-2</v>
      </c>
      <c r="H351" s="167">
        <v>5.1597506395099302E-2</v>
      </c>
    </row>
    <row r="352" spans="2:8">
      <c r="B352" s="167" t="s">
        <v>50</v>
      </c>
      <c r="C352" s="167" t="s">
        <v>1028</v>
      </c>
      <c r="D352" s="167" t="s">
        <v>2076</v>
      </c>
      <c r="E352" s="167" t="s">
        <v>2078</v>
      </c>
      <c r="F352" s="167" t="s">
        <v>2077</v>
      </c>
      <c r="G352" s="167">
        <v>0.99997690489398905</v>
      </c>
      <c r="H352" s="167">
        <v>0.99993937713113201</v>
      </c>
    </row>
    <row r="353" spans="2:8">
      <c r="B353" s="167" t="s">
        <v>50</v>
      </c>
      <c r="C353" s="167" t="s">
        <v>1028</v>
      </c>
      <c r="D353" s="167" t="s">
        <v>2076</v>
      </c>
      <c r="E353" s="167" t="s">
        <v>505</v>
      </c>
      <c r="F353" s="167" t="s">
        <v>2077</v>
      </c>
      <c r="G353" s="167">
        <v>1</v>
      </c>
      <c r="H353" s="167">
        <v>1</v>
      </c>
    </row>
    <row r="354" spans="2:8">
      <c r="B354" s="167" t="s">
        <v>50</v>
      </c>
      <c r="C354" s="167" t="s">
        <v>1028</v>
      </c>
      <c r="D354" s="167" t="s">
        <v>2076</v>
      </c>
      <c r="E354" s="167" t="s">
        <v>2079</v>
      </c>
      <c r="F354" s="167" t="s">
        <v>2077</v>
      </c>
      <c r="G354" s="167">
        <v>0.31164443233047501</v>
      </c>
      <c r="H354" s="167">
        <v>0.21900559422377</v>
      </c>
    </row>
    <row r="355" spans="2:8">
      <c r="B355" s="167" t="s">
        <v>50</v>
      </c>
      <c r="C355" s="167" t="s">
        <v>1028</v>
      </c>
      <c r="D355" s="167" t="s">
        <v>2076</v>
      </c>
      <c r="E355" s="167" t="s">
        <v>1892</v>
      </c>
      <c r="F355" s="167" t="s">
        <v>2077</v>
      </c>
      <c r="G355" s="167">
        <v>1</v>
      </c>
      <c r="H355" s="167">
        <v>1</v>
      </c>
    </row>
    <row r="356" spans="2:8">
      <c r="B356" s="167" t="s">
        <v>50</v>
      </c>
      <c r="C356" s="167" t="s">
        <v>1028</v>
      </c>
      <c r="D356" s="167" t="s">
        <v>2076</v>
      </c>
      <c r="E356" s="167" t="s">
        <v>497</v>
      </c>
      <c r="F356" s="167" t="s">
        <v>2080</v>
      </c>
      <c r="G356" s="167">
        <v>3.7071967965521001E-2</v>
      </c>
      <c r="H356" s="167">
        <v>5.1597506395099399E-2</v>
      </c>
    </row>
    <row r="357" spans="2:8">
      <c r="B357" s="167" t="s">
        <v>50</v>
      </c>
      <c r="C357" s="167" t="s">
        <v>1028</v>
      </c>
      <c r="D357" s="167" t="s">
        <v>2076</v>
      </c>
      <c r="E357" s="167" t="s">
        <v>2078</v>
      </c>
      <c r="F357" s="167" t="s">
        <v>2080</v>
      </c>
      <c r="G357" s="167">
        <v>0.99997690489398905</v>
      </c>
      <c r="H357" s="167">
        <v>0.99993937713113201</v>
      </c>
    </row>
    <row r="358" spans="2:8">
      <c r="B358" s="167" t="s">
        <v>50</v>
      </c>
      <c r="C358" s="167" t="s">
        <v>1028</v>
      </c>
      <c r="D358" s="167" t="s">
        <v>2076</v>
      </c>
      <c r="E358" s="167" t="s">
        <v>505</v>
      </c>
      <c r="F358" s="167" t="s">
        <v>2080</v>
      </c>
      <c r="G358" s="167">
        <v>1</v>
      </c>
      <c r="H358" s="167">
        <v>1</v>
      </c>
    </row>
    <row r="359" spans="2:8">
      <c r="B359" s="167" t="s">
        <v>50</v>
      </c>
      <c r="C359" s="167" t="s">
        <v>1028</v>
      </c>
      <c r="D359" s="167" t="s">
        <v>2076</v>
      </c>
      <c r="E359" s="167" t="s">
        <v>2079</v>
      </c>
      <c r="F359" s="167" t="s">
        <v>2080</v>
      </c>
      <c r="G359" s="167">
        <v>0.31164443233047501</v>
      </c>
      <c r="H359" s="167">
        <v>0.21900559422377</v>
      </c>
    </row>
    <row r="360" spans="2:8">
      <c r="B360" s="167" t="s">
        <v>50</v>
      </c>
      <c r="C360" s="167" t="s">
        <v>1028</v>
      </c>
      <c r="D360" s="167" t="s">
        <v>2076</v>
      </c>
      <c r="E360" s="167" t="s">
        <v>1892</v>
      </c>
      <c r="F360" s="167" t="s">
        <v>2080</v>
      </c>
      <c r="G360" s="167">
        <v>1</v>
      </c>
      <c r="H360" s="167">
        <v>1</v>
      </c>
    </row>
    <row r="361" spans="2:8">
      <c r="B361" s="167" t="s">
        <v>50</v>
      </c>
      <c r="C361" s="167" t="s">
        <v>1028</v>
      </c>
      <c r="D361" s="167" t="s">
        <v>515</v>
      </c>
      <c r="E361" s="167" t="s">
        <v>497</v>
      </c>
      <c r="F361" s="167" t="s">
        <v>2081</v>
      </c>
      <c r="G361" s="167">
        <v>5.0498712285255501E-3</v>
      </c>
      <c r="H361" s="167">
        <v>6.2587897567006204E-3</v>
      </c>
    </row>
    <row r="362" spans="2:8">
      <c r="B362" s="167" t="s">
        <v>50</v>
      </c>
      <c r="C362" s="167" t="s">
        <v>1028</v>
      </c>
      <c r="D362" s="167" t="s">
        <v>515</v>
      </c>
      <c r="E362" s="167" t="s">
        <v>2078</v>
      </c>
      <c r="F362" s="167" t="s">
        <v>2081</v>
      </c>
      <c r="G362" s="167">
        <v>0.99815951435558303</v>
      </c>
      <c r="H362" s="167">
        <v>0.99890393219892704</v>
      </c>
    </row>
    <row r="363" spans="2:8">
      <c r="B363" s="167" t="s">
        <v>50</v>
      </c>
      <c r="C363" s="167" t="s">
        <v>1028</v>
      </c>
      <c r="D363" s="167" t="s">
        <v>515</v>
      </c>
      <c r="E363" s="167" t="s">
        <v>505</v>
      </c>
      <c r="F363" s="167" t="s">
        <v>2081</v>
      </c>
      <c r="G363" s="167">
        <v>1</v>
      </c>
      <c r="H363" s="167">
        <v>1</v>
      </c>
    </row>
    <row r="364" spans="2:8">
      <c r="B364" s="167" t="s">
        <v>50</v>
      </c>
      <c r="C364" s="167" t="s">
        <v>1028</v>
      </c>
      <c r="D364" s="167" t="s">
        <v>515</v>
      </c>
      <c r="E364" s="167" t="s">
        <v>2079</v>
      </c>
      <c r="F364" s="167" t="s">
        <v>2081</v>
      </c>
      <c r="G364" s="167">
        <v>0.31694943824969601</v>
      </c>
      <c r="H364" s="167">
        <v>0.18874787652171601</v>
      </c>
    </row>
    <row r="365" spans="2:8">
      <c r="B365" s="167" t="s">
        <v>50</v>
      </c>
      <c r="C365" s="167" t="s">
        <v>1028</v>
      </c>
      <c r="D365" s="167" t="s">
        <v>515</v>
      </c>
      <c r="E365" s="167" t="s">
        <v>1892</v>
      </c>
      <c r="F365" s="167" t="s">
        <v>2081</v>
      </c>
      <c r="G365" s="167">
        <v>0.56664882310287001</v>
      </c>
      <c r="H365" s="167">
        <v>0.79080511411490295</v>
      </c>
    </row>
    <row r="366" spans="2:8">
      <c r="B366" s="167" t="s">
        <v>53</v>
      </c>
      <c r="C366" s="167" t="s">
        <v>1028</v>
      </c>
      <c r="D366" s="167" t="s">
        <v>2076</v>
      </c>
      <c r="E366" s="167" t="s">
        <v>497</v>
      </c>
      <c r="F366" s="167" t="s">
        <v>2077</v>
      </c>
      <c r="G366" s="167">
        <v>6.5531675425399102E-2</v>
      </c>
      <c r="H366" s="167">
        <v>0.174558741665501</v>
      </c>
    </row>
    <row r="367" spans="2:8">
      <c r="B367" s="167" t="s">
        <v>53</v>
      </c>
      <c r="C367" s="167" t="s">
        <v>1028</v>
      </c>
      <c r="D367" s="167" t="s">
        <v>2076</v>
      </c>
      <c r="E367" s="167" t="s">
        <v>2078</v>
      </c>
      <c r="F367" s="167" t="s">
        <v>2077</v>
      </c>
      <c r="G367" s="167">
        <v>0.99999999999183398</v>
      </c>
      <c r="H367" s="167">
        <v>0.99999999999612299</v>
      </c>
    </row>
    <row r="368" spans="2:8">
      <c r="B368" s="167" t="s">
        <v>53</v>
      </c>
      <c r="C368" s="167" t="s">
        <v>1028</v>
      </c>
      <c r="D368" s="167" t="s">
        <v>2076</v>
      </c>
      <c r="E368" s="167" t="s">
        <v>505</v>
      </c>
      <c r="F368" s="167" t="s">
        <v>2077</v>
      </c>
      <c r="G368" s="167">
        <v>1</v>
      </c>
      <c r="H368" s="167">
        <v>1</v>
      </c>
    </row>
    <row r="369" spans="2:8">
      <c r="B369" s="167" t="s">
        <v>53</v>
      </c>
      <c r="C369" s="167" t="s">
        <v>1028</v>
      </c>
      <c r="D369" s="167" t="s">
        <v>2076</v>
      </c>
      <c r="E369" s="167" t="s">
        <v>2079</v>
      </c>
      <c r="F369" s="167" t="s">
        <v>2077</v>
      </c>
      <c r="G369" s="167">
        <v>0.81112307128308803</v>
      </c>
      <c r="H369" s="167">
        <v>0.873302019319666</v>
      </c>
    </row>
    <row r="370" spans="2:8">
      <c r="B370" s="167" t="s">
        <v>53</v>
      </c>
      <c r="C370" s="167" t="s">
        <v>1028</v>
      </c>
      <c r="D370" s="167" t="s">
        <v>2076</v>
      </c>
      <c r="E370" s="167" t="s">
        <v>1892</v>
      </c>
      <c r="F370" s="167" t="s">
        <v>2077</v>
      </c>
      <c r="G370" s="167">
        <v>1</v>
      </c>
      <c r="H370" s="167">
        <v>1</v>
      </c>
    </row>
    <row r="371" spans="2:8">
      <c r="B371" s="167" t="s">
        <v>53</v>
      </c>
      <c r="C371" s="167" t="s">
        <v>1028</v>
      </c>
      <c r="D371" s="167" t="s">
        <v>2076</v>
      </c>
      <c r="E371" s="167" t="s">
        <v>497</v>
      </c>
      <c r="F371" s="167" t="s">
        <v>2080</v>
      </c>
      <c r="G371" s="167">
        <v>6.5531675425399102E-2</v>
      </c>
      <c r="H371" s="167">
        <v>0.174558741665501</v>
      </c>
    </row>
    <row r="372" spans="2:8">
      <c r="B372" s="167" t="s">
        <v>53</v>
      </c>
      <c r="C372" s="167" t="s">
        <v>1028</v>
      </c>
      <c r="D372" s="167" t="s">
        <v>2076</v>
      </c>
      <c r="E372" s="167" t="s">
        <v>2078</v>
      </c>
      <c r="F372" s="167" t="s">
        <v>2080</v>
      </c>
      <c r="G372" s="167">
        <v>0.99999999999183398</v>
      </c>
      <c r="H372" s="167">
        <v>0.99999999999612299</v>
      </c>
    </row>
    <row r="373" spans="2:8">
      <c r="B373" s="167" t="s">
        <v>53</v>
      </c>
      <c r="C373" s="167" t="s">
        <v>1028</v>
      </c>
      <c r="D373" s="167" t="s">
        <v>2076</v>
      </c>
      <c r="E373" s="167" t="s">
        <v>505</v>
      </c>
      <c r="F373" s="167" t="s">
        <v>2080</v>
      </c>
      <c r="G373" s="167">
        <v>1</v>
      </c>
      <c r="H373" s="167">
        <v>1</v>
      </c>
    </row>
    <row r="374" spans="2:8">
      <c r="B374" s="167" t="s">
        <v>53</v>
      </c>
      <c r="C374" s="167" t="s">
        <v>1028</v>
      </c>
      <c r="D374" s="167" t="s">
        <v>2076</v>
      </c>
      <c r="E374" s="167" t="s">
        <v>2079</v>
      </c>
      <c r="F374" s="167" t="s">
        <v>2080</v>
      </c>
      <c r="G374" s="167">
        <v>0.81112307128308803</v>
      </c>
      <c r="H374" s="167">
        <v>0.873302019319666</v>
      </c>
    </row>
    <row r="375" spans="2:8">
      <c r="B375" s="167" t="s">
        <v>53</v>
      </c>
      <c r="C375" s="167" t="s">
        <v>1028</v>
      </c>
      <c r="D375" s="167" t="s">
        <v>2076</v>
      </c>
      <c r="E375" s="167" t="s">
        <v>1892</v>
      </c>
      <c r="F375" s="167" t="s">
        <v>2080</v>
      </c>
      <c r="G375" s="167">
        <v>1</v>
      </c>
      <c r="H375" s="167">
        <v>1</v>
      </c>
    </row>
    <row r="376" spans="2:8">
      <c r="B376" s="167" t="s">
        <v>53</v>
      </c>
      <c r="C376" s="167" t="s">
        <v>1028</v>
      </c>
      <c r="D376" s="167" t="s">
        <v>515</v>
      </c>
      <c r="E376" s="167" t="s">
        <v>497</v>
      </c>
      <c r="F376" s="167" t="s">
        <v>2081</v>
      </c>
      <c r="G376" s="167">
        <v>4.5435501259958799E-3</v>
      </c>
      <c r="H376" s="167">
        <v>1.80880059659837E-3</v>
      </c>
    </row>
    <row r="377" spans="2:8">
      <c r="B377" s="167" t="s">
        <v>53</v>
      </c>
      <c r="C377" s="167" t="s">
        <v>1028</v>
      </c>
      <c r="D377" s="167" t="s">
        <v>515</v>
      </c>
      <c r="E377" s="167" t="s">
        <v>2078</v>
      </c>
      <c r="F377" s="167" t="s">
        <v>2081</v>
      </c>
      <c r="G377" s="167">
        <v>0.99995269707797696</v>
      </c>
      <c r="H377" s="167">
        <v>0.99988719021883399</v>
      </c>
    </row>
    <row r="378" spans="2:8">
      <c r="B378" s="167" t="s">
        <v>53</v>
      </c>
      <c r="C378" s="167" t="s">
        <v>1028</v>
      </c>
      <c r="D378" s="167" t="s">
        <v>515</v>
      </c>
      <c r="E378" s="167" t="s">
        <v>505</v>
      </c>
      <c r="F378" s="167" t="s">
        <v>2081</v>
      </c>
      <c r="G378" s="167">
        <v>1</v>
      </c>
      <c r="H378" s="167">
        <v>1</v>
      </c>
    </row>
    <row r="379" spans="2:8">
      <c r="B379" s="167" t="s">
        <v>53</v>
      </c>
      <c r="C379" s="167" t="s">
        <v>1028</v>
      </c>
      <c r="D379" s="167" t="s">
        <v>515</v>
      </c>
      <c r="E379" s="167" t="s">
        <v>2079</v>
      </c>
      <c r="F379" s="167" t="s">
        <v>2081</v>
      </c>
      <c r="G379" s="167">
        <v>0.84552443509694397</v>
      </c>
      <c r="H379" s="167">
        <v>0.61187358144900195</v>
      </c>
    </row>
    <row r="380" spans="2:8">
      <c r="B380" s="167" t="s">
        <v>53</v>
      </c>
      <c r="C380" s="167" t="s">
        <v>1028</v>
      </c>
      <c r="D380" s="167" t="s">
        <v>515</v>
      </c>
      <c r="E380" s="167" t="s">
        <v>1892</v>
      </c>
      <c r="F380" s="167" t="s">
        <v>2081</v>
      </c>
      <c r="G380" s="167">
        <v>0.89768063396444797</v>
      </c>
      <c r="H380" s="167">
        <v>0.96170032190002197</v>
      </c>
    </row>
    <row r="381" spans="2:8">
      <c r="B381" s="167" t="s">
        <v>55</v>
      </c>
      <c r="C381" s="167" t="s">
        <v>1028</v>
      </c>
      <c r="D381" s="167" t="s">
        <v>2076</v>
      </c>
      <c r="E381" s="167" t="s">
        <v>497</v>
      </c>
      <c r="F381" s="167" t="s">
        <v>2077</v>
      </c>
      <c r="G381" s="167">
        <v>0.11013757811256</v>
      </c>
      <c r="H381" s="167">
        <v>9.4346728658425597E-2</v>
      </c>
    </row>
    <row r="382" spans="2:8">
      <c r="B382" s="167" t="s">
        <v>55</v>
      </c>
      <c r="C382" s="167" t="s">
        <v>1028</v>
      </c>
      <c r="D382" s="167" t="s">
        <v>2076</v>
      </c>
      <c r="E382" s="167" t="s">
        <v>2078</v>
      </c>
      <c r="F382" s="167" t="s">
        <v>2077</v>
      </c>
      <c r="G382" s="167">
        <v>0.99987129707920497</v>
      </c>
      <c r="H382" s="167">
        <v>0.99978154407534603</v>
      </c>
    </row>
    <row r="383" spans="2:8">
      <c r="B383" s="167" t="s">
        <v>55</v>
      </c>
      <c r="C383" s="167" t="s">
        <v>1028</v>
      </c>
      <c r="D383" s="167" t="s">
        <v>2076</v>
      </c>
      <c r="E383" s="167" t="s">
        <v>505</v>
      </c>
      <c r="F383" s="167" t="s">
        <v>2077</v>
      </c>
      <c r="G383" s="167">
        <v>1</v>
      </c>
      <c r="H383" s="167">
        <v>1</v>
      </c>
    </row>
    <row r="384" spans="2:8">
      <c r="B384" s="167" t="s">
        <v>55</v>
      </c>
      <c r="C384" s="167" t="s">
        <v>1028</v>
      </c>
      <c r="D384" s="167" t="s">
        <v>2076</v>
      </c>
      <c r="E384" s="167" t="s">
        <v>2079</v>
      </c>
      <c r="F384" s="167" t="s">
        <v>2077</v>
      </c>
      <c r="G384" s="167">
        <v>0.77742599305438698</v>
      </c>
      <c r="H384" s="167">
        <v>0.70386015297530102</v>
      </c>
    </row>
    <row r="385" spans="2:8">
      <c r="B385" s="167" t="s">
        <v>55</v>
      </c>
      <c r="C385" s="167" t="s">
        <v>1028</v>
      </c>
      <c r="D385" s="167" t="s">
        <v>2076</v>
      </c>
      <c r="E385" s="167" t="s">
        <v>1892</v>
      </c>
      <c r="F385" s="167" t="s">
        <v>2077</v>
      </c>
      <c r="G385" s="167">
        <v>1</v>
      </c>
      <c r="H385" s="167">
        <v>1</v>
      </c>
    </row>
    <row r="386" spans="2:8">
      <c r="B386" s="167" t="s">
        <v>55</v>
      </c>
      <c r="C386" s="167" t="s">
        <v>1028</v>
      </c>
      <c r="D386" s="167" t="s">
        <v>2076</v>
      </c>
      <c r="E386" s="167" t="s">
        <v>497</v>
      </c>
      <c r="F386" s="167" t="s">
        <v>2080</v>
      </c>
      <c r="G386" s="167">
        <v>0.11013757811256</v>
      </c>
      <c r="H386" s="167">
        <v>9.4346728658425597E-2</v>
      </c>
    </row>
    <row r="387" spans="2:8">
      <c r="B387" s="167" t="s">
        <v>55</v>
      </c>
      <c r="C387" s="167" t="s">
        <v>1028</v>
      </c>
      <c r="D387" s="167" t="s">
        <v>2076</v>
      </c>
      <c r="E387" s="167" t="s">
        <v>2078</v>
      </c>
      <c r="F387" s="167" t="s">
        <v>2080</v>
      </c>
      <c r="G387" s="167">
        <v>0.99987129707920497</v>
      </c>
      <c r="H387" s="167">
        <v>0.99978154407534603</v>
      </c>
    </row>
    <row r="388" spans="2:8">
      <c r="B388" s="167" t="s">
        <v>55</v>
      </c>
      <c r="C388" s="167" t="s">
        <v>1028</v>
      </c>
      <c r="D388" s="167" t="s">
        <v>2076</v>
      </c>
      <c r="E388" s="167" t="s">
        <v>505</v>
      </c>
      <c r="F388" s="167" t="s">
        <v>2080</v>
      </c>
      <c r="G388" s="167">
        <v>1</v>
      </c>
      <c r="H388" s="167">
        <v>1</v>
      </c>
    </row>
    <row r="389" spans="2:8">
      <c r="B389" s="167" t="s">
        <v>55</v>
      </c>
      <c r="C389" s="167" t="s">
        <v>1028</v>
      </c>
      <c r="D389" s="167" t="s">
        <v>2076</v>
      </c>
      <c r="E389" s="167" t="s">
        <v>2079</v>
      </c>
      <c r="F389" s="167" t="s">
        <v>2080</v>
      </c>
      <c r="G389" s="167">
        <v>0.77742599305438698</v>
      </c>
      <c r="H389" s="167">
        <v>0.70386015297530102</v>
      </c>
    </row>
    <row r="390" spans="2:8">
      <c r="B390" s="167" t="s">
        <v>55</v>
      </c>
      <c r="C390" s="167" t="s">
        <v>1028</v>
      </c>
      <c r="D390" s="167" t="s">
        <v>2076</v>
      </c>
      <c r="E390" s="167" t="s">
        <v>1892</v>
      </c>
      <c r="F390" s="167" t="s">
        <v>2080</v>
      </c>
      <c r="G390" s="167">
        <v>1</v>
      </c>
      <c r="H390" s="167">
        <v>1</v>
      </c>
    </row>
    <row r="391" spans="2:8">
      <c r="B391" s="167" t="s">
        <v>55</v>
      </c>
      <c r="C391" s="167" t="s">
        <v>1028</v>
      </c>
      <c r="D391" s="167" t="s">
        <v>515</v>
      </c>
      <c r="E391" s="167" t="s">
        <v>497</v>
      </c>
      <c r="F391" s="167" t="s">
        <v>2081</v>
      </c>
      <c r="G391" s="167">
        <v>1.07141298283375E-2</v>
      </c>
      <c r="H391" s="167">
        <v>9.1385637319263292E-3</v>
      </c>
    </row>
    <row r="392" spans="2:8">
      <c r="B392" s="167" t="s">
        <v>55</v>
      </c>
      <c r="C392" s="167" t="s">
        <v>1028</v>
      </c>
      <c r="D392" s="167" t="s">
        <v>515</v>
      </c>
      <c r="E392" s="167" t="s">
        <v>2078</v>
      </c>
      <c r="F392" s="167" t="s">
        <v>2081</v>
      </c>
      <c r="G392" s="167">
        <v>0.99949384956788301</v>
      </c>
      <c r="H392" s="167">
        <v>0.99989388309944405</v>
      </c>
    </row>
    <row r="393" spans="2:8">
      <c r="B393" s="167" t="s">
        <v>55</v>
      </c>
      <c r="C393" s="167" t="s">
        <v>1028</v>
      </c>
      <c r="D393" s="167" t="s">
        <v>515</v>
      </c>
      <c r="E393" s="167" t="s">
        <v>505</v>
      </c>
      <c r="F393" s="167" t="s">
        <v>2081</v>
      </c>
      <c r="G393" s="167">
        <v>1</v>
      </c>
      <c r="H393" s="167">
        <v>1</v>
      </c>
    </row>
    <row r="394" spans="2:8">
      <c r="B394" s="167" t="s">
        <v>55</v>
      </c>
      <c r="C394" s="167" t="s">
        <v>1028</v>
      </c>
      <c r="D394" s="167" t="s">
        <v>515</v>
      </c>
      <c r="E394" s="167" t="s">
        <v>2079</v>
      </c>
      <c r="F394" s="167" t="s">
        <v>2081</v>
      </c>
      <c r="G394" s="167">
        <v>0.54903692045139996</v>
      </c>
      <c r="H394" s="167">
        <v>0.33447825009007098</v>
      </c>
    </row>
    <row r="395" spans="2:8">
      <c r="B395" s="167" t="s">
        <v>55</v>
      </c>
      <c r="C395" s="167" t="s">
        <v>1028</v>
      </c>
      <c r="D395" s="167" t="s">
        <v>515</v>
      </c>
      <c r="E395" s="167" t="s">
        <v>1892</v>
      </c>
      <c r="F395" s="167" t="s">
        <v>2081</v>
      </c>
      <c r="G395" s="167">
        <v>0.779694677463596</v>
      </c>
      <c r="H395" s="167">
        <v>0.92406253420588402</v>
      </c>
    </row>
    <row r="396" spans="2:8">
      <c r="B396" s="167" t="s">
        <v>58</v>
      </c>
      <c r="C396" s="167" t="s">
        <v>1028</v>
      </c>
      <c r="D396" s="167" t="s">
        <v>2076</v>
      </c>
      <c r="E396" s="167" t="s">
        <v>497</v>
      </c>
      <c r="F396" s="167" t="s">
        <v>2077</v>
      </c>
      <c r="G396" s="167">
        <v>5.5925238360321698E-2</v>
      </c>
      <c r="H396" s="167">
        <v>0.14795655537333299</v>
      </c>
    </row>
    <row r="397" spans="2:8">
      <c r="B397" s="167" t="s">
        <v>58</v>
      </c>
      <c r="C397" s="167" t="s">
        <v>1028</v>
      </c>
      <c r="D397" s="167" t="s">
        <v>2076</v>
      </c>
      <c r="E397" s="167" t="s">
        <v>2078</v>
      </c>
      <c r="F397" s="167" t="s">
        <v>2077</v>
      </c>
      <c r="G397" s="167">
        <v>0.99999999999046996</v>
      </c>
      <c r="H397" s="167">
        <v>0.99999999999543998</v>
      </c>
    </row>
    <row r="398" spans="2:8">
      <c r="B398" s="167" t="s">
        <v>58</v>
      </c>
      <c r="C398" s="167" t="s">
        <v>1028</v>
      </c>
      <c r="D398" s="167" t="s">
        <v>2076</v>
      </c>
      <c r="E398" s="167" t="s">
        <v>505</v>
      </c>
      <c r="F398" s="167" t="s">
        <v>2077</v>
      </c>
      <c r="G398" s="167">
        <v>1</v>
      </c>
      <c r="H398" s="167">
        <v>1</v>
      </c>
    </row>
    <row r="399" spans="2:8">
      <c r="B399" s="167" t="s">
        <v>58</v>
      </c>
      <c r="C399" s="167" t="s">
        <v>1028</v>
      </c>
      <c r="D399" s="167" t="s">
        <v>2076</v>
      </c>
      <c r="E399" s="167" t="s">
        <v>2079</v>
      </c>
      <c r="F399" s="167" t="s">
        <v>2077</v>
      </c>
      <c r="G399" s="167">
        <v>0.77859106288334601</v>
      </c>
      <c r="H399" s="167">
        <v>0.85122234376517503</v>
      </c>
    </row>
    <row r="400" spans="2:8">
      <c r="B400" s="167" t="s">
        <v>58</v>
      </c>
      <c r="C400" s="167" t="s">
        <v>1028</v>
      </c>
      <c r="D400" s="167" t="s">
        <v>2076</v>
      </c>
      <c r="E400" s="167" t="s">
        <v>1892</v>
      </c>
      <c r="F400" s="167" t="s">
        <v>2077</v>
      </c>
      <c r="G400" s="167">
        <v>1</v>
      </c>
      <c r="H400" s="167">
        <v>1</v>
      </c>
    </row>
    <row r="401" spans="2:8">
      <c r="B401" s="167" t="s">
        <v>58</v>
      </c>
      <c r="C401" s="167" t="s">
        <v>1028</v>
      </c>
      <c r="D401" s="167" t="s">
        <v>2076</v>
      </c>
      <c r="E401" s="167" t="s">
        <v>497</v>
      </c>
      <c r="F401" s="167" t="s">
        <v>2080</v>
      </c>
      <c r="G401" s="167">
        <v>5.5925238360321601E-2</v>
      </c>
      <c r="H401" s="167">
        <v>0.14795655537333399</v>
      </c>
    </row>
    <row r="402" spans="2:8">
      <c r="B402" s="167" t="s">
        <v>58</v>
      </c>
      <c r="C402" s="167" t="s">
        <v>1028</v>
      </c>
      <c r="D402" s="167" t="s">
        <v>2076</v>
      </c>
      <c r="E402" s="167" t="s">
        <v>2078</v>
      </c>
      <c r="F402" s="167" t="s">
        <v>2080</v>
      </c>
      <c r="G402" s="167">
        <v>0.99999999999046996</v>
      </c>
      <c r="H402" s="167">
        <v>0.99999999999543998</v>
      </c>
    </row>
    <row r="403" spans="2:8">
      <c r="B403" s="167" t="s">
        <v>58</v>
      </c>
      <c r="C403" s="167" t="s">
        <v>1028</v>
      </c>
      <c r="D403" s="167" t="s">
        <v>2076</v>
      </c>
      <c r="E403" s="167" t="s">
        <v>505</v>
      </c>
      <c r="F403" s="167" t="s">
        <v>2080</v>
      </c>
      <c r="G403" s="167">
        <v>1</v>
      </c>
      <c r="H403" s="167">
        <v>1</v>
      </c>
    </row>
    <row r="404" spans="2:8">
      <c r="B404" s="167" t="s">
        <v>58</v>
      </c>
      <c r="C404" s="167" t="s">
        <v>1028</v>
      </c>
      <c r="D404" s="167" t="s">
        <v>2076</v>
      </c>
      <c r="E404" s="167" t="s">
        <v>2079</v>
      </c>
      <c r="F404" s="167" t="s">
        <v>2080</v>
      </c>
      <c r="G404" s="167">
        <v>0.77859106288334601</v>
      </c>
      <c r="H404" s="167">
        <v>0.85122234376517503</v>
      </c>
    </row>
    <row r="405" spans="2:8">
      <c r="B405" s="167" t="s">
        <v>58</v>
      </c>
      <c r="C405" s="167" t="s">
        <v>1028</v>
      </c>
      <c r="D405" s="167" t="s">
        <v>2076</v>
      </c>
      <c r="E405" s="167" t="s">
        <v>1892</v>
      </c>
      <c r="F405" s="167" t="s">
        <v>2080</v>
      </c>
      <c r="G405" s="167">
        <v>1</v>
      </c>
      <c r="H405" s="167">
        <v>1</v>
      </c>
    </row>
    <row r="406" spans="2:8">
      <c r="B406" s="167" t="s">
        <v>58</v>
      </c>
      <c r="C406" s="167" t="s">
        <v>1028</v>
      </c>
      <c r="D406" s="167" t="s">
        <v>515</v>
      </c>
      <c r="E406" s="167" t="s">
        <v>497</v>
      </c>
      <c r="F406" s="167" t="s">
        <v>2081</v>
      </c>
      <c r="G406" s="167">
        <v>2.7961673643311499E-3</v>
      </c>
      <c r="H406" s="167">
        <v>1.26174744070619E-3</v>
      </c>
    </row>
    <row r="407" spans="2:8">
      <c r="B407" s="167" t="s">
        <v>58</v>
      </c>
      <c r="C407" s="167" t="s">
        <v>1028</v>
      </c>
      <c r="D407" s="167" t="s">
        <v>515</v>
      </c>
      <c r="E407" s="167" t="s">
        <v>2078</v>
      </c>
      <c r="F407" s="167" t="s">
        <v>2081</v>
      </c>
      <c r="G407" s="167">
        <v>0.99975560725219603</v>
      </c>
      <c r="H407" s="167">
        <v>0.99930843761262</v>
      </c>
    </row>
    <row r="408" spans="2:8">
      <c r="B408" s="167" t="s">
        <v>58</v>
      </c>
      <c r="C408" s="167" t="s">
        <v>1028</v>
      </c>
      <c r="D408" s="167" t="s">
        <v>515</v>
      </c>
      <c r="E408" s="167" t="s">
        <v>505</v>
      </c>
      <c r="F408" s="167" t="s">
        <v>2081</v>
      </c>
      <c r="G408" s="167">
        <v>1</v>
      </c>
      <c r="H408" s="167">
        <v>1</v>
      </c>
    </row>
    <row r="409" spans="2:8">
      <c r="B409" s="167" t="s">
        <v>58</v>
      </c>
      <c r="C409" s="167" t="s">
        <v>1028</v>
      </c>
      <c r="D409" s="167" t="s">
        <v>515</v>
      </c>
      <c r="E409" s="167" t="s">
        <v>2079</v>
      </c>
      <c r="F409" s="167" t="s">
        <v>2081</v>
      </c>
      <c r="G409" s="167">
        <v>0.81068551514927001</v>
      </c>
      <c r="H409" s="167">
        <v>0.56190353769851598</v>
      </c>
    </row>
    <row r="410" spans="2:8">
      <c r="B410" s="167" t="s">
        <v>58</v>
      </c>
      <c r="C410" s="167" t="s">
        <v>1028</v>
      </c>
      <c r="D410" s="167" t="s">
        <v>515</v>
      </c>
      <c r="E410" s="167" t="s">
        <v>1892</v>
      </c>
      <c r="F410" s="167" t="s">
        <v>2081</v>
      </c>
      <c r="G410" s="167">
        <v>0.87221739051480296</v>
      </c>
      <c r="H410" s="167">
        <v>0.95294744614495197</v>
      </c>
    </row>
    <row r="411" spans="2:8">
      <c r="B411" s="167" t="s">
        <v>61</v>
      </c>
      <c r="C411" s="167" t="s">
        <v>1028</v>
      </c>
      <c r="D411" s="167" t="s">
        <v>2076</v>
      </c>
      <c r="E411" s="167" t="s">
        <v>497</v>
      </c>
      <c r="F411" s="167" t="s">
        <v>2077</v>
      </c>
      <c r="G411" s="167">
        <v>7.7599558136351901E-2</v>
      </c>
      <c r="H411" s="167">
        <v>9.2081732958024104E-2</v>
      </c>
    </row>
    <row r="412" spans="2:8">
      <c r="B412" s="167" t="s">
        <v>61</v>
      </c>
      <c r="C412" s="167" t="s">
        <v>1028</v>
      </c>
      <c r="D412" s="167" t="s">
        <v>2076</v>
      </c>
      <c r="E412" s="167" t="s">
        <v>2078</v>
      </c>
      <c r="F412" s="167" t="s">
        <v>2077</v>
      </c>
      <c r="G412" s="167">
        <v>0.99999988173958598</v>
      </c>
      <c r="H412" s="167">
        <v>0.99999985152357695</v>
      </c>
    </row>
    <row r="413" spans="2:8">
      <c r="B413" s="167" t="s">
        <v>61</v>
      </c>
      <c r="C413" s="167" t="s">
        <v>1028</v>
      </c>
      <c r="D413" s="167" t="s">
        <v>2076</v>
      </c>
      <c r="E413" s="167" t="s">
        <v>505</v>
      </c>
      <c r="F413" s="167" t="s">
        <v>2077</v>
      </c>
      <c r="G413" s="167">
        <v>1</v>
      </c>
      <c r="H413" s="167">
        <v>1</v>
      </c>
    </row>
    <row r="414" spans="2:8">
      <c r="B414" s="167" t="s">
        <v>61</v>
      </c>
      <c r="C414" s="167" t="s">
        <v>1028</v>
      </c>
      <c r="D414" s="167" t="s">
        <v>2076</v>
      </c>
      <c r="E414" s="167" t="s">
        <v>2079</v>
      </c>
      <c r="F414" s="167" t="s">
        <v>2077</v>
      </c>
      <c r="G414" s="167">
        <v>0.78772114745268995</v>
      </c>
      <c r="H414" s="167">
        <v>0.717003834433809</v>
      </c>
    </row>
    <row r="415" spans="2:8">
      <c r="B415" s="167" t="s">
        <v>61</v>
      </c>
      <c r="C415" s="167" t="s">
        <v>1028</v>
      </c>
      <c r="D415" s="167" t="s">
        <v>2076</v>
      </c>
      <c r="E415" s="167" t="s">
        <v>1892</v>
      </c>
      <c r="F415" s="167" t="s">
        <v>2077</v>
      </c>
      <c r="G415" s="167">
        <v>1</v>
      </c>
      <c r="H415" s="167">
        <v>1</v>
      </c>
    </row>
    <row r="416" spans="2:8">
      <c r="B416" s="167" t="s">
        <v>61</v>
      </c>
      <c r="C416" s="167" t="s">
        <v>1028</v>
      </c>
      <c r="D416" s="167" t="s">
        <v>2076</v>
      </c>
      <c r="E416" s="167" t="s">
        <v>497</v>
      </c>
      <c r="F416" s="167" t="s">
        <v>2080</v>
      </c>
      <c r="G416" s="167">
        <v>7.7599558136351901E-2</v>
      </c>
      <c r="H416" s="167">
        <v>9.2081732958024104E-2</v>
      </c>
    </row>
    <row r="417" spans="2:8">
      <c r="B417" s="167" t="s">
        <v>61</v>
      </c>
      <c r="C417" s="167" t="s">
        <v>1028</v>
      </c>
      <c r="D417" s="167" t="s">
        <v>2076</v>
      </c>
      <c r="E417" s="167" t="s">
        <v>2078</v>
      </c>
      <c r="F417" s="167" t="s">
        <v>2080</v>
      </c>
      <c r="G417" s="167">
        <v>0.99999988173958598</v>
      </c>
      <c r="H417" s="167">
        <v>0.99999985152357695</v>
      </c>
    </row>
    <row r="418" spans="2:8">
      <c r="B418" s="167" t="s">
        <v>61</v>
      </c>
      <c r="C418" s="167" t="s">
        <v>1028</v>
      </c>
      <c r="D418" s="167" t="s">
        <v>2076</v>
      </c>
      <c r="E418" s="167" t="s">
        <v>505</v>
      </c>
      <c r="F418" s="167" t="s">
        <v>2080</v>
      </c>
      <c r="G418" s="167">
        <v>1</v>
      </c>
      <c r="H418" s="167">
        <v>1</v>
      </c>
    </row>
    <row r="419" spans="2:8">
      <c r="B419" s="167" t="s">
        <v>61</v>
      </c>
      <c r="C419" s="167" t="s">
        <v>1028</v>
      </c>
      <c r="D419" s="167" t="s">
        <v>2076</v>
      </c>
      <c r="E419" s="167" t="s">
        <v>2079</v>
      </c>
      <c r="F419" s="167" t="s">
        <v>2080</v>
      </c>
      <c r="G419" s="167">
        <v>0.78772114745268995</v>
      </c>
      <c r="H419" s="167">
        <v>0.717003834433809</v>
      </c>
    </row>
    <row r="420" spans="2:8">
      <c r="B420" s="167" t="s">
        <v>61</v>
      </c>
      <c r="C420" s="167" t="s">
        <v>1028</v>
      </c>
      <c r="D420" s="167" t="s">
        <v>2076</v>
      </c>
      <c r="E420" s="167" t="s">
        <v>1892</v>
      </c>
      <c r="F420" s="167" t="s">
        <v>2080</v>
      </c>
      <c r="G420" s="167">
        <v>1</v>
      </c>
      <c r="H420" s="167">
        <v>1</v>
      </c>
    </row>
    <row r="421" spans="2:8">
      <c r="B421" s="167" t="s">
        <v>61</v>
      </c>
      <c r="C421" s="167" t="s">
        <v>1028</v>
      </c>
      <c r="D421" s="167" t="s">
        <v>515</v>
      </c>
      <c r="E421" s="167" t="s">
        <v>497</v>
      </c>
      <c r="F421" s="167" t="s">
        <v>2081</v>
      </c>
      <c r="G421" s="167">
        <v>5.1469463374537797E-3</v>
      </c>
      <c r="H421" s="167">
        <v>4.0999288106969003E-3</v>
      </c>
    </row>
    <row r="422" spans="2:8">
      <c r="B422" s="167" t="s">
        <v>61</v>
      </c>
      <c r="C422" s="167" t="s">
        <v>1028</v>
      </c>
      <c r="D422" s="167" t="s">
        <v>515</v>
      </c>
      <c r="E422" s="167" t="s">
        <v>2078</v>
      </c>
      <c r="F422" s="167" t="s">
        <v>2081</v>
      </c>
      <c r="G422" s="167">
        <v>0.99997815536407497</v>
      </c>
      <c r="H422" s="167">
        <v>0.999891070818826</v>
      </c>
    </row>
    <row r="423" spans="2:8">
      <c r="B423" s="167" t="s">
        <v>61</v>
      </c>
      <c r="C423" s="167" t="s">
        <v>1028</v>
      </c>
      <c r="D423" s="167" t="s">
        <v>515</v>
      </c>
      <c r="E423" s="167" t="s">
        <v>505</v>
      </c>
      <c r="F423" s="167" t="s">
        <v>2081</v>
      </c>
      <c r="G423" s="167">
        <v>1</v>
      </c>
      <c r="H423" s="167">
        <v>1</v>
      </c>
    </row>
    <row r="424" spans="2:8">
      <c r="B424" s="167" t="s">
        <v>61</v>
      </c>
      <c r="C424" s="167" t="s">
        <v>1028</v>
      </c>
      <c r="D424" s="167" t="s">
        <v>515</v>
      </c>
      <c r="E424" s="167" t="s">
        <v>2079</v>
      </c>
      <c r="F424" s="167" t="s">
        <v>2081</v>
      </c>
      <c r="G424" s="167">
        <v>0.63690055353368402</v>
      </c>
      <c r="H424" s="167">
        <v>0.39804537301017001</v>
      </c>
    </row>
    <row r="425" spans="2:8">
      <c r="B425" s="167" t="s">
        <v>61</v>
      </c>
      <c r="C425" s="167" t="s">
        <v>1028</v>
      </c>
      <c r="D425" s="167" t="s">
        <v>515</v>
      </c>
      <c r="E425" s="167" t="s">
        <v>1892</v>
      </c>
      <c r="F425" s="167" t="s">
        <v>2081</v>
      </c>
      <c r="G425" s="167">
        <v>0.82007206626398998</v>
      </c>
      <c r="H425" s="167">
        <v>0.870273983851517</v>
      </c>
    </row>
    <row r="426" spans="2:8">
      <c r="B426" s="167" t="s">
        <v>64</v>
      </c>
      <c r="C426" s="167" t="s">
        <v>1028</v>
      </c>
      <c r="D426" s="167" t="s">
        <v>2076</v>
      </c>
      <c r="E426" s="167" t="s">
        <v>497</v>
      </c>
      <c r="F426" s="167" t="s">
        <v>2077</v>
      </c>
      <c r="G426" s="167">
        <v>7.9418080813231803E-2</v>
      </c>
      <c r="H426" s="167">
        <v>9.7850910532413196E-2</v>
      </c>
    </row>
    <row r="427" spans="2:8">
      <c r="B427" s="167" t="s">
        <v>64</v>
      </c>
      <c r="C427" s="167" t="s">
        <v>1028</v>
      </c>
      <c r="D427" s="167" t="s">
        <v>2076</v>
      </c>
      <c r="E427" s="167" t="s">
        <v>2078</v>
      </c>
      <c r="F427" s="167" t="s">
        <v>2077</v>
      </c>
      <c r="G427" s="167">
        <v>0.99998854158244599</v>
      </c>
      <c r="H427" s="167">
        <v>0.99998027806822998</v>
      </c>
    </row>
    <row r="428" spans="2:8">
      <c r="B428" s="167" t="s">
        <v>64</v>
      </c>
      <c r="C428" s="167" t="s">
        <v>1028</v>
      </c>
      <c r="D428" s="167" t="s">
        <v>2076</v>
      </c>
      <c r="E428" s="167" t="s">
        <v>505</v>
      </c>
      <c r="F428" s="167" t="s">
        <v>2077</v>
      </c>
      <c r="G428" s="167">
        <v>1</v>
      </c>
      <c r="H428" s="167">
        <v>1</v>
      </c>
    </row>
    <row r="429" spans="2:8">
      <c r="B429" s="167" t="s">
        <v>64</v>
      </c>
      <c r="C429" s="167" t="s">
        <v>1028</v>
      </c>
      <c r="D429" s="167" t="s">
        <v>2076</v>
      </c>
      <c r="E429" s="167" t="s">
        <v>2079</v>
      </c>
      <c r="F429" s="167" t="s">
        <v>2077</v>
      </c>
      <c r="G429" s="167">
        <v>0.79975778210506299</v>
      </c>
      <c r="H429" s="167">
        <v>0.72737149959593606</v>
      </c>
    </row>
    <row r="430" spans="2:8">
      <c r="B430" s="167" t="s">
        <v>64</v>
      </c>
      <c r="C430" s="167" t="s">
        <v>1028</v>
      </c>
      <c r="D430" s="167" t="s">
        <v>2076</v>
      </c>
      <c r="E430" s="167" t="s">
        <v>1892</v>
      </c>
      <c r="F430" s="167" t="s">
        <v>2077</v>
      </c>
      <c r="G430" s="167">
        <v>1</v>
      </c>
      <c r="H430" s="167">
        <v>1</v>
      </c>
    </row>
    <row r="431" spans="2:8">
      <c r="B431" s="167" t="s">
        <v>64</v>
      </c>
      <c r="C431" s="167" t="s">
        <v>1028</v>
      </c>
      <c r="D431" s="167" t="s">
        <v>2076</v>
      </c>
      <c r="E431" s="167" t="s">
        <v>497</v>
      </c>
      <c r="F431" s="167" t="s">
        <v>2080</v>
      </c>
      <c r="G431" s="167">
        <v>7.9418080813231803E-2</v>
      </c>
      <c r="H431" s="167">
        <v>9.7850910532413099E-2</v>
      </c>
    </row>
    <row r="432" spans="2:8">
      <c r="B432" s="167" t="s">
        <v>64</v>
      </c>
      <c r="C432" s="167" t="s">
        <v>1028</v>
      </c>
      <c r="D432" s="167" t="s">
        <v>2076</v>
      </c>
      <c r="E432" s="167" t="s">
        <v>2078</v>
      </c>
      <c r="F432" s="167" t="s">
        <v>2080</v>
      </c>
      <c r="G432" s="167">
        <v>0.99998854158244599</v>
      </c>
      <c r="H432" s="167">
        <v>0.99998027806823098</v>
      </c>
    </row>
    <row r="433" spans="2:8">
      <c r="B433" s="167" t="s">
        <v>64</v>
      </c>
      <c r="C433" s="167" t="s">
        <v>1028</v>
      </c>
      <c r="D433" s="167" t="s">
        <v>2076</v>
      </c>
      <c r="E433" s="167" t="s">
        <v>505</v>
      </c>
      <c r="F433" s="167" t="s">
        <v>2080</v>
      </c>
      <c r="G433" s="167">
        <v>1</v>
      </c>
      <c r="H433" s="167">
        <v>1</v>
      </c>
    </row>
    <row r="434" spans="2:8">
      <c r="B434" s="167" t="s">
        <v>64</v>
      </c>
      <c r="C434" s="167" t="s">
        <v>1028</v>
      </c>
      <c r="D434" s="167" t="s">
        <v>2076</v>
      </c>
      <c r="E434" s="167" t="s">
        <v>2079</v>
      </c>
      <c r="F434" s="167" t="s">
        <v>2080</v>
      </c>
      <c r="G434" s="167">
        <v>0.79975778210506299</v>
      </c>
      <c r="H434" s="167">
        <v>0.72737149959593606</v>
      </c>
    </row>
    <row r="435" spans="2:8">
      <c r="B435" s="167" t="s">
        <v>64</v>
      </c>
      <c r="C435" s="167" t="s">
        <v>1028</v>
      </c>
      <c r="D435" s="167" t="s">
        <v>2076</v>
      </c>
      <c r="E435" s="167" t="s">
        <v>1892</v>
      </c>
      <c r="F435" s="167" t="s">
        <v>2080</v>
      </c>
      <c r="G435" s="167">
        <v>1</v>
      </c>
      <c r="H435" s="167">
        <v>1</v>
      </c>
    </row>
    <row r="436" spans="2:8">
      <c r="B436" s="167" t="s">
        <v>64</v>
      </c>
      <c r="C436" s="167" t="s">
        <v>1028</v>
      </c>
      <c r="D436" s="167" t="s">
        <v>515</v>
      </c>
      <c r="E436" s="167" t="s">
        <v>497</v>
      </c>
      <c r="F436" s="167" t="s">
        <v>2081</v>
      </c>
      <c r="G436" s="167">
        <v>1.2264182969183499E-2</v>
      </c>
      <c r="H436" s="167">
        <v>6.7070878975554202E-3</v>
      </c>
    </row>
    <row r="437" spans="2:8">
      <c r="B437" s="167" t="s">
        <v>64</v>
      </c>
      <c r="C437" s="167" t="s">
        <v>1028</v>
      </c>
      <c r="D437" s="167" t="s">
        <v>515</v>
      </c>
      <c r="E437" s="167" t="s">
        <v>2078</v>
      </c>
      <c r="F437" s="167" t="s">
        <v>2081</v>
      </c>
      <c r="G437" s="167">
        <v>0.99999789656674298</v>
      </c>
      <c r="H437" s="167">
        <v>0.99999909268262699</v>
      </c>
    </row>
    <row r="438" spans="2:8">
      <c r="B438" s="167" t="s">
        <v>64</v>
      </c>
      <c r="C438" s="167" t="s">
        <v>1028</v>
      </c>
      <c r="D438" s="167" t="s">
        <v>515</v>
      </c>
      <c r="E438" s="167" t="s">
        <v>505</v>
      </c>
      <c r="F438" s="167" t="s">
        <v>2081</v>
      </c>
      <c r="G438" s="167">
        <v>1</v>
      </c>
      <c r="H438" s="167">
        <v>1</v>
      </c>
    </row>
    <row r="439" spans="2:8">
      <c r="B439" s="167" t="s">
        <v>64</v>
      </c>
      <c r="C439" s="167" t="s">
        <v>1028</v>
      </c>
      <c r="D439" s="167" t="s">
        <v>515</v>
      </c>
      <c r="E439" s="167" t="s">
        <v>2079</v>
      </c>
      <c r="F439" s="167" t="s">
        <v>2081</v>
      </c>
      <c r="G439" s="167">
        <v>0.752754234744891</v>
      </c>
      <c r="H439" s="167">
        <v>0.51548443734706295</v>
      </c>
    </row>
    <row r="440" spans="2:8">
      <c r="B440" s="167" t="s">
        <v>64</v>
      </c>
      <c r="C440" s="167" t="s">
        <v>1028</v>
      </c>
      <c r="D440" s="167" t="s">
        <v>515</v>
      </c>
      <c r="E440" s="167" t="s">
        <v>1892</v>
      </c>
      <c r="F440" s="167" t="s">
        <v>2081</v>
      </c>
      <c r="G440" s="167">
        <v>0.84659796107602903</v>
      </c>
      <c r="H440" s="167">
        <v>0.93995309880554401</v>
      </c>
    </row>
    <row r="441" spans="2:8">
      <c r="B441" s="167" t="s">
        <v>67</v>
      </c>
      <c r="C441" s="167" t="s">
        <v>1028</v>
      </c>
      <c r="D441" s="167" t="s">
        <v>2076</v>
      </c>
      <c r="E441" s="167" t="s">
        <v>497</v>
      </c>
      <c r="F441" s="167" t="s">
        <v>2077</v>
      </c>
      <c r="G441" s="167">
        <v>3.60205760096627E-2</v>
      </c>
      <c r="H441" s="167">
        <v>3.72769118984956E-2</v>
      </c>
    </row>
    <row r="442" spans="2:8">
      <c r="B442" s="167" t="s">
        <v>67</v>
      </c>
      <c r="C442" s="167" t="s">
        <v>1028</v>
      </c>
      <c r="D442" s="167" t="s">
        <v>2076</v>
      </c>
      <c r="E442" s="167" t="s">
        <v>2078</v>
      </c>
      <c r="F442" s="167" t="s">
        <v>2077</v>
      </c>
      <c r="G442" s="167">
        <v>0.99958375465205496</v>
      </c>
      <c r="H442" s="167">
        <v>0.99912535518769596</v>
      </c>
    </row>
    <row r="443" spans="2:8">
      <c r="B443" s="167" t="s">
        <v>67</v>
      </c>
      <c r="C443" s="167" t="s">
        <v>1028</v>
      </c>
      <c r="D443" s="167" t="s">
        <v>2076</v>
      </c>
      <c r="E443" s="167" t="s">
        <v>505</v>
      </c>
      <c r="F443" s="167" t="s">
        <v>2077</v>
      </c>
      <c r="G443" s="167">
        <v>1</v>
      </c>
      <c r="H443" s="167">
        <v>1</v>
      </c>
    </row>
    <row r="444" spans="2:8">
      <c r="B444" s="167" t="s">
        <v>67</v>
      </c>
      <c r="C444" s="167" t="s">
        <v>1028</v>
      </c>
      <c r="D444" s="167" t="s">
        <v>2076</v>
      </c>
      <c r="E444" s="167" t="s">
        <v>2079</v>
      </c>
      <c r="F444" s="167" t="s">
        <v>2077</v>
      </c>
      <c r="G444" s="167">
        <v>0.54690940397087795</v>
      </c>
      <c r="H444" s="167">
        <v>0.42189963772949102</v>
      </c>
    </row>
    <row r="445" spans="2:8">
      <c r="B445" s="167" t="s">
        <v>67</v>
      </c>
      <c r="C445" s="167" t="s">
        <v>1028</v>
      </c>
      <c r="D445" s="167" t="s">
        <v>2076</v>
      </c>
      <c r="E445" s="167" t="s">
        <v>1892</v>
      </c>
      <c r="F445" s="167" t="s">
        <v>2077</v>
      </c>
      <c r="G445" s="167">
        <v>1</v>
      </c>
      <c r="H445" s="167">
        <v>1</v>
      </c>
    </row>
    <row r="446" spans="2:8">
      <c r="B446" s="167" t="s">
        <v>67</v>
      </c>
      <c r="C446" s="167" t="s">
        <v>1028</v>
      </c>
      <c r="D446" s="167" t="s">
        <v>2076</v>
      </c>
      <c r="E446" s="167" t="s">
        <v>497</v>
      </c>
      <c r="F446" s="167" t="s">
        <v>2080</v>
      </c>
      <c r="G446" s="167">
        <v>3.60205760096627E-2</v>
      </c>
      <c r="H446" s="167">
        <v>3.72769118984956E-2</v>
      </c>
    </row>
    <row r="447" spans="2:8">
      <c r="B447" s="167" t="s">
        <v>67</v>
      </c>
      <c r="C447" s="167" t="s">
        <v>1028</v>
      </c>
      <c r="D447" s="167" t="s">
        <v>2076</v>
      </c>
      <c r="E447" s="167" t="s">
        <v>2078</v>
      </c>
      <c r="F447" s="167" t="s">
        <v>2080</v>
      </c>
      <c r="G447" s="167">
        <v>0.99958375465205496</v>
      </c>
      <c r="H447" s="167">
        <v>0.99912535518769596</v>
      </c>
    </row>
    <row r="448" spans="2:8">
      <c r="B448" s="167" t="s">
        <v>67</v>
      </c>
      <c r="C448" s="167" t="s">
        <v>1028</v>
      </c>
      <c r="D448" s="167" t="s">
        <v>2076</v>
      </c>
      <c r="E448" s="167" t="s">
        <v>505</v>
      </c>
      <c r="F448" s="167" t="s">
        <v>2080</v>
      </c>
      <c r="G448" s="167">
        <v>1</v>
      </c>
      <c r="H448" s="167">
        <v>1</v>
      </c>
    </row>
    <row r="449" spans="2:8">
      <c r="B449" s="167" t="s">
        <v>67</v>
      </c>
      <c r="C449" s="167" t="s">
        <v>1028</v>
      </c>
      <c r="D449" s="167" t="s">
        <v>2076</v>
      </c>
      <c r="E449" s="167" t="s">
        <v>2079</v>
      </c>
      <c r="F449" s="167" t="s">
        <v>2080</v>
      </c>
      <c r="G449" s="167">
        <v>0.54690940397087795</v>
      </c>
      <c r="H449" s="167">
        <v>0.42189963772949102</v>
      </c>
    </row>
    <row r="450" spans="2:8">
      <c r="B450" s="167" t="s">
        <v>67</v>
      </c>
      <c r="C450" s="167" t="s">
        <v>1028</v>
      </c>
      <c r="D450" s="167" t="s">
        <v>2076</v>
      </c>
      <c r="E450" s="167" t="s">
        <v>1892</v>
      </c>
      <c r="F450" s="167" t="s">
        <v>2080</v>
      </c>
      <c r="G450" s="167">
        <v>1</v>
      </c>
      <c r="H450" s="167">
        <v>1</v>
      </c>
    </row>
    <row r="451" spans="2:8">
      <c r="B451" s="167" t="s">
        <v>67</v>
      </c>
      <c r="C451" s="167" t="s">
        <v>1028</v>
      </c>
      <c r="D451" s="167" t="s">
        <v>515</v>
      </c>
      <c r="E451" s="167" t="s">
        <v>497</v>
      </c>
      <c r="F451" s="167" t="s">
        <v>2081</v>
      </c>
      <c r="G451" s="167">
        <v>6.3641118222548801E-3</v>
      </c>
      <c r="H451" s="167">
        <v>6.3259663393647903E-3</v>
      </c>
    </row>
    <row r="452" spans="2:8">
      <c r="B452" s="167" t="s">
        <v>67</v>
      </c>
      <c r="C452" s="167" t="s">
        <v>1028</v>
      </c>
      <c r="D452" s="167" t="s">
        <v>515</v>
      </c>
      <c r="E452" s="167" t="s">
        <v>2078</v>
      </c>
      <c r="F452" s="167" t="s">
        <v>2081</v>
      </c>
      <c r="G452" s="167">
        <v>0.99924119717785898</v>
      </c>
      <c r="H452" s="167">
        <v>0.99981791897386596</v>
      </c>
    </row>
    <row r="453" spans="2:8">
      <c r="B453" s="167" t="s">
        <v>67</v>
      </c>
      <c r="C453" s="167" t="s">
        <v>1028</v>
      </c>
      <c r="D453" s="167" t="s">
        <v>515</v>
      </c>
      <c r="E453" s="167" t="s">
        <v>505</v>
      </c>
      <c r="F453" s="167" t="s">
        <v>2081</v>
      </c>
      <c r="G453" s="167">
        <v>1</v>
      </c>
      <c r="H453" s="167">
        <v>1</v>
      </c>
    </row>
    <row r="454" spans="2:8">
      <c r="B454" s="167" t="s">
        <v>67</v>
      </c>
      <c r="C454" s="167" t="s">
        <v>1028</v>
      </c>
      <c r="D454" s="167" t="s">
        <v>515</v>
      </c>
      <c r="E454" s="167" t="s">
        <v>2079</v>
      </c>
      <c r="F454" s="167" t="s">
        <v>2081</v>
      </c>
      <c r="G454" s="167">
        <v>0.42495193301897199</v>
      </c>
      <c r="H454" s="167">
        <v>0.25329478371268499</v>
      </c>
    </row>
    <row r="455" spans="2:8">
      <c r="B455" s="167" t="s">
        <v>67</v>
      </c>
      <c r="C455" s="167" t="s">
        <v>1028</v>
      </c>
      <c r="D455" s="167" t="s">
        <v>515</v>
      </c>
      <c r="E455" s="167" t="s">
        <v>1892</v>
      </c>
      <c r="F455" s="167" t="s">
        <v>2081</v>
      </c>
      <c r="G455" s="167">
        <v>0.64123719686337399</v>
      </c>
      <c r="H455" s="167">
        <v>0.79689691711303601</v>
      </c>
    </row>
    <row r="456" spans="2:8">
      <c r="B456" s="167" t="s">
        <v>70</v>
      </c>
      <c r="C456" s="167" t="s">
        <v>1028</v>
      </c>
      <c r="D456" s="167" t="s">
        <v>2076</v>
      </c>
      <c r="E456" s="167" t="s">
        <v>497</v>
      </c>
      <c r="F456" s="167" t="s">
        <v>2077</v>
      </c>
      <c r="G456" s="167">
        <v>5.42891584083217E-2</v>
      </c>
      <c r="H456" s="167">
        <v>7.0143627519530599E-2</v>
      </c>
    </row>
    <row r="457" spans="2:8">
      <c r="B457" s="167" t="s">
        <v>70</v>
      </c>
      <c r="C457" s="167" t="s">
        <v>1028</v>
      </c>
      <c r="D457" s="167" t="s">
        <v>2076</v>
      </c>
      <c r="E457" s="167" t="s">
        <v>2078</v>
      </c>
      <c r="F457" s="167" t="s">
        <v>2077</v>
      </c>
      <c r="G457" s="167">
        <v>0.999978748656703</v>
      </c>
      <c r="H457" s="167">
        <v>0.99996490556638296</v>
      </c>
    </row>
    <row r="458" spans="2:8">
      <c r="B458" s="167" t="s">
        <v>70</v>
      </c>
      <c r="C458" s="167" t="s">
        <v>1028</v>
      </c>
      <c r="D458" s="167" t="s">
        <v>2076</v>
      </c>
      <c r="E458" s="167" t="s">
        <v>505</v>
      </c>
      <c r="F458" s="167" t="s">
        <v>2077</v>
      </c>
      <c r="G458" s="167">
        <v>1</v>
      </c>
      <c r="H458" s="167">
        <v>1</v>
      </c>
    </row>
    <row r="459" spans="2:8">
      <c r="B459" s="167" t="s">
        <v>70</v>
      </c>
      <c r="C459" s="167" t="s">
        <v>1028</v>
      </c>
      <c r="D459" s="167" t="s">
        <v>2076</v>
      </c>
      <c r="E459" s="167" t="s">
        <v>2079</v>
      </c>
      <c r="F459" s="167" t="s">
        <v>2077</v>
      </c>
      <c r="G459" s="167">
        <v>0.684818796451787</v>
      </c>
      <c r="H459" s="167">
        <v>0.60959138568083504</v>
      </c>
    </row>
    <row r="460" spans="2:8">
      <c r="B460" s="167" t="s">
        <v>70</v>
      </c>
      <c r="C460" s="167" t="s">
        <v>1028</v>
      </c>
      <c r="D460" s="167" t="s">
        <v>2076</v>
      </c>
      <c r="E460" s="167" t="s">
        <v>1892</v>
      </c>
      <c r="F460" s="167" t="s">
        <v>2077</v>
      </c>
      <c r="G460" s="167">
        <v>1</v>
      </c>
      <c r="H460" s="167">
        <v>1</v>
      </c>
    </row>
    <row r="461" spans="2:8">
      <c r="B461" s="167" t="s">
        <v>70</v>
      </c>
      <c r="C461" s="167" t="s">
        <v>1028</v>
      </c>
      <c r="D461" s="167" t="s">
        <v>2076</v>
      </c>
      <c r="E461" s="167" t="s">
        <v>497</v>
      </c>
      <c r="F461" s="167" t="s">
        <v>2080</v>
      </c>
      <c r="G461" s="167">
        <v>5.42891584083217E-2</v>
      </c>
      <c r="H461" s="167">
        <v>7.0143627519530599E-2</v>
      </c>
    </row>
    <row r="462" spans="2:8">
      <c r="B462" s="167" t="s">
        <v>70</v>
      </c>
      <c r="C462" s="167" t="s">
        <v>1028</v>
      </c>
      <c r="D462" s="167" t="s">
        <v>2076</v>
      </c>
      <c r="E462" s="167" t="s">
        <v>2078</v>
      </c>
      <c r="F462" s="167" t="s">
        <v>2080</v>
      </c>
      <c r="G462" s="167">
        <v>0.999978748656703</v>
      </c>
      <c r="H462" s="167">
        <v>0.99996490556638296</v>
      </c>
    </row>
    <row r="463" spans="2:8">
      <c r="B463" s="167" t="s">
        <v>70</v>
      </c>
      <c r="C463" s="167" t="s">
        <v>1028</v>
      </c>
      <c r="D463" s="167" t="s">
        <v>2076</v>
      </c>
      <c r="E463" s="167" t="s">
        <v>505</v>
      </c>
      <c r="F463" s="167" t="s">
        <v>2080</v>
      </c>
      <c r="G463" s="167">
        <v>1</v>
      </c>
      <c r="H463" s="167">
        <v>1</v>
      </c>
    </row>
    <row r="464" spans="2:8">
      <c r="B464" s="167" t="s">
        <v>70</v>
      </c>
      <c r="C464" s="167" t="s">
        <v>1028</v>
      </c>
      <c r="D464" s="167" t="s">
        <v>2076</v>
      </c>
      <c r="E464" s="167" t="s">
        <v>2079</v>
      </c>
      <c r="F464" s="167" t="s">
        <v>2080</v>
      </c>
      <c r="G464" s="167">
        <v>0.684818796451787</v>
      </c>
      <c r="H464" s="167">
        <v>0.60959138568083504</v>
      </c>
    </row>
    <row r="465" spans="2:8">
      <c r="B465" s="167" t="s">
        <v>70</v>
      </c>
      <c r="C465" s="167" t="s">
        <v>1028</v>
      </c>
      <c r="D465" s="167" t="s">
        <v>2076</v>
      </c>
      <c r="E465" s="167" t="s">
        <v>1892</v>
      </c>
      <c r="F465" s="167" t="s">
        <v>2080</v>
      </c>
      <c r="G465" s="167">
        <v>1</v>
      </c>
      <c r="H465" s="167">
        <v>1</v>
      </c>
    </row>
    <row r="466" spans="2:8">
      <c r="B466" s="167" t="s">
        <v>70</v>
      </c>
      <c r="C466" s="167" t="s">
        <v>1028</v>
      </c>
      <c r="D466" s="167" t="s">
        <v>515</v>
      </c>
      <c r="E466" s="167" t="s">
        <v>497</v>
      </c>
      <c r="F466" s="167" t="s">
        <v>2081</v>
      </c>
      <c r="G466" s="167">
        <v>7.7898520679309602E-3</v>
      </c>
      <c r="H466" s="167">
        <v>6.9880986469068804E-3</v>
      </c>
    </row>
    <row r="467" spans="2:8">
      <c r="B467" s="167" t="s">
        <v>70</v>
      </c>
      <c r="C467" s="167" t="s">
        <v>1028</v>
      </c>
      <c r="D467" s="167" t="s">
        <v>515</v>
      </c>
      <c r="E467" s="167" t="s">
        <v>2078</v>
      </c>
      <c r="F467" s="167" t="s">
        <v>2081</v>
      </c>
      <c r="G467" s="167">
        <v>0.99997484713567197</v>
      </c>
      <c r="H467" s="167">
        <v>0.999982699188396</v>
      </c>
    </row>
    <row r="468" spans="2:8">
      <c r="B468" s="167" t="s">
        <v>70</v>
      </c>
      <c r="C468" s="167" t="s">
        <v>1028</v>
      </c>
      <c r="D468" s="167" t="s">
        <v>515</v>
      </c>
      <c r="E468" s="167" t="s">
        <v>505</v>
      </c>
      <c r="F468" s="167" t="s">
        <v>2081</v>
      </c>
      <c r="G468" s="167">
        <v>1</v>
      </c>
      <c r="H468" s="167">
        <v>1</v>
      </c>
    </row>
    <row r="469" spans="2:8">
      <c r="B469" s="167" t="s">
        <v>70</v>
      </c>
      <c r="C469" s="167" t="s">
        <v>1028</v>
      </c>
      <c r="D469" s="167" t="s">
        <v>515</v>
      </c>
      <c r="E469" s="167" t="s">
        <v>2079</v>
      </c>
      <c r="F469" s="167" t="s">
        <v>2081</v>
      </c>
      <c r="G469" s="167">
        <v>0.65817221240233603</v>
      </c>
      <c r="H469" s="167">
        <v>0.403894289332352</v>
      </c>
    </row>
    <row r="470" spans="2:8">
      <c r="B470" s="167" t="s">
        <v>70</v>
      </c>
      <c r="C470" s="167" t="s">
        <v>1028</v>
      </c>
      <c r="D470" s="167" t="s">
        <v>515</v>
      </c>
      <c r="E470" s="167" t="s">
        <v>1892</v>
      </c>
      <c r="F470" s="167" t="s">
        <v>2081</v>
      </c>
      <c r="G470" s="167">
        <v>0.79181434896819702</v>
      </c>
      <c r="H470" s="167">
        <v>0.91696473174980997</v>
      </c>
    </row>
    <row r="471" spans="2:8">
      <c r="B471" s="167" t="s">
        <v>73</v>
      </c>
      <c r="C471" s="167" t="s">
        <v>1028</v>
      </c>
      <c r="D471" s="167" t="s">
        <v>2076</v>
      </c>
      <c r="E471" s="167" t="s">
        <v>497</v>
      </c>
      <c r="F471" s="167" t="s">
        <v>2077</v>
      </c>
      <c r="G471" s="167">
        <v>8.3675759150612997E-2</v>
      </c>
      <c r="H471" s="167">
        <v>0.12535734220776601</v>
      </c>
    </row>
    <row r="472" spans="2:8">
      <c r="B472" s="167" t="s">
        <v>73</v>
      </c>
      <c r="C472" s="167" t="s">
        <v>1028</v>
      </c>
      <c r="D472" s="167" t="s">
        <v>2076</v>
      </c>
      <c r="E472" s="167" t="s">
        <v>2078</v>
      </c>
      <c r="F472" s="167" t="s">
        <v>2077</v>
      </c>
      <c r="G472" s="167">
        <v>0.99995839539380504</v>
      </c>
      <c r="H472" s="167">
        <v>0.99994727517068305</v>
      </c>
    </row>
    <row r="473" spans="2:8">
      <c r="B473" s="167" t="s">
        <v>73</v>
      </c>
      <c r="C473" s="167" t="s">
        <v>1028</v>
      </c>
      <c r="D473" s="167" t="s">
        <v>2076</v>
      </c>
      <c r="E473" s="167" t="s">
        <v>505</v>
      </c>
      <c r="F473" s="167" t="s">
        <v>2077</v>
      </c>
      <c r="G473" s="167">
        <v>1</v>
      </c>
      <c r="H473" s="167">
        <v>1</v>
      </c>
    </row>
    <row r="474" spans="2:8">
      <c r="B474" s="167" t="s">
        <v>73</v>
      </c>
      <c r="C474" s="167" t="s">
        <v>1028</v>
      </c>
      <c r="D474" s="167" t="s">
        <v>2076</v>
      </c>
      <c r="E474" s="167" t="s">
        <v>2079</v>
      </c>
      <c r="F474" s="167" t="s">
        <v>2077</v>
      </c>
      <c r="G474" s="167">
        <v>0.75423408745793996</v>
      </c>
      <c r="H474" s="167">
        <v>0.784753052267398</v>
      </c>
    </row>
    <row r="475" spans="2:8">
      <c r="B475" s="167" t="s">
        <v>73</v>
      </c>
      <c r="C475" s="167" t="s">
        <v>1028</v>
      </c>
      <c r="D475" s="167" t="s">
        <v>2076</v>
      </c>
      <c r="E475" s="167" t="s">
        <v>1892</v>
      </c>
      <c r="F475" s="167" t="s">
        <v>2077</v>
      </c>
      <c r="G475" s="167">
        <v>1</v>
      </c>
      <c r="H475" s="167">
        <v>1</v>
      </c>
    </row>
    <row r="476" spans="2:8">
      <c r="B476" s="167" t="s">
        <v>73</v>
      </c>
      <c r="C476" s="167" t="s">
        <v>1028</v>
      </c>
      <c r="D476" s="167" t="s">
        <v>2076</v>
      </c>
      <c r="E476" s="167" t="s">
        <v>497</v>
      </c>
      <c r="F476" s="167" t="s">
        <v>2080</v>
      </c>
      <c r="G476" s="167">
        <v>8.3675759150612997E-2</v>
      </c>
      <c r="H476" s="167">
        <v>0.12535734220776601</v>
      </c>
    </row>
    <row r="477" spans="2:8">
      <c r="B477" s="167" t="s">
        <v>73</v>
      </c>
      <c r="C477" s="167" t="s">
        <v>1028</v>
      </c>
      <c r="D477" s="167" t="s">
        <v>2076</v>
      </c>
      <c r="E477" s="167" t="s">
        <v>2078</v>
      </c>
      <c r="F477" s="167" t="s">
        <v>2080</v>
      </c>
      <c r="G477" s="167">
        <v>0.99995839539380504</v>
      </c>
      <c r="H477" s="167">
        <v>0.99994727517068305</v>
      </c>
    </row>
    <row r="478" spans="2:8">
      <c r="B478" s="167" t="s">
        <v>73</v>
      </c>
      <c r="C478" s="167" t="s">
        <v>1028</v>
      </c>
      <c r="D478" s="167" t="s">
        <v>2076</v>
      </c>
      <c r="E478" s="167" t="s">
        <v>505</v>
      </c>
      <c r="F478" s="167" t="s">
        <v>2080</v>
      </c>
      <c r="G478" s="167">
        <v>1</v>
      </c>
      <c r="H478" s="167">
        <v>1</v>
      </c>
    </row>
    <row r="479" spans="2:8">
      <c r="B479" s="167" t="s">
        <v>73</v>
      </c>
      <c r="C479" s="167" t="s">
        <v>1028</v>
      </c>
      <c r="D479" s="167" t="s">
        <v>2076</v>
      </c>
      <c r="E479" s="167" t="s">
        <v>2079</v>
      </c>
      <c r="F479" s="167" t="s">
        <v>2080</v>
      </c>
      <c r="G479" s="167">
        <v>0.75423408745793996</v>
      </c>
      <c r="H479" s="167">
        <v>0.784753052267397</v>
      </c>
    </row>
    <row r="480" spans="2:8">
      <c r="B480" s="167" t="s">
        <v>73</v>
      </c>
      <c r="C480" s="167" t="s">
        <v>1028</v>
      </c>
      <c r="D480" s="167" t="s">
        <v>2076</v>
      </c>
      <c r="E480" s="167" t="s">
        <v>1892</v>
      </c>
      <c r="F480" s="167" t="s">
        <v>2080</v>
      </c>
      <c r="G480" s="167">
        <v>1</v>
      </c>
      <c r="H480" s="167">
        <v>1</v>
      </c>
    </row>
    <row r="481" spans="2:8">
      <c r="B481" s="167" t="s">
        <v>73</v>
      </c>
      <c r="C481" s="167" t="s">
        <v>1028</v>
      </c>
      <c r="D481" s="167" t="s">
        <v>515</v>
      </c>
      <c r="E481" s="167" t="s">
        <v>497</v>
      </c>
      <c r="F481" s="167" t="s">
        <v>2081</v>
      </c>
      <c r="G481" s="167">
        <v>1.09595247577166E-2</v>
      </c>
      <c r="H481" s="167">
        <v>7.3705331299360197E-3</v>
      </c>
    </row>
    <row r="482" spans="2:8">
      <c r="B482" s="167" t="s">
        <v>73</v>
      </c>
      <c r="C482" s="167" t="s">
        <v>1028</v>
      </c>
      <c r="D482" s="167" t="s">
        <v>515</v>
      </c>
      <c r="E482" s="167" t="s">
        <v>2078</v>
      </c>
      <c r="F482" s="167" t="s">
        <v>2081</v>
      </c>
      <c r="G482" s="167">
        <v>0.99999953387899998</v>
      </c>
      <c r="H482" s="167">
        <v>0.99999999984136101</v>
      </c>
    </row>
    <row r="483" spans="2:8">
      <c r="B483" s="167" t="s">
        <v>73</v>
      </c>
      <c r="C483" s="167" t="s">
        <v>1028</v>
      </c>
      <c r="D483" s="167" t="s">
        <v>515</v>
      </c>
      <c r="E483" s="167" t="s">
        <v>505</v>
      </c>
      <c r="F483" s="167" t="s">
        <v>2081</v>
      </c>
      <c r="G483" s="167">
        <v>1</v>
      </c>
      <c r="H483" s="167">
        <v>1</v>
      </c>
    </row>
    <row r="484" spans="2:8">
      <c r="B484" s="167" t="s">
        <v>73</v>
      </c>
      <c r="C484" s="167" t="s">
        <v>1028</v>
      </c>
      <c r="D484" s="167" t="s">
        <v>515</v>
      </c>
      <c r="E484" s="167" t="s">
        <v>2079</v>
      </c>
      <c r="F484" s="167" t="s">
        <v>2081</v>
      </c>
      <c r="G484" s="167">
        <v>0.59032035459868004</v>
      </c>
      <c r="H484" s="167">
        <v>0.40179824007876602</v>
      </c>
    </row>
    <row r="485" spans="2:8">
      <c r="B485" s="167" t="s">
        <v>73</v>
      </c>
      <c r="C485" s="167" t="s">
        <v>1028</v>
      </c>
      <c r="D485" s="167" t="s">
        <v>515</v>
      </c>
      <c r="E485" s="167" t="s">
        <v>1892</v>
      </c>
      <c r="F485" s="167" t="s">
        <v>2081</v>
      </c>
      <c r="G485" s="167">
        <v>0.76332728700403796</v>
      </c>
      <c r="H485" s="167">
        <v>0.87187239606058198</v>
      </c>
    </row>
    <row r="486" spans="2:8">
      <c r="B486" s="167" t="s">
        <v>75</v>
      </c>
      <c r="C486" s="167" t="s">
        <v>1028</v>
      </c>
      <c r="D486" s="167" t="s">
        <v>2076</v>
      </c>
      <c r="E486" s="167" t="s">
        <v>497</v>
      </c>
      <c r="F486" s="167" t="s">
        <v>2077</v>
      </c>
      <c r="G486" s="167">
        <v>6.1527294203126498E-2</v>
      </c>
      <c r="H486" s="167">
        <v>7.8299201130010404E-2</v>
      </c>
    </row>
    <row r="487" spans="2:8">
      <c r="B487" s="167" t="s">
        <v>75</v>
      </c>
      <c r="C487" s="167" t="s">
        <v>1028</v>
      </c>
      <c r="D487" s="167" t="s">
        <v>2076</v>
      </c>
      <c r="E487" s="167" t="s">
        <v>2078</v>
      </c>
      <c r="F487" s="167" t="s">
        <v>2077</v>
      </c>
      <c r="G487" s="167">
        <v>0.99998163110696803</v>
      </c>
      <c r="H487" s="167">
        <v>0.99996938980601502</v>
      </c>
    </row>
    <row r="488" spans="2:8">
      <c r="B488" s="167" t="s">
        <v>75</v>
      </c>
      <c r="C488" s="167" t="s">
        <v>1028</v>
      </c>
      <c r="D488" s="167" t="s">
        <v>2076</v>
      </c>
      <c r="E488" s="167" t="s">
        <v>505</v>
      </c>
      <c r="F488" s="167" t="s">
        <v>2077</v>
      </c>
      <c r="G488" s="167">
        <v>1</v>
      </c>
      <c r="H488" s="167">
        <v>1</v>
      </c>
    </row>
    <row r="489" spans="2:8">
      <c r="B489" s="167" t="s">
        <v>75</v>
      </c>
      <c r="C489" s="167" t="s">
        <v>1028</v>
      </c>
      <c r="D489" s="167" t="s">
        <v>2076</v>
      </c>
      <c r="E489" s="167" t="s">
        <v>2079</v>
      </c>
      <c r="F489" s="167" t="s">
        <v>2077</v>
      </c>
      <c r="G489" s="167">
        <v>0.71475176922252903</v>
      </c>
      <c r="H489" s="167">
        <v>0.63728087085044505</v>
      </c>
    </row>
    <row r="490" spans="2:8">
      <c r="B490" s="167" t="s">
        <v>75</v>
      </c>
      <c r="C490" s="167" t="s">
        <v>1028</v>
      </c>
      <c r="D490" s="167" t="s">
        <v>2076</v>
      </c>
      <c r="E490" s="167" t="s">
        <v>1892</v>
      </c>
      <c r="F490" s="167" t="s">
        <v>2077</v>
      </c>
      <c r="G490" s="167">
        <v>1</v>
      </c>
      <c r="H490" s="167">
        <v>1</v>
      </c>
    </row>
    <row r="491" spans="2:8">
      <c r="B491" s="167" t="s">
        <v>75</v>
      </c>
      <c r="C491" s="167" t="s">
        <v>1028</v>
      </c>
      <c r="D491" s="167" t="s">
        <v>2076</v>
      </c>
      <c r="E491" s="167" t="s">
        <v>497</v>
      </c>
      <c r="F491" s="167" t="s">
        <v>2080</v>
      </c>
      <c r="G491" s="167">
        <v>6.1527294203126498E-2</v>
      </c>
      <c r="H491" s="167">
        <v>7.8299201130010404E-2</v>
      </c>
    </row>
    <row r="492" spans="2:8">
      <c r="B492" s="167" t="s">
        <v>75</v>
      </c>
      <c r="C492" s="167" t="s">
        <v>1028</v>
      </c>
      <c r="D492" s="167" t="s">
        <v>2076</v>
      </c>
      <c r="E492" s="167" t="s">
        <v>2078</v>
      </c>
      <c r="F492" s="167" t="s">
        <v>2080</v>
      </c>
      <c r="G492" s="167">
        <v>0.99998163110696803</v>
      </c>
      <c r="H492" s="167">
        <v>0.99996938980601502</v>
      </c>
    </row>
    <row r="493" spans="2:8">
      <c r="B493" s="167" t="s">
        <v>75</v>
      </c>
      <c r="C493" s="167" t="s">
        <v>1028</v>
      </c>
      <c r="D493" s="167" t="s">
        <v>2076</v>
      </c>
      <c r="E493" s="167" t="s">
        <v>505</v>
      </c>
      <c r="F493" s="167" t="s">
        <v>2080</v>
      </c>
      <c r="G493" s="167">
        <v>1</v>
      </c>
      <c r="H493" s="167">
        <v>1</v>
      </c>
    </row>
    <row r="494" spans="2:8">
      <c r="B494" s="167" t="s">
        <v>75</v>
      </c>
      <c r="C494" s="167" t="s">
        <v>1028</v>
      </c>
      <c r="D494" s="167" t="s">
        <v>2076</v>
      </c>
      <c r="E494" s="167" t="s">
        <v>2079</v>
      </c>
      <c r="F494" s="167" t="s">
        <v>2080</v>
      </c>
      <c r="G494" s="167">
        <v>0.71475176922252903</v>
      </c>
      <c r="H494" s="167">
        <v>0.63728087085044505</v>
      </c>
    </row>
    <row r="495" spans="2:8">
      <c r="B495" s="167" t="s">
        <v>75</v>
      </c>
      <c r="C495" s="167" t="s">
        <v>1028</v>
      </c>
      <c r="D495" s="167" t="s">
        <v>2076</v>
      </c>
      <c r="E495" s="167" t="s">
        <v>1892</v>
      </c>
      <c r="F495" s="167" t="s">
        <v>2080</v>
      </c>
      <c r="G495" s="167">
        <v>1</v>
      </c>
      <c r="H495" s="167">
        <v>1</v>
      </c>
    </row>
    <row r="496" spans="2:8">
      <c r="B496" s="167" t="s">
        <v>75</v>
      </c>
      <c r="C496" s="167" t="s">
        <v>1028</v>
      </c>
      <c r="D496" s="167" t="s">
        <v>515</v>
      </c>
      <c r="E496" s="167" t="s">
        <v>497</v>
      </c>
      <c r="F496" s="167" t="s">
        <v>2081</v>
      </c>
      <c r="G496" s="167">
        <v>7.3491696523379103E-3</v>
      </c>
      <c r="H496" s="167">
        <v>4.6215001963129197E-3</v>
      </c>
    </row>
    <row r="497" spans="2:8">
      <c r="B497" s="167" t="s">
        <v>75</v>
      </c>
      <c r="C497" s="167" t="s">
        <v>1028</v>
      </c>
      <c r="D497" s="167" t="s">
        <v>515</v>
      </c>
      <c r="E497" s="167" t="s">
        <v>2078</v>
      </c>
      <c r="F497" s="167" t="s">
        <v>2081</v>
      </c>
      <c r="G497" s="167">
        <v>0.99998594234159299</v>
      </c>
      <c r="H497" s="167">
        <v>0.999990316822568</v>
      </c>
    </row>
    <row r="498" spans="2:8">
      <c r="B498" s="167" t="s">
        <v>75</v>
      </c>
      <c r="C498" s="167" t="s">
        <v>1028</v>
      </c>
      <c r="D498" s="167" t="s">
        <v>515</v>
      </c>
      <c r="E498" s="167" t="s">
        <v>505</v>
      </c>
      <c r="F498" s="167" t="s">
        <v>2081</v>
      </c>
      <c r="G498" s="167">
        <v>1</v>
      </c>
      <c r="H498" s="167">
        <v>1</v>
      </c>
    </row>
    <row r="499" spans="2:8">
      <c r="B499" s="167" t="s">
        <v>75</v>
      </c>
      <c r="C499" s="167" t="s">
        <v>1028</v>
      </c>
      <c r="D499" s="167" t="s">
        <v>515</v>
      </c>
      <c r="E499" s="167" t="s">
        <v>2079</v>
      </c>
      <c r="F499" s="167" t="s">
        <v>2081</v>
      </c>
      <c r="G499" s="167">
        <v>0.67344414744382397</v>
      </c>
      <c r="H499" s="167">
        <v>0.429951833055772</v>
      </c>
    </row>
    <row r="500" spans="2:8">
      <c r="B500" s="167" t="s">
        <v>75</v>
      </c>
      <c r="C500" s="167" t="s">
        <v>1028</v>
      </c>
      <c r="D500" s="167" t="s">
        <v>515</v>
      </c>
      <c r="E500" s="167" t="s">
        <v>1892</v>
      </c>
      <c r="F500" s="167" t="s">
        <v>2081</v>
      </c>
      <c r="G500" s="167">
        <v>0.80271701809404705</v>
      </c>
      <c r="H500" s="167">
        <v>0.92094622750578703</v>
      </c>
    </row>
    <row r="501" spans="2:8">
      <c r="B501" s="167" t="s">
        <v>78</v>
      </c>
      <c r="C501" s="167" t="s">
        <v>1028</v>
      </c>
      <c r="D501" s="167" t="s">
        <v>2076</v>
      </c>
      <c r="E501" s="167" t="s">
        <v>497</v>
      </c>
      <c r="F501" s="167" t="s">
        <v>2077</v>
      </c>
      <c r="G501" s="167">
        <v>4.2236159564672401E-2</v>
      </c>
      <c r="H501" s="167">
        <v>8.0434690991280103E-2</v>
      </c>
    </row>
    <row r="502" spans="2:8">
      <c r="B502" s="167" t="s">
        <v>78</v>
      </c>
      <c r="C502" s="167" t="s">
        <v>1028</v>
      </c>
      <c r="D502" s="167" t="s">
        <v>2076</v>
      </c>
      <c r="E502" s="167" t="s">
        <v>2078</v>
      </c>
      <c r="F502" s="167" t="s">
        <v>2077</v>
      </c>
      <c r="G502" s="167">
        <v>0.99987449224359004</v>
      </c>
      <c r="H502" s="167">
        <v>0.99984866639334102</v>
      </c>
    </row>
    <row r="503" spans="2:8">
      <c r="B503" s="167" t="s">
        <v>78</v>
      </c>
      <c r="C503" s="167" t="s">
        <v>1028</v>
      </c>
      <c r="D503" s="167" t="s">
        <v>2076</v>
      </c>
      <c r="E503" s="167" t="s">
        <v>505</v>
      </c>
      <c r="F503" s="167" t="s">
        <v>2077</v>
      </c>
      <c r="G503" s="167">
        <v>1</v>
      </c>
      <c r="H503" s="167">
        <v>1</v>
      </c>
    </row>
    <row r="504" spans="2:8">
      <c r="B504" s="167" t="s">
        <v>78</v>
      </c>
      <c r="C504" s="167" t="s">
        <v>1028</v>
      </c>
      <c r="D504" s="167" t="s">
        <v>2076</v>
      </c>
      <c r="E504" s="167" t="s">
        <v>2079</v>
      </c>
      <c r="F504" s="167" t="s">
        <v>2077</v>
      </c>
      <c r="G504" s="167">
        <v>0.51216488947136196</v>
      </c>
      <c r="H504" s="167">
        <v>0.57209836576831097</v>
      </c>
    </row>
    <row r="505" spans="2:8">
      <c r="B505" s="167" t="s">
        <v>78</v>
      </c>
      <c r="C505" s="167" t="s">
        <v>1028</v>
      </c>
      <c r="D505" s="167" t="s">
        <v>2076</v>
      </c>
      <c r="E505" s="167" t="s">
        <v>1892</v>
      </c>
      <c r="F505" s="167" t="s">
        <v>2077</v>
      </c>
      <c r="G505" s="167">
        <v>1</v>
      </c>
      <c r="H505" s="167">
        <v>1</v>
      </c>
    </row>
    <row r="506" spans="2:8">
      <c r="B506" s="167" t="s">
        <v>78</v>
      </c>
      <c r="C506" s="167" t="s">
        <v>1028</v>
      </c>
      <c r="D506" s="167" t="s">
        <v>2076</v>
      </c>
      <c r="E506" s="167" t="s">
        <v>497</v>
      </c>
      <c r="F506" s="167" t="s">
        <v>2080</v>
      </c>
      <c r="G506" s="167">
        <v>4.2236159564672401E-2</v>
      </c>
      <c r="H506" s="167">
        <v>8.0434690991280103E-2</v>
      </c>
    </row>
    <row r="507" spans="2:8">
      <c r="B507" s="167" t="s">
        <v>78</v>
      </c>
      <c r="C507" s="167" t="s">
        <v>1028</v>
      </c>
      <c r="D507" s="167" t="s">
        <v>2076</v>
      </c>
      <c r="E507" s="167" t="s">
        <v>2078</v>
      </c>
      <c r="F507" s="167" t="s">
        <v>2080</v>
      </c>
      <c r="G507" s="167">
        <v>0.99987449224359004</v>
      </c>
      <c r="H507" s="167">
        <v>0.99984866639334102</v>
      </c>
    </row>
    <row r="508" spans="2:8">
      <c r="B508" s="167" t="s">
        <v>78</v>
      </c>
      <c r="C508" s="167" t="s">
        <v>1028</v>
      </c>
      <c r="D508" s="167" t="s">
        <v>2076</v>
      </c>
      <c r="E508" s="167" t="s">
        <v>505</v>
      </c>
      <c r="F508" s="167" t="s">
        <v>2080</v>
      </c>
      <c r="G508" s="167">
        <v>1</v>
      </c>
      <c r="H508" s="167">
        <v>1</v>
      </c>
    </row>
    <row r="509" spans="2:8">
      <c r="B509" s="167" t="s">
        <v>78</v>
      </c>
      <c r="C509" s="167" t="s">
        <v>1028</v>
      </c>
      <c r="D509" s="167" t="s">
        <v>2076</v>
      </c>
      <c r="E509" s="167" t="s">
        <v>2079</v>
      </c>
      <c r="F509" s="167" t="s">
        <v>2080</v>
      </c>
      <c r="G509" s="167">
        <v>0.51216488947136196</v>
      </c>
      <c r="H509" s="167">
        <v>0.57209836576831097</v>
      </c>
    </row>
    <row r="510" spans="2:8">
      <c r="B510" s="167" t="s">
        <v>78</v>
      </c>
      <c r="C510" s="167" t="s">
        <v>1028</v>
      </c>
      <c r="D510" s="167" t="s">
        <v>2076</v>
      </c>
      <c r="E510" s="167" t="s">
        <v>1892</v>
      </c>
      <c r="F510" s="167" t="s">
        <v>2080</v>
      </c>
      <c r="G510" s="167">
        <v>1</v>
      </c>
      <c r="H510" s="167">
        <v>1</v>
      </c>
    </row>
    <row r="511" spans="2:8">
      <c r="B511" s="167" t="s">
        <v>78</v>
      </c>
      <c r="C511" s="167" t="s">
        <v>1028</v>
      </c>
      <c r="D511" s="167" t="s">
        <v>515</v>
      </c>
      <c r="E511" s="167" t="s">
        <v>497</v>
      </c>
      <c r="F511" s="167" t="s">
        <v>2081</v>
      </c>
      <c r="G511" s="167">
        <v>3.8086961588558298E-3</v>
      </c>
      <c r="H511" s="167">
        <v>4.5694647771587502E-3</v>
      </c>
    </row>
    <row r="512" spans="2:8">
      <c r="B512" s="167" t="s">
        <v>78</v>
      </c>
      <c r="C512" s="167" t="s">
        <v>1028</v>
      </c>
      <c r="D512" s="167" t="s">
        <v>515</v>
      </c>
      <c r="E512" s="167" t="s">
        <v>2078</v>
      </c>
      <c r="F512" s="167" t="s">
        <v>2081</v>
      </c>
      <c r="G512" s="167">
        <v>0.99987905762629004</v>
      </c>
      <c r="H512" s="167">
        <v>0.99989200197671202</v>
      </c>
    </row>
    <row r="513" spans="2:8">
      <c r="B513" s="167" t="s">
        <v>78</v>
      </c>
      <c r="C513" s="167" t="s">
        <v>1028</v>
      </c>
      <c r="D513" s="167" t="s">
        <v>515</v>
      </c>
      <c r="E513" s="167" t="s">
        <v>505</v>
      </c>
      <c r="F513" s="167" t="s">
        <v>2081</v>
      </c>
      <c r="G513" s="167">
        <v>1</v>
      </c>
      <c r="H513" s="167">
        <v>1</v>
      </c>
    </row>
    <row r="514" spans="2:8">
      <c r="B514" s="167" t="s">
        <v>78</v>
      </c>
      <c r="C514" s="167" t="s">
        <v>1028</v>
      </c>
      <c r="D514" s="167" t="s">
        <v>515</v>
      </c>
      <c r="E514" s="167" t="s">
        <v>2079</v>
      </c>
      <c r="F514" s="167" t="s">
        <v>2081</v>
      </c>
      <c r="G514" s="167">
        <v>0.36812694095964299</v>
      </c>
      <c r="H514" s="167">
        <v>0.22259583211072001</v>
      </c>
    </row>
    <row r="515" spans="2:8">
      <c r="B515" s="167" t="s">
        <v>78</v>
      </c>
      <c r="C515" s="167" t="s">
        <v>1028</v>
      </c>
      <c r="D515" s="167" t="s">
        <v>515</v>
      </c>
      <c r="E515" s="167" t="s">
        <v>1892</v>
      </c>
      <c r="F515" s="167" t="s">
        <v>2081</v>
      </c>
      <c r="G515" s="167">
        <v>0.70032793080887601</v>
      </c>
      <c r="H515" s="167">
        <v>0.84700796208840601</v>
      </c>
    </row>
    <row r="516" spans="2:8">
      <c r="B516" s="167" t="s">
        <v>81</v>
      </c>
      <c r="C516" s="167" t="s">
        <v>1028</v>
      </c>
      <c r="D516" s="167" t="s">
        <v>2076</v>
      </c>
      <c r="E516" s="167" t="s">
        <v>497</v>
      </c>
      <c r="F516" s="167" t="s">
        <v>2077</v>
      </c>
      <c r="G516" s="167">
        <v>6.2892613054781998E-2</v>
      </c>
      <c r="H516" s="167">
        <v>0.16848334227056599</v>
      </c>
    </row>
    <row r="517" spans="2:8">
      <c r="B517" s="167" t="s">
        <v>81</v>
      </c>
      <c r="C517" s="167" t="s">
        <v>1028</v>
      </c>
      <c r="D517" s="167" t="s">
        <v>2076</v>
      </c>
      <c r="E517" s="167" t="s">
        <v>2078</v>
      </c>
      <c r="F517" s="167" t="s">
        <v>2077</v>
      </c>
      <c r="G517" s="167">
        <v>0.99999999999225697</v>
      </c>
      <c r="H517" s="167">
        <v>0.99999999999630795</v>
      </c>
    </row>
    <row r="518" spans="2:8">
      <c r="B518" s="167" t="s">
        <v>81</v>
      </c>
      <c r="C518" s="167" t="s">
        <v>1028</v>
      </c>
      <c r="D518" s="167" t="s">
        <v>2076</v>
      </c>
      <c r="E518" s="167" t="s">
        <v>505</v>
      </c>
      <c r="F518" s="167" t="s">
        <v>2077</v>
      </c>
      <c r="G518" s="167">
        <v>1</v>
      </c>
      <c r="H518" s="167">
        <v>1</v>
      </c>
    </row>
    <row r="519" spans="2:8">
      <c r="B519" s="167" t="s">
        <v>81</v>
      </c>
      <c r="C519" s="167" t="s">
        <v>1028</v>
      </c>
      <c r="D519" s="167" t="s">
        <v>2076</v>
      </c>
      <c r="E519" s="167" t="s">
        <v>2079</v>
      </c>
      <c r="F519" s="167" t="s">
        <v>2077</v>
      </c>
      <c r="G519" s="167">
        <v>0.81416293354610603</v>
      </c>
      <c r="H519" s="167">
        <v>0.87612037897339401</v>
      </c>
    </row>
    <row r="520" spans="2:8">
      <c r="B520" s="167" t="s">
        <v>81</v>
      </c>
      <c r="C520" s="167" t="s">
        <v>1028</v>
      </c>
      <c r="D520" s="167" t="s">
        <v>2076</v>
      </c>
      <c r="E520" s="167" t="s">
        <v>1892</v>
      </c>
      <c r="F520" s="167" t="s">
        <v>2077</v>
      </c>
      <c r="G520" s="167">
        <v>1</v>
      </c>
      <c r="H520" s="167">
        <v>1</v>
      </c>
    </row>
    <row r="521" spans="2:8">
      <c r="B521" s="167" t="s">
        <v>81</v>
      </c>
      <c r="C521" s="167" t="s">
        <v>1028</v>
      </c>
      <c r="D521" s="167" t="s">
        <v>2076</v>
      </c>
      <c r="E521" s="167" t="s">
        <v>497</v>
      </c>
      <c r="F521" s="167" t="s">
        <v>2080</v>
      </c>
      <c r="G521" s="167">
        <v>6.2892613054781998E-2</v>
      </c>
      <c r="H521" s="167">
        <v>0.16848334227056599</v>
      </c>
    </row>
    <row r="522" spans="2:8">
      <c r="B522" s="167" t="s">
        <v>81</v>
      </c>
      <c r="C522" s="167" t="s">
        <v>1028</v>
      </c>
      <c r="D522" s="167" t="s">
        <v>2076</v>
      </c>
      <c r="E522" s="167" t="s">
        <v>2078</v>
      </c>
      <c r="F522" s="167" t="s">
        <v>2080</v>
      </c>
      <c r="G522" s="167">
        <v>0.99999999999225697</v>
      </c>
      <c r="H522" s="167">
        <v>0.99999999999630795</v>
      </c>
    </row>
    <row r="523" spans="2:8">
      <c r="B523" s="167" t="s">
        <v>81</v>
      </c>
      <c r="C523" s="167" t="s">
        <v>1028</v>
      </c>
      <c r="D523" s="167" t="s">
        <v>2076</v>
      </c>
      <c r="E523" s="167" t="s">
        <v>505</v>
      </c>
      <c r="F523" s="167" t="s">
        <v>2080</v>
      </c>
      <c r="G523" s="167">
        <v>1</v>
      </c>
      <c r="H523" s="167">
        <v>1</v>
      </c>
    </row>
    <row r="524" spans="2:8">
      <c r="B524" s="167" t="s">
        <v>81</v>
      </c>
      <c r="C524" s="167" t="s">
        <v>1028</v>
      </c>
      <c r="D524" s="167" t="s">
        <v>2076</v>
      </c>
      <c r="E524" s="167" t="s">
        <v>2079</v>
      </c>
      <c r="F524" s="167" t="s">
        <v>2080</v>
      </c>
      <c r="G524" s="167">
        <v>0.81416293354610503</v>
      </c>
      <c r="H524" s="167">
        <v>0.87612037897339401</v>
      </c>
    </row>
    <row r="525" spans="2:8">
      <c r="B525" s="167" t="s">
        <v>81</v>
      </c>
      <c r="C525" s="167" t="s">
        <v>1028</v>
      </c>
      <c r="D525" s="167" t="s">
        <v>2076</v>
      </c>
      <c r="E525" s="167" t="s">
        <v>1892</v>
      </c>
      <c r="F525" s="167" t="s">
        <v>2080</v>
      </c>
      <c r="G525" s="167">
        <v>1</v>
      </c>
      <c r="H525" s="167">
        <v>1</v>
      </c>
    </row>
    <row r="526" spans="2:8">
      <c r="B526" s="167" t="s">
        <v>81</v>
      </c>
      <c r="C526" s="167" t="s">
        <v>1028</v>
      </c>
      <c r="D526" s="167" t="s">
        <v>515</v>
      </c>
      <c r="E526" s="167" t="s">
        <v>497</v>
      </c>
      <c r="F526" s="167" t="s">
        <v>2081</v>
      </c>
      <c r="G526" s="167">
        <v>3.8362166643313199E-3</v>
      </c>
      <c r="H526" s="167">
        <v>1.6358516281650499E-3</v>
      </c>
    </row>
    <row r="527" spans="2:8">
      <c r="B527" s="167" t="s">
        <v>81</v>
      </c>
      <c r="C527" s="167" t="s">
        <v>1028</v>
      </c>
      <c r="D527" s="167" t="s">
        <v>515</v>
      </c>
      <c r="E527" s="167" t="s">
        <v>2078</v>
      </c>
      <c r="F527" s="167" t="s">
        <v>2081</v>
      </c>
      <c r="G527" s="167">
        <v>0.99992099819029401</v>
      </c>
      <c r="H527" s="167">
        <v>0.99980155853181296</v>
      </c>
    </row>
    <row r="528" spans="2:8">
      <c r="B528" s="167" t="s">
        <v>81</v>
      </c>
      <c r="C528" s="167" t="s">
        <v>1028</v>
      </c>
      <c r="D528" s="167" t="s">
        <v>515</v>
      </c>
      <c r="E528" s="167" t="s">
        <v>505</v>
      </c>
      <c r="F528" s="167" t="s">
        <v>2081</v>
      </c>
      <c r="G528" s="167">
        <v>1</v>
      </c>
      <c r="H528" s="167">
        <v>1</v>
      </c>
    </row>
    <row r="529" spans="2:8">
      <c r="B529" s="167" t="s">
        <v>81</v>
      </c>
      <c r="C529" s="167" t="s">
        <v>1028</v>
      </c>
      <c r="D529" s="167" t="s">
        <v>515</v>
      </c>
      <c r="E529" s="167" t="s">
        <v>2079</v>
      </c>
      <c r="F529" s="167" t="s">
        <v>2081</v>
      </c>
      <c r="G529" s="167">
        <v>0.83785294692322398</v>
      </c>
      <c r="H529" s="167">
        <v>0.60003395159602801</v>
      </c>
    </row>
    <row r="530" spans="2:8">
      <c r="B530" s="167" t="s">
        <v>81</v>
      </c>
      <c r="C530" s="167" t="s">
        <v>1028</v>
      </c>
      <c r="D530" s="167" t="s">
        <v>515</v>
      </c>
      <c r="E530" s="167" t="s">
        <v>1892</v>
      </c>
      <c r="F530" s="167" t="s">
        <v>2081</v>
      </c>
      <c r="G530" s="167">
        <v>0.89215705882457896</v>
      </c>
      <c r="H530" s="167">
        <v>0.95970571910541702</v>
      </c>
    </row>
    <row r="531" spans="2:8">
      <c r="B531" s="167" t="s">
        <v>84</v>
      </c>
      <c r="C531" s="167" t="s">
        <v>1028</v>
      </c>
      <c r="D531" s="167" t="s">
        <v>2076</v>
      </c>
      <c r="E531" s="167" t="s">
        <v>497</v>
      </c>
      <c r="F531" s="167" t="s">
        <v>2077</v>
      </c>
      <c r="G531" s="167">
        <v>5.7877484325482703E-2</v>
      </c>
      <c r="H531" s="167">
        <v>0.113225223163303</v>
      </c>
    </row>
    <row r="532" spans="2:8">
      <c r="B532" s="167" t="s">
        <v>84</v>
      </c>
      <c r="C532" s="167" t="s">
        <v>1028</v>
      </c>
      <c r="D532" s="167" t="s">
        <v>2076</v>
      </c>
      <c r="E532" s="167" t="s">
        <v>2078</v>
      </c>
      <c r="F532" s="167" t="s">
        <v>2077</v>
      </c>
      <c r="G532" s="167">
        <v>0.99999895195882504</v>
      </c>
      <c r="H532" s="167">
        <v>0.99999610501786895</v>
      </c>
    </row>
    <row r="533" spans="2:8">
      <c r="B533" s="167" t="s">
        <v>84</v>
      </c>
      <c r="C533" s="167" t="s">
        <v>1028</v>
      </c>
      <c r="D533" s="167" t="s">
        <v>2076</v>
      </c>
      <c r="E533" s="167" t="s">
        <v>505</v>
      </c>
      <c r="F533" s="167" t="s">
        <v>2077</v>
      </c>
      <c r="G533" s="167">
        <v>1</v>
      </c>
      <c r="H533" s="167">
        <v>1</v>
      </c>
    </row>
    <row r="534" spans="2:8">
      <c r="B534" s="167" t="s">
        <v>84</v>
      </c>
      <c r="C534" s="167" t="s">
        <v>1028</v>
      </c>
      <c r="D534" s="167" t="s">
        <v>2076</v>
      </c>
      <c r="E534" s="167" t="s">
        <v>2079</v>
      </c>
      <c r="F534" s="167" t="s">
        <v>2077</v>
      </c>
      <c r="G534" s="167">
        <v>0.71321761398805095</v>
      </c>
      <c r="H534" s="167">
        <v>0.70101307602963403</v>
      </c>
    </row>
    <row r="535" spans="2:8">
      <c r="B535" s="167" t="s">
        <v>84</v>
      </c>
      <c r="C535" s="167" t="s">
        <v>1028</v>
      </c>
      <c r="D535" s="167" t="s">
        <v>2076</v>
      </c>
      <c r="E535" s="167" t="s">
        <v>1892</v>
      </c>
      <c r="F535" s="167" t="s">
        <v>2077</v>
      </c>
      <c r="G535" s="167">
        <v>1</v>
      </c>
      <c r="H535" s="167">
        <v>1</v>
      </c>
    </row>
    <row r="536" spans="2:8">
      <c r="B536" s="167" t="s">
        <v>84</v>
      </c>
      <c r="C536" s="167" t="s">
        <v>1028</v>
      </c>
      <c r="D536" s="167" t="s">
        <v>2076</v>
      </c>
      <c r="E536" s="167" t="s">
        <v>497</v>
      </c>
      <c r="F536" s="167" t="s">
        <v>2080</v>
      </c>
      <c r="G536" s="167">
        <v>5.7877484325482703E-2</v>
      </c>
      <c r="H536" s="167">
        <v>0.113225223163303</v>
      </c>
    </row>
    <row r="537" spans="2:8">
      <c r="B537" s="167" t="s">
        <v>84</v>
      </c>
      <c r="C537" s="167" t="s">
        <v>1028</v>
      </c>
      <c r="D537" s="167" t="s">
        <v>2076</v>
      </c>
      <c r="E537" s="167" t="s">
        <v>2078</v>
      </c>
      <c r="F537" s="167" t="s">
        <v>2080</v>
      </c>
      <c r="G537" s="167">
        <v>0.99999895195882504</v>
      </c>
      <c r="H537" s="167">
        <v>0.99999610501786895</v>
      </c>
    </row>
    <row r="538" spans="2:8">
      <c r="B538" s="167" t="s">
        <v>84</v>
      </c>
      <c r="C538" s="167" t="s">
        <v>1028</v>
      </c>
      <c r="D538" s="167" t="s">
        <v>2076</v>
      </c>
      <c r="E538" s="167" t="s">
        <v>505</v>
      </c>
      <c r="F538" s="167" t="s">
        <v>2080</v>
      </c>
      <c r="G538" s="167">
        <v>1</v>
      </c>
      <c r="H538" s="167">
        <v>1</v>
      </c>
    </row>
    <row r="539" spans="2:8">
      <c r="B539" s="167" t="s">
        <v>84</v>
      </c>
      <c r="C539" s="167" t="s">
        <v>1028</v>
      </c>
      <c r="D539" s="167" t="s">
        <v>2076</v>
      </c>
      <c r="E539" s="167" t="s">
        <v>2079</v>
      </c>
      <c r="F539" s="167" t="s">
        <v>2080</v>
      </c>
      <c r="G539" s="167">
        <v>0.71321761398805095</v>
      </c>
      <c r="H539" s="167">
        <v>0.70101307602963403</v>
      </c>
    </row>
    <row r="540" spans="2:8">
      <c r="B540" s="167" t="s">
        <v>84</v>
      </c>
      <c r="C540" s="167" t="s">
        <v>1028</v>
      </c>
      <c r="D540" s="167" t="s">
        <v>2076</v>
      </c>
      <c r="E540" s="167" t="s">
        <v>1892</v>
      </c>
      <c r="F540" s="167" t="s">
        <v>2080</v>
      </c>
      <c r="G540" s="167">
        <v>1</v>
      </c>
      <c r="H540" s="167">
        <v>1</v>
      </c>
    </row>
    <row r="541" spans="2:8">
      <c r="B541" s="167" t="s">
        <v>84</v>
      </c>
      <c r="C541" s="167" t="s">
        <v>1028</v>
      </c>
      <c r="D541" s="167" t="s">
        <v>515</v>
      </c>
      <c r="E541" s="167" t="s">
        <v>497</v>
      </c>
      <c r="F541" s="167" t="s">
        <v>2081</v>
      </c>
      <c r="G541" s="167">
        <v>3.0606736352630001E-3</v>
      </c>
      <c r="H541" s="167">
        <v>2.3676852744734002E-3</v>
      </c>
    </row>
    <row r="542" spans="2:8">
      <c r="B542" s="167" t="s">
        <v>84</v>
      </c>
      <c r="C542" s="167" t="s">
        <v>1028</v>
      </c>
      <c r="D542" s="167" t="s">
        <v>515</v>
      </c>
      <c r="E542" s="167" t="s">
        <v>2078</v>
      </c>
      <c r="F542" s="167" t="s">
        <v>2081</v>
      </c>
      <c r="G542" s="167">
        <v>0.99975436002486995</v>
      </c>
      <c r="H542" s="167">
        <v>0.99895644702660003</v>
      </c>
    </row>
    <row r="543" spans="2:8">
      <c r="B543" s="167" t="s">
        <v>84</v>
      </c>
      <c r="C543" s="167" t="s">
        <v>1028</v>
      </c>
      <c r="D543" s="167" t="s">
        <v>515</v>
      </c>
      <c r="E543" s="167" t="s">
        <v>505</v>
      </c>
      <c r="F543" s="167" t="s">
        <v>2081</v>
      </c>
      <c r="G543" s="167">
        <v>1</v>
      </c>
      <c r="H543" s="167">
        <v>1</v>
      </c>
    </row>
    <row r="544" spans="2:8">
      <c r="B544" s="167" t="s">
        <v>84</v>
      </c>
      <c r="C544" s="167" t="s">
        <v>1028</v>
      </c>
      <c r="D544" s="167" t="s">
        <v>515</v>
      </c>
      <c r="E544" s="167" t="s">
        <v>2079</v>
      </c>
      <c r="F544" s="167" t="s">
        <v>2081</v>
      </c>
      <c r="G544" s="167">
        <v>0.44021701512078298</v>
      </c>
      <c r="H544" s="167">
        <v>0.24067753843992201</v>
      </c>
    </row>
    <row r="545" spans="2:8">
      <c r="B545" s="167" t="s">
        <v>84</v>
      </c>
      <c r="C545" s="167" t="s">
        <v>1028</v>
      </c>
      <c r="D545" s="167" t="s">
        <v>515</v>
      </c>
      <c r="E545" s="167" t="s">
        <v>1892</v>
      </c>
      <c r="F545" s="167" t="s">
        <v>2081</v>
      </c>
      <c r="G545" s="167">
        <v>0.93700735994626405</v>
      </c>
      <c r="H545" s="167">
        <v>0.97829587157322895</v>
      </c>
    </row>
    <row r="546" spans="2:8">
      <c r="B546" s="167" t="s">
        <v>86</v>
      </c>
      <c r="C546" s="167" t="s">
        <v>1028</v>
      </c>
      <c r="D546" s="167" t="s">
        <v>2076</v>
      </c>
      <c r="E546" s="167" t="s">
        <v>497</v>
      </c>
      <c r="F546" s="167" t="s">
        <v>2077</v>
      </c>
      <c r="G546" s="167">
        <v>5.56114496170226E-2</v>
      </c>
      <c r="H546" s="167">
        <v>9.9519231021711702E-2</v>
      </c>
    </row>
    <row r="547" spans="2:8">
      <c r="B547" s="167" t="s">
        <v>86</v>
      </c>
      <c r="C547" s="167" t="s">
        <v>1028</v>
      </c>
      <c r="D547" s="167" t="s">
        <v>2076</v>
      </c>
      <c r="E547" s="167" t="s">
        <v>2078</v>
      </c>
      <c r="F547" s="167" t="s">
        <v>2077</v>
      </c>
      <c r="G547" s="167">
        <v>0.99991337309216299</v>
      </c>
      <c r="H547" s="167">
        <v>0.99989315627945496</v>
      </c>
    </row>
    <row r="548" spans="2:8">
      <c r="B548" s="167" t="s">
        <v>86</v>
      </c>
      <c r="C548" s="167" t="s">
        <v>1028</v>
      </c>
      <c r="D548" s="167" t="s">
        <v>2076</v>
      </c>
      <c r="E548" s="167" t="s">
        <v>505</v>
      </c>
      <c r="F548" s="167" t="s">
        <v>2077</v>
      </c>
      <c r="G548" s="167">
        <v>1</v>
      </c>
      <c r="H548" s="167">
        <v>1</v>
      </c>
    </row>
    <row r="549" spans="2:8">
      <c r="B549" s="167" t="s">
        <v>86</v>
      </c>
      <c r="C549" s="167" t="s">
        <v>1028</v>
      </c>
      <c r="D549" s="167" t="s">
        <v>2076</v>
      </c>
      <c r="E549" s="167" t="s">
        <v>2079</v>
      </c>
      <c r="F549" s="167" t="s">
        <v>2077</v>
      </c>
      <c r="G549" s="167">
        <v>0.60270143821321698</v>
      </c>
      <c r="H549" s="167">
        <v>0.65325029591384298</v>
      </c>
    </row>
    <row r="550" spans="2:8">
      <c r="B550" s="167" t="s">
        <v>86</v>
      </c>
      <c r="C550" s="167" t="s">
        <v>1028</v>
      </c>
      <c r="D550" s="167" t="s">
        <v>2076</v>
      </c>
      <c r="E550" s="167" t="s">
        <v>1892</v>
      </c>
      <c r="F550" s="167" t="s">
        <v>2077</v>
      </c>
      <c r="G550" s="167">
        <v>1</v>
      </c>
      <c r="H550" s="167">
        <v>1</v>
      </c>
    </row>
    <row r="551" spans="2:8">
      <c r="B551" s="167" t="s">
        <v>86</v>
      </c>
      <c r="C551" s="167" t="s">
        <v>1028</v>
      </c>
      <c r="D551" s="167" t="s">
        <v>2076</v>
      </c>
      <c r="E551" s="167" t="s">
        <v>497</v>
      </c>
      <c r="F551" s="167" t="s">
        <v>2080</v>
      </c>
      <c r="G551" s="167">
        <v>5.56114496170226E-2</v>
      </c>
      <c r="H551" s="167">
        <v>9.9519231021711799E-2</v>
      </c>
    </row>
    <row r="552" spans="2:8">
      <c r="B552" s="167" t="s">
        <v>86</v>
      </c>
      <c r="C552" s="167" t="s">
        <v>1028</v>
      </c>
      <c r="D552" s="167" t="s">
        <v>2076</v>
      </c>
      <c r="E552" s="167" t="s">
        <v>2078</v>
      </c>
      <c r="F552" s="167" t="s">
        <v>2080</v>
      </c>
      <c r="G552" s="167">
        <v>0.99991337309216299</v>
      </c>
      <c r="H552" s="167">
        <v>0.99989315627945496</v>
      </c>
    </row>
    <row r="553" spans="2:8">
      <c r="B553" s="167" t="s">
        <v>86</v>
      </c>
      <c r="C553" s="167" t="s">
        <v>1028</v>
      </c>
      <c r="D553" s="167" t="s">
        <v>2076</v>
      </c>
      <c r="E553" s="167" t="s">
        <v>505</v>
      </c>
      <c r="F553" s="167" t="s">
        <v>2080</v>
      </c>
      <c r="G553" s="167">
        <v>1</v>
      </c>
      <c r="H553" s="167">
        <v>1</v>
      </c>
    </row>
    <row r="554" spans="2:8">
      <c r="B554" s="167" t="s">
        <v>86</v>
      </c>
      <c r="C554" s="167" t="s">
        <v>1028</v>
      </c>
      <c r="D554" s="167" t="s">
        <v>2076</v>
      </c>
      <c r="E554" s="167" t="s">
        <v>2079</v>
      </c>
      <c r="F554" s="167" t="s">
        <v>2080</v>
      </c>
      <c r="G554" s="167">
        <v>0.60270143821321698</v>
      </c>
      <c r="H554" s="167">
        <v>0.65325029591384298</v>
      </c>
    </row>
    <row r="555" spans="2:8">
      <c r="B555" s="167" t="s">
        <v>86</v>
      </c>
      <c r="C555" s="167" t="s">
        <v>1028</v>
      </c>
      <c r="D555" s="167" t="s">
        <v>2076</v>
      </c>
      <c r="E555" s="167" t="s">
        <v>1892</v>
      </c>
      <c r="F555" s="167" t="s">
        <v>2080</v>
      </c>
      <c r="G555" s="167">
        <v>1</v>
      </c>
      <c r="H555" s="167">
        <v>1</v>
      </c>
    </row>
    <row r="556" spans="2:8">
      <c r="B556" s="167" t="s">
        <v>86</v>
      </c>
      <c r="C556" s="167" t="s">
        <v>1028</v>
      </c>
      <c r="D556" s="167" t="s">
        <v>515</v>
      </c>
      <c r="E556" s="167" t="s">
        <v>497</v>
      </c>
      <c r="F556" s="167" t="s">
        <v>2081</v>
      </c>
      <c r="G556" s="167">
        <v>4.96341217100518E-3</v>
      </c>
      <c r="H556" s="167">
        <v>5.6399374019683998E-3</v>
      </c>
    </row>
    <row r="557" spans="2:8">
      <c r="B557" s="167" t="s">
        <v>86</v>
      </c>
      <c r="C557" s="167" t="s">
        <v>1028</v>
      </c>
      <c r="D557" s="167" t="s">
        <v>515</v>
      </c>
      <c r="E557" s="167" t="s">
        <v>2078</v>
      </c>
      <c r="F557" s="167" t="s">
        <v>2081</v>
      </c>
      <c r="G557" s="167">
        <v>0.99996279216888695</v>
      </c>
      <c r="H557" s="167">
        <v>0.99997676722739404</v>
      </c>
    </row>
    <row r="558" spans="2:8">
      <c r="B558" s="167" t="s">
        <v>86</v>
      </c>
      <c r="C558" s="167" t="s">
        <v>1028</v>
      </c>
      <c r="D558" s="167" t="s">
        <v>515</v>
      </c>
      <c r="E558" s="167" t="s">
        <v>505</v>
      </c>
      <c r="F558" s="167" t="s">
        <v>2081</v>
      </c>
      <c r="G558" s="167">
        <v>1</v>
      </c>
      <c r="H558" s="167">
        <v>1</v>
      </c>
    </row>
    <row r="559" spans="2:8">
      <c r="B559" s="167" t="s">
        <v>86</v>
      </c>
      <c r="C559" s="167" t="s">
        <v>1028</v>
      </c>
      <c r="D559" s="167" t="s">
        <v>515</v>
      </c>
      <c r="E559" s="167" t="s">
        <v>2079</v>
      </c>
      <c r="F559" s="167" t="s">
        <v>2081</v>
      </c>
      <c r="G559" s="167">
        <v>0.432529351719317</v>
      </c>
      <c r="H559" s="167">
        <v>0.263342461218802</v>
      </c>
    </row>
    <row r="560" spans="2:8">
      <c r="B560" s="167" t="s">
        <v>86</v>
      </c>
      <c r="C560" s="167" t="s">
        <v>1028</v>
      </c>
      <c r="D560" s="167" t="s">
        <v>515</v>
      </c>
      <c r="E560" s="167" t="s">
        <v>1892</v>
      </c>
      <c r="F560" s="167" t="s">
        <v>2081</v>
      </c>
      <c r="G560" s="167">
        <v>0.72980224300868102</v>
      </c>
      <c r="H560" s="167">
        <v>0.85850201613625698</v>
      </c>
    </row>
    <row r="561" spans="2:8">
      <c r="B561" s="167" t="s">
        <v>89</v>
      </c>
      <c r="C561" s="167" t="s">
        <v>1028</v>
      </c>
      <c r="D561" s="167" t="s">
        <v>2076</v>
      </c>
      <c r="E561" s="167" t="s">
        <v>497</v>
      </c>
      <c r="F561" s="167" t="s">
        <v>2077</v>
      </c>
      <c r="G561" s="167">
        <v>6.6505067595431594E-2</v>
      </c>
      <c r="H561" s="167">
        <v>0.13224922424732699</v>
      </c>
    </row>
    <row r="562" spans="2:8">
      <c r="B562" s="167" t="s">
        <v>89</v>
      </c>
      <c r="C562" s="167" t="s">
        <v>1028</v>
      </c>
      <c r="D562" s="167" t="s">
        <v>2076</v>
      </c>
      <c r="E562" s="167" t="s">
        <v>2078</v>
      </c>
      <c r="F562" s="167" t="s">
        <v>2077</v>
      </c>
      <c r="G562" s="167">
        <v>0.99999916434080605</v>
      </c>
      <c r="H562" s="167">
        <v>0.999997006853377</v>
      </c>
    </row>
    <row r="563" spans="2:8">
      <c r="B563" s="167" t="s">
        <v>89</v>
      </c>
      <c r="C563" s="167" t="s">
        <v>1028</v>
      </c>
      <c r="D563" s="167" t="s">
        <v>2076</v>
      </c>
      <c r="E563" s="167" t="s">
        <v>505</v>
      </c>
      <c r="F563" s="167" t="s">
        <v>2077</v>
      </c>
      <c r="G563" s="167">
        <v>1</v>
      </c>
      <c r="H563" s="167">
        <v>1</v>
      </c>
    </row>
    <row r="564" spans="2:8">
      <c r="B564" s="167" t="s">
        <v>89</v>
      </c>
      <c r="C564" s="167" t="s">
        <v>1028</v>
      </c>
      <c r="D564" s="167" t="s">
        <v>2076</v>
      </c>
      <c r="E564" s="167" t="s">
        <v>2079</v>
      </c>
      <c r="F564" s="167" t="s">
        <v>2077</v>
      </c>
      <c r="G564" s="167">
        <v>0.75593584892919496</v>
      </c>
      <c r="H564" s="167">
        <v>0.74920404481511105</v>
      </c>
    </row>
    <row r="565" spans="2:8">
      <c r="B565" s="167" t="s">
        <v>89</v>
      </c>
      <c r="C565" s="167" t="s">
        <v>1028</v>
      </c>
      <c r="D565" s="167" t="s">
        <v>2076</v>
      </c>
      <c r="E565" s="167" t="s">
        <v>1892</v>
      </c>
      <c r="F565" s="167" t="s">
        <v>2077</v>
      </c>
      <c r="G565" s="167">
        <v>1</v>
      </c>
      <c r="H565" s="167">
        <v>1</v>
      </c>
    </row>
    <row r="566" spans="2:8">
      <c r="B566" s="167" t="s">
        <v>89</v>
      </c>
      <c r="C566" s="167" t="s">
        <v>1028</v>
      </c>
      <c r="D566" s="167" t="s">
        <v>2076</v>
      </c>
      <c r="E566" s="167" t="s">
        <v>497</v>
      </c>
      <c r="F566" s="167" t="s">
        <v>2080</v>
      </c>
      <c r="G566" s="167">
        <v>6.6505067595431594E-2</v>
      </c>
      <c r="H566" s="167">
        <v>0.13224922424732699</v>
      </c>
    </row>
    <row r="567" spans="2:8">
      <c r="B567" s="167" t="s">
        <v>89</v>
      </c>
      <c r="C567" s="167" t="s">
        <v>1028</v>
      </c>
      <c r="D567" s="167" t="s">
        <v>2076</v>
      </c>
      <c r="E567" s="167" t="s">
        <v>2078</v>
      </c>
      <c r="F567" s="167" t="s">
        <v>2080</v>
      </c>
      <c r="G567" s="167">
        <v>0.99999916434080605</v>
      </c>
      <c r="H567" s="167">
        <v>0.999997006853378</v>
      </c>
    </row>
    <row r="568" spans="2:8">
      <c r="B568" s="167" t="s">
        <v>89</v>
      </c>
      <c r="C568" s="167" t="s">
        <v>1028</v>
      </c>
      <c r="D568" s="167" t="s">
        <v>2076</v>
      </c>
      <c r="E568" s="167" t="s">
        <v>505</v>
      </c>
      <c r="F568" s="167" t="s">
        <v>2080</v>
      </c>
      <c r="G568" s="167">
        <v>1</v>
      </c>
      <c r="H568" s="167">
        <v>1</v>
      </c>
    </row>
    <row r="569" spans="2:8">
      <c r="B569" s="167" t="s">
        <v>89</v>
      </c>
      <c r="C569" s="167" t="s">
        <v>1028</v>
      </c>
      <c r="D569" s="167" t="s">
        <v>2076</v>
      </c>
      <c r="E569" s="167" t="s">
        <v>2079</v>
      </c>
      <c r="F569" s="167" t="s">
        <v>2080</v>
      </c>
      <c r="G569" s="167">
        <v>0.75593584892919496</v>
      </c>
      <c r="H569" s="167">
        <v>0.74920404481511105</v>
      </c>
    </row>
    <row r="570" spans="2:8">
      <c r="B570" s="167" t="s">
        <v>89</v>
      </c>
      <c r="C570" s="167" t="s">
        <v>1028</v>
      </c>
      <c r="D570" s="167" t="s">
        <v>2076</v>
      </c>
      <c r="E570" s="167" t="s">
        <v>1892</v>
      </c>
      <c r="F570" s="167" t="s">
        <v>2080</v>
      </c>
      <c r="G570" s="167">
        <v>1</v>
      </c>
      <c r="H570" s="167">
        <v>1</v>
      </c>
    </row>
    <row r="571" spans="2:8">
      <c r="B571" s="167" t="s">
        <v>89</v>
      </c>
      <c r="C571" s="167" t="s">
        <v>1028</v>
      </c>
      <c r="D571" s="167" t="s">
        <v>515</v>
      </c>
      <c r="E571" s="167" t="s">
        <v>497</v>
      </c>
      <c r="F571" s="167" t="s">
        <v>2081</v>
      </c>
      <c r="G571" s="167">
        <v>4.0331622823496296E-3</v>
      </c>
      <c r="H571" s="167">
        <v>2.9876666958034898E-3</v>
      </c>
    </row>
    <row r="572" spans="2:8">
      <c r="B572" s="167" t="s">
        <v>89</v>
      </c>
      <c r="C572" s="167" t="s">
        <v>1028</v>
      </c>
      <c r="D572" s="167" t="s">
        <v>515</v>
      </c>
      <c r="E572" s="167" t="s">
        <v>2078</v>
      </c>
      <c r="F572" s="167" t="s">
        <v>2081</v>
      </c>
      <c r="G572" s="167">
        <v>0.99987851093163804</v>
      </c>
      <c r="H572" s="167">
        <v>0.99953708438572397</v>
      </c>
    </row>
    <row r="573" spans="2:8">
      <c r="B573" s="167" t="s">
        <v>89</v>
      </c>
      <c r="C573" s="167" t="s">
        <v>1028</v>
      </c>
      <c r="D573" s="167" t="s">
        <v>515</v>
      </c>
      <c r="E573" s="167" t="s">
        <v>505</v>
      </c>
      <c r="F573" s="167" t="s">
        <v>2081</v>
      </c>
      <c r="G573" s="167">
        <v>1</v>
      </c>
      <c r="H573" s="167">
        <v>1</v>
      </c>
    </row>
    <row r="574" spans="2:8">
      <c r="B574" s="167" t="s">
        <v>89</v>
      </c>
      <c r="C574" s="167" t="s">
        <v>1028</v>
      </c>
      <c r="D574" s="167" t="s">
        <v>515</v>
      </c>
      <c r="E574" s="167" t="s">
        <v>2079</v>
      </c>
      <c r="F574" s="167" t="s">
        <v>2081</v>
      </c>
      <c r="G574" s="167">
        <v>0.49321229538066302</v>
      </c>
      <c r="H574" s="167">
        <v>0.27313734672983198</v>
      </c>
    </row>
    <row r="575" spans="2:8">
      <c r="B575" s="167" t="s">
        <v>89</v>
      </c>
      <c r="C575" s="167" t="s">
        <v>1028</v>
      </c>
      <c r="D575" s="167" t="s">
        <v>515</v>
      </c>
      <c r="E575" s="167" t="s">
        <v>1892</v>
      </c>
      <c r="F575" s="167" t="s">
        <v>2081</v>
      </c>
      <c r="G575" s="167">
        <v>0.94964746926518395</v>
      </c>
      <c r="H575" s="167">
        <v>0.98216731653557898</v>
      </c>
    </row>
    <row r="576" spans="2:8">
      <c r="B576" s="167" t="s">
        <v>92</v>
      </c>
      <c r="C576" s="167" t="s">
        <v>1028</v>
      </c>
      <c r="D576" s="167" t="s">
        <v>2076</v>
      </c>
      <c r="E576" s="167" t="s">
        <v>497</v>
      </c>
      <c r="F576" s="167" t="s">
        <v>2077</v>
      </c>
      <c r="G576" s="167">
        <v>6.4975002086756106E-2</v>
      </c>
      <c r="H576" s="167">
        <v>5.7727766545145602E-2</v>
      </c>
    </row>
    <row r="577" spans="2:8">
      <c r="B577" s="167" t="s">
        <v>92</v>
      </c>
      <c r="C577" s="167" t="s">
        <v>1028</v>
      </c>
      <c r="D577" s="167" t="s">
        <v>2076</v>
      </c>
      <c r="E577" s="167" t="s">
        <v>2078</v>
      </c>
      <c r="F577" s="167" t="s">
        <v>2077</v>
      </c>
      <c r="G577" s="167">
        <v>0.99977109761518201</v>
      </c>
      <c r="H577" s="167">
        <v>0.99961757333288004</v>
      </c>
    </row>
    <row r="578" spans="2:8">
      <c r="B578" s="167" t="s">
        <v>92</v>
      </c>
      <c r="C578" s="167" t="s">
        <v>1028</v>
      </c>
      <c r="D578" s="167" t="s">
        <v>2076</v>
      </c>
      <c r="E578" s="167" t="s">
        <v>505</v>
      </c>
      <c r="F578" s="167" t="s">
        <v>2077</v>
      </c>
      <c r="G578" s="167">
        <v>1</v>
      </c>
      <c r="H578" s="167">
        <v>1</v>
      </c>
    </row>
    <row r="579" spans="2:8">
      <c r="B579" s="167" t="s">
        <v>92</v>
      </c>
      <c r="C579" s="167" t="s">
        <v>1028</v>
      </c>
      <c r="D579" s="167" t="s">
        <v>2076</v>
      </c>
      <c r="E579" s="167" t="s">
        <v>2079</v>
      </c>
      <c r="F579" s="167" t="s">
        <v>2077</v>
      </c>
      <c r="G579" s="167">
        <v>0.66614625302040797</v>
      </c>
      <c r="H579" s="167">
        <v>0.57809960856005504</v>
      </c>
    </row>
    <row r="580" spans="2:8">
      <c r="B580" s="167" t="s">
        <v>92</v>
      </c>
      <c r="C580" s="167" t="s">
        <v>1028</v>
      </c>
      <c r="D580" s="167" t="s">
        <v>2076</v>
      </c>
      <c r="E580" s="167" t="s">
        <v>1892</v>
      </c>
      <c r="F580" s="167" t="s">
        <v>2077</v>
      </c>
      <c r="G580" s="167">
        <v>1</v>
      </c>
      <c r="H580" s="167">
        <v>1</v>
      </c>
    </row>
    <row r="581" spans="2:8">
      <c r="B581" s="167" t="s">
        <v>92</v>
      </c>
      <c r="C581" s="167" t="s">
        <v>1028</v>
      </c>
      <c r="D581" s="167" t="s">
        <v>2076</v>
      </c>
      <c r="E581" s="167" t="s">
        <v>497</v>
      </c>
      <c r="F581" s="167" t="s">
        <v>2080</v>
      </c>
      <c r="G581" s="167">
        <v>6.4975002086756106E-2</v>
      </c>
      <c r="H581" s="167">
        <v>5.7727766545145602E-2</v>
      </c>
    </row>
    <row r="582" spans="2:8">
      <c r="B582" s="167" t="s">
        <v>92</v>
      </c>
      <c r="C582" s="167" t="s">
        <v>1028</v>
      </c>
      <c r="D582" s="167" t="s">
        <v>2076</v>
      </c>
      <c r="E582" s="167" t="s">
        <v>2078</v>
      </c>
      <c r="F582" s="167" t="s">
        <v>2080</v>
      </c>
      <c r="G582" s="167">
        <v>0.99977109761518201</v>
      </c>
      <c r="H582" s="167">
        <v>0.99961757333288004</v>
      </c>
    </row>
    <row r="583" spans="2:8">
      <c r="B583" s="167" t="s">
        <v>92</v>
      </c>
      <c r="C583" s="167" t="s">
        <v>1028</v>
      </c>
      <c r="D583" s="167" t="s">
        <v>2076</v>
      </c>
      <c r="E583" s="167" t="s">
        <v>505</v>
      </c>
      <c r="F583" s="167" t="s">
        <v>2080</v>
      </c>
      <c r="G583" s="167">
        <v>1</v>
      </c>
      <c r="H583" s="167">
        <v>1</v>
      </c>
    </row>
    <row r="584" spans="2:8">
      <c r="B584" s="167" t="s">
        <v>92</v>
      </c>
      <c r="C584" s="167" t="s">
        <v>1028</v>
      </c>
      <c r="D584" s="167" t="s">
        <v>2076</v>
      </c>
      <c r="E584" s="167" t="s">
        <v>2079</v>
      </c>
      <c r="F584" s="167" t="s">
        <v>2080</v>
      </c>
      <c r="G584" s="167">
        <v>0.66614625302040797</v>
      </c>
      <c r="H584" s="167">
        <v>0.57809960856005604</v>
      </c>
    </row>
    <row r="585" spans="2:8">
      <c r="B585" s="167" t="s">
        <v>92</v>
      </c>
      <c r="C585" s="167" t="s">
        <v>1028</v>
      </c>
      <c r="D585" s="167" t="s">
        <v>2076</v>
      </c>
      <c r="E585" s="167" t="s">
        <v>1892</v>
      </c>
      <c r="F585" s="167" t="s">
        <v>2080</v>
      </c>
      <c r="G585" s="167">
        <v>1</v>
      </c>
      <c r="H585" s="167">
        <v>1</v>
      </c>
    </row>
    <row r="586" spans="2:8">
      <c r="B586" s="167" t="s">
        <v>92</v>
      </c>
      <c r="C586" s="167" t="s">
        <v>1028</v>
      </c>
      <c r="D586" s="167" t="s">
        <v>515</v>
      </c>
      <c r="E586" s="167" t="s">
        <v>497</v>
      </c>
      <c r="F586" s="167" t="s">
        <v>2081</v>
      </c>
      <c r="G586" s="167">
        <v>7.3454445927913E-3</v>
      </c>
      <c r="H586" s="167">
        <v>6.0096208267894297E-3</v>
      </c>
    </row>
    <row r="587" spans="2:8">
      <c r="B587" s="167" t="s">
        <v>92</v>
      </c>
      <c r="C587" s="167" t="s">
        <v>1028</v>
      </c>
      <c r="D587" s="167" t="s">
        <v>515</v>
      </c>
      <c r="E587" s="167" t="s">
        <v>2078</v>
      </c>
      <c r="F587" s="167" t="s">
        <v>2081</v>
      </c>
      <c r="G587" s="167">
        <v>0.99913477667635098</v>
      </c>
      <c r="H587" s="167">
        <v>0.99976423668248704</v>
      </c>
    </row>
    <row r="588" spans="2:8">
      <c r="B588" s="167" t="s">
        <v>92</v>
      </c>
      <c r="C588" s="167" t="s">
        <v>1028</v>
      </c>
      <c r="D588" s="167" t="s">
        <v>515</v>
      </c>
      <c r="E588" s="167" t="s">
        <v>505</v>
      </c>
      <c r="F588" s="167" t="s">
        <v>2081</v>
      </c>
      <c r="G588" s="167">
        <v>1</v>
      </c>
      <c r="H588" s="167">
        <v>1</v>
      </c>
    </row>
    <row r="589" spans="2:8">
      <c r="B589" s="167" t="s">
        <v>92</v>
      </c>
      <c r="C589" s="167" t="s">
        <v>1028</v>
      </c>
      <c r="D589" s="167" t="s">
        <v>515</v>
      </c>
      <c r="E589" s="167" t="s">
        <v>2079</v>
      </c>
      <c r="F589" s="167" t="s">
        <v>2081</v>
      </c>
      <c r="G589" s="167">
        <v>0.45871333019947802</v>
      </c>
      <c r="H589" s="167">
        <v>0.26920229756150199</v>
      </c>
    </row>
    <row r="590" spans="2:8">
      <c r="B590" s="167" t="s">
        <v>92</v>
      </c>
      <c r="C590" s="167" t="s">
        <v>1028</v>
      </c>
      <c r="D590" s="167" t="s">
        <v>515</v>
      </c>
      <c r="E590" s="167" t="s">
        <v>1892</v>
      </c>
      <c r="F590" s="167" t="s">
        <v>2081</v>
      </c>
      <c r="G590" s="167">
        <v>0.71069213017958399</v>
      </c>
      <c r="H590" s="167">
        <v>0.89115917054735605</v>
      </c>
    </row>
    <row r="591" spans="2:8">
      <c r="B591" s="167" t="s">
        <v>95</v>
      </c>
      <c r="C591" s="167" t="s">
        <v>1028</v>
      </c>
      <c r="D591" s="167" t="s">
        <v>2076</v>
      </c>
      <c r="E591" s="167" t="s">
        <v>497</v>
      </c>
      <c r="F591" s="167" t="s">
        <v>2077</v>
      </c>
      <c r="G591" s="167">
        <v>8.4963508692232598E-2</v>
      </c>
      <c r="H591" s="167">
        <v>0.103129319263147</v>
      </c>
    </row>
    <row r="592" spans="2:8">
      <c r="B592" s="167" t="s">
        <v>95</v>
      </c>
      <c r="C592" s="167" t="s">
        <v>1028</v>
      </c>
      <c r="D592" s="167" t="s">
        <v>2076</v>
      </c>
      <c r="E592" s="167" t="s">
        <v>2078</v>
      </c>
      <c r="F592" s="167" t="s">
        <v>2077</v>
      </c>
      <c r="G592" s="167">
        <v>0.999989864312542</v>
      </c>
      <c r="H592" s="167">
        <v>0.99998269561324205</v>
      </c>
    </row>
    <row r="593" spans="2:8">
      <c r="B593" s="167" t="s">
        <v>95</v>
      </c>
      <c r="C593" s="167" t="s">
        <v>1028</v>
      </c>
      <c r="D593" s="167" t="s">
        <v>2076</v>
      </c>
      <c r="E593" s="167" t="s">
        <v>505</v>
      </c>
      <c r="F593" s="167" t="s">
        <v>2077</v>
      </c>
      <c r="G593" s="167">
        <v>1</v>
      </c>
      <c r="H593" s="167">
        <v>1</v>
      </c>
    </row>
    <row r="594" spans="2:8">
      <c r="B594" s="167" t="s">
        <v>95</v>
      </c>
      <c r="C594" s="167" t="s">
        <v>1028</v>
      </c>
      <c r="D594" s="167" t="s">
        <v>2076</v>
      </c>
      <c r="E594" s="167" t="s">
        <v>2079</v>
      </c>
      <c r="F594" s="167" t="s">
        <v>2077</v>
      </c>
      <c r="G594" s="167">
        <v>0.81862470490683203</v>
      </c>
      <c r="H594" s="167">
        <v>0.745280999925791</v>
      </c>
    </row>
    <row r="595" spans="2:8">
      <c r="B595" s="167" t="s">
        <v>95</v>
      </c>
      <c r="C595" s="167" t="s">
        <v>1028</v>
      </c>
      <c r="D595" s="167" t="s">
        <v>2076</v>
      </c>
      <c r="E595" s="167" t="s">
        <v>1892</v>
      </c>
      <c r="F595" s="167" t="s">
        <v>2077</v>
      </c>
      <c r="G595" s="167">
        <v>1</v>
      </c>
      <c r="H595" s="167">
        <v>1</v>
      </c>
    </row>
    <row r="596" spans="2:8">
      <c r="B596" s="167" t="s">
        <v>95</v>
      </c>
      <c r="C596" s="167" t="s">
        <v>1028</v>
      </c>
      <c r="D596" s="167" t="s">
        <v>2076</v>
      </c>
      <c r="E596" s="167" t="s">
        <v>497</v>
      </c>
      <c r="F596" s="167" t="s">
        <v>2080</v>
      </c>
      <c r="G596" s="167">
        <v>8.4963508692232598E-2</v>
      </c>
      <c r="H596" s="167">
        <v>0.103129319263147</v>
      </c>
    </row>
    <row r="597" spans="2:8">
      <c r="B597" s="167" t="s">
        <v>95</v>
      </c>
      <c r="C597" s="167" t="s">
        <v>1028</v>
      </c>
      <c r="D597" s="167" t="s">
        <v>2076</v>
      </c>
      <c r="E597" s="167" t="s">
        <v>2078</v>
      </c>
      <c r="F597" s="167" t="s">
        <v>2080</v>
      </c>
      <c r="G597" s="167">
        <v>0.999989864312542</v>
      </c>
      <c r="H597" s="167">
        <v>0.99998269561324205</v>
      </c>
    </row>
    <row r="598" spans="2:8">
      <c r="B598" s="167" t="s">
        <v>95</v>
      </c>
      <c r="C598" s="167" t="s">
        <v>1028</v>
      </c>
      <c r="D598" s="167" t="s">
        <v>2076</v>
      </c>
      <c r="E598" s="167" t="s">
        <v>505</v>
      </c>
      <c r="F598" s="167" t="s">
        <v>2080</v>
      </c>
      <c r="G598" s="167">
        <v>1</v>
      </c>
      <c r="H598" s="167">
        <v>1</v>
      </c>
    </row>
    <row r="599" spans="2:8">
      <c r="B599" s="167" t="s">
        <v>95</v>
      </c>
      <c r="C599" s="167" t="s">
        <v>1028</v>
      </c>
      <c r="D599" s="167" t="s">
        <v>2076</v>
      </c>
      <c r="E599" s="167" t="s">
        <v>2079</v>
      </c>
      <c r="F599" s="167" t="s">
        <v>2080</v>
      </c>
      <c r="G599" s="167">
        <v>0.81862470490683203</v>
      </c>
      <c r="H599" s="167">
        <v>0.745280999925791</v>
      </c>
    </row>
    <row r="600" spans="2:8">
      <c r="B600" s="167" t="s">
        <v>95</v>
      </c>
      <c r="C600" s="167" t="s">
        <v>1028</v>
      </c>
      <c r="D600" s="167" t="s">
        <v>2076</v>
      </c>
      <c r="E600" s="167" t="s">
        <v>1892</v>
      </c>
      <c r="F600" s="167" t="s">
        <v>2080</v>
      </c>
      <c r="G600" s="167">
        <v>1</v>
      </c>
      <c r="H600" s="167">
        <v>1</v>
      </c>
    </row>
    <row r="601" spans="2:8">
      <c r="B601" s="167" t="s">
        <v>95</v>
      </c>
      <c r="C601" s="167" t="s">
        <v>1028</v>
      </c>
      <c r="D601" s="167" t="s">
        <v>515</v>
      </c>
      <c r="E601" s="167" t="s">
        <v>497</v>
      </c>
      <c r="F601" s="167" t="s">
        <v>2081</v>
      </c>
      <c r="G601" s="167">
        <v>1.27597695099998E-2</v>
      </c>
      <c r="H601" s="167">
        <v>6.4221098468167596E-3</v>
      </c>
    </row>
    <row r="602" spans="2:8">
      <c r="B602" s="167" t="s">
        <v>95</v>
      </c>
      <c r="C602" s="167" t="s">
        <v>1028</v>
      </c>
      <c r="D602" s="167" t="s">
        <v>515</v>
      </c>
      <c r="E602" s="167" t="s">
        <v>2078</v>
      </c>
      <c r="F602" s="167" t="s">
        <v>2081</v>
      </c>
      <c r="G602" s="167">
        <v>0.999998431712254</v>
      </c>
      <c r="H602" s="167">
        <v>0.99999919811981297</v>
      </c>
    </row>
    <row r="603" spans="2:8">
      <c r="B603" s="167" t="s">
        <v>95</v>
      </c>
      <c r="C603" s="167" t="s">
        <v>1028</v>
      </c>
      <c r="D603" s="167" t="s">
        <v>515</v>
      </c>
      <c r="E603" s="167" t="s">
        <v>505</v>
      </c>
      <c r="F603" s="167" t="s">
        <v>2081</v>
      </c>
      <c r="G603" s="167">
        <v>1</v>
      </c>
      <c r="H603" s="167">
        <v>1</v>
      </c>
    </row>
    <row r="604" spans="2:8">
      <c r="B604" s="167" t="s">
        <v>95</v>
      </c>
      <c r="C604" s="167" t="s">
        <v>1028</v>
      </c>
      <c r="D604" s="167" t="s">
        <v>515</v>
      </c>
      <c r="E604" s="167" t="s">
        <v>2079</v>
      </c>
      <c r="F604" s="167" t="s">
        <v>2081</v>
      </c>
      <c r="G604" s="167">
        <v>0.76915425989607</v>
      </c>
      <c r="H604" s="167">
        <v>0.53590300218863895</v>
      </c>
    </row>
    <row r="605" spans="2:8">
      <c r="B605" s="167" t="s">
        <v>95</v>
      </c>
      <c r="C605" s="167" t="s">
        <v>1028</v>
      </c>
      <c r="D605" s="167" t="s">
        <v>515</v>
      </c>
      <c r="E605" s="167" t="s">
        <v>1892</v>
      </c>
      <c r="F605" s="167" t="s">
        <v>2081</v>
      </c>
      <c r="G605" s="167">
        <v>0.85502467880459598</v>
      </c>
      <c r="H605" s="167">
        <v>0.94401267043779402</v>
      </c>
    </row>
    <row r="606" spans="2:8">
      <c r="B606" s="167" t="s">
        <v>97</v>
      </c>
      <c r="C606" s="167" t="s">
        <v>1028</v>
      </c>
      <c r="D606" s="167" t="s">
        <v>2076</v>
      </c>
      <c r="E606" s="167" t="s">
        <v>497</v>
      </c>
      <c r="F606" s="167" t="s">
        <v>2077</v>
      </c>
      <c r="G606" s="167">
        <v>7.1927578720433996E-2</v>
      </c>
      <c r="H606" s="167">
        <v>8.6147061735964606E-2</v>
      </c>
    </row>
    <row r="607" spans="2:8">
      <c r="B607" s="167" t="s">
        <v>97</v>
      </c>
      <c r="C607" s="167" t="s">
        <v>1028</v>
      </c>
      <c r="D607" s="167" t="s">
        <v>2076</v>
      </c>
      <c r="E607" s="167" t="s">
        <v>2078</v>
      </c>
      <c r="F607" s="167" t="s">
        <v>2077</v>
      </c>
      <c r="G607" s="167">
        <v>0.99999984936189601</v>
      </c>
      <c r="H607" s="167">
        <v>0.99999981218221501</v>
      </c>
    </row>
    <row r="608" spans="2:8">
      <c r="B608" s="167" t="s">
        <v>97</v>
      </c>
      <c r="C608" s="167" t="s">
        <v>1028</v>
      </c>
      <c r="D608" s="167" t="s">
        <v>2076</v>
      </c>
      <c r="E608" s="167" t="s">
        <v>505</v>
      </c>
      <c r="F608" s="167" t="s">
        <v>2077</v>
      </c>
      <c r="G608" s="167">
        <v>1</v>
      </c>
      <c r="H608" s="167">
        <v>1</v>
      </c>
    </row>
    <row r="609" spans="2:8">
      <c r="B609" s="167" t="s">
        <v>97</v>
      </c>
      <c r="C609" s="167" t="s">
        <v>1028</v>
      </c>
      <c r="D609" s="167" t="s">
        <v>2076</v>
      </c>
      <c r="E609" s="167" t="s">
        <v>2079</v>
      </c>
      <c r="F609" s="167" t="s">
        <v>2077</v>
      </c>
      <c r="G609" s="167">
        <v>0.74434211258400595</v>
      </c>
      <c r="H609" s="167">
        <v>0.66744996044675697</v>
      </c>
    </row>
    <row r="610" spans="2:8">
      <c r="B610" s="167" t="s">
        <v>97</v>
      </c>
      <c r="C610" s="167" t="s">
        <v>1028</v>
      </c>
      <c r="D610" s="167" t="s">
        <v>2076</v>
      </c>
      <c r="E610" s="167" t="s">
        <v>1892</v>
      </c>
      <c r="F610" s="167" t="s">
        <v>2077</v>
      </c>
      <c r="G610" s="167">
        <v>1</v>
      </c>
      <c r="H610" s="167">
        <v>1</v>
      </c>
    </row>
    <row r="611" spans="2:8">
      <c r="B611" s="167" t="s">
        <v>97</v>
      </c>
      <c r="C611" s="167" t="s">
        <v>1028</v>
      </c>
      <c r="D611" s="167" t="s">
        <v>2076</v>
      </c>
      <c r="E611" s="167" t="s">
        <v>497</v>
      </c>
      <c r="F611" s="167" t="s">
        <v>2080</v>
      </c>
      <c r="G611" s="167">
        <v>7.1927578720433996E-2</v>
      </c>
      <c r="H611" s="167">
        <v>8.6147061735964606E-2</v>
      </c>
    </row>
    <row r="612" spans="2:8">
      <c r="B612" s="167" t="s">
        <v>97</v>
      </c>
      <c r="C612" s="167" t="s">
        <v>1028</v>
      </c>
      <c r="D612" s="167" t="s">
        <v>2076</v>
      </c>
      <c r="E612" s="167" t="s">
        <v>2078</v>
      </c>
      <c r="F612" s="167" t="s">
        <v>2080</v>
      </c>
      <c r="G612" s="167">
        <v>0.99999984936189601</v>
      </c>
      <c r="H612" s="167">
        <v>0.99999981218221501</v>
      </c>
    </row>
    <row r="613" spans="2:8">
      <c r="B613" s="167" t="s">
        <v>97</v>
      </c>
      <c r="C613" s="167" t="s">
        <v>1028</v>
      </c>
      <c r="D613" s="167" t="s">
        <v>2076</v>
      </c>
      <c r="E613" s="167" t="s">
        <v>505</v>
      </c>
      <c r="F613" s="167" t="s">
        <v>2080</v>
      </c>
      <c r="G613" s="167">
        <v>1</v>
      </c>
      <c r="H613" s="167">
        <v>1</v>
      </c>
    </row>
    <row r="614" spans="2:8">
      <c r="B614" s="167" t="s">
        <v>97</v>
      </c>
      <c r="C614" s="167" t="s">
        <v>1028</v>
      </c>
      <c r="D614" s="167" t="s">
        <v>2076</v>
      </c>
      <c r="E614" s="167" t="s">
        <v>2079</v>
      </c>
      <c r="F614" s="167" t="s">
        <v>2080</v>
      </c>
      <c r="G614" s="167">
        <v>0.74434211258400595</v>
      </c>
      <c r="H614" s="167">
        <v>0.66744996044675697</v>
      </c>
    </row>
    <row r="615" spans="2:8">
      <c r="B615" s="167" t="s">
        <v>97</v>
      </c>
      <c r="C615" s="167" t="s">
        <v>1028</v>
      </c>
      <c r="D615" s="167" t="s">
        <v>2076</v>
      </c>
      <c r="E615" s="167" t="s">
        <v>1892</v>
      </c>
      <c r="F615" s="167" t="s">
        <v>2080</v>
      </c>
      <c r="G615" s="167">
        <v>1</v>
      </c>
      <c r="H615" s="167">
        <v>1</v>
      </c>
    </row>
    <row r="616" spans="2:8">
      <c r="B616" s="167" t="s">
        <v>97</v>
      </c>
      <c r="C616" s="167" t="s">
        <v>1028</v>
      </c>
      <c r="D616" s="167" t="s">
        <v>515</v>
      </c>
      <c r="E616" s="167" t="s">
        <v>497</v>
      </c>
      <c r="F616" s="167" t="s">
        <v>2081</v>
      </c>
      <c r="G616" s="167">
        <v>4.2795979376629104E-3</v>
      </c>
      <c r="H616" s="167">
        <v>3.79787201661177E-3</v>
      </c>
    </row>
    <row r="617" spans="2:8">
      <c r="B617" s="167" t="s">
        <v>97</v>
      </c>
      <c r="C617" s="167" t="s">
        <v>1028</v>
      </c>
      <c r="D617" s="167" t="s">
        <v>515</v>
      </c>
      <c r="E617" s="167" t="s">
        <v>2078</v>
      </c>
      <c r="F617" s="167" t="s">
        <v>2081</v>
      </c>
      <c r="G617" s="167">
        <v>0.99996091495694694</v>
      </c>
      <c r="H617" s="167">
        <v>0.999787343685688</v>
      </c>
    </row>
    <row r="618" spans="2:8">
      <c r="B618" s="167" t="s">
        <v>97</v>
      </c>
      <c r="C618" s="167" t="s">
        <v>1028</v>
      </c>
      <c r="D618" s="167" t="s">
        <v>515</v>
      </c>
      <c r="E618" s="167" t="s">
        <v>505</v>
      </c>
      <c r="F618" s="167" t="s">
        <v>2081</v>
      </c>
      <c r="G618" s="167">
        <v>1</v>
      </c>
      <c r="H618" s="167">
        <v>1</v>
      </c>
    </row>
    <row r="619" spans="2:8">
      <c r="B619" s="167" t="s">
        <v>97</v>
      </c>
      <c r="C619" s="167" t="s">
        <v>1028</v>
      </c>
      <c r="D619" s="167" t="s">
        <v>515</v>
      </c>
      <c r="E619" s="167" t="s">
        <v>2079</v>
      </c>
      <c r="F619" s="167" t="s">
        <v>2081</v>
      </c>
      <c r="G619" s="167">
        <v>0.58834622908234502</v>
      </c>
      <c r="H619" s="167">
        <v>0.352855982600909</v>
      </c>
    </row>
    <row r="620" spans="2:8">
      <c r="B620" s="167" t="s">
        <v>97</v>
      </c>
      <c r="C620" s="167" t="s">
        <v>1028</v>
      </c>
      <c r="D620" s="167" t="s">
        <v>515</v>
      </c>
      <c r="E620" s="167" t="s">
        <v>1892</v>
      </c>
      <c r="F620" s="167" t="s">
        <v>2081</v>
      </c>
      <c r="G620" s="167">
        <v>0.79984095336150296</v>
      </c>
      <c r="H620" s="167">
        <v>0.86491633087209696</v>
      </c>
    </row>
    <row r="621" spans="2:8">
      <c r="B621" s="167" t="s">
        <v>100</v>
      </c>
      <c r="C621" s="167" t="s">
        <v>1028</v>
      </c>
      <c r="D621" s="167" t="s">
        <v>2076</v>
      </c>
      <c r="E621" s="167" t="s">
        <v>497</v>
      </c>
      <c r="F621" s="167" t="s">
        <v>2077</v>
      </c>
      <c r="G621" s="167">
        <v>6.9732656550663699E-2</v>
      </c>
      <c r="H621" s="167">
        <v>9.0044450239706794E-2</v>
      </c>
    </row>
    <row r="622" spans="2:8">
      <c r="B622" s="167" t="s">
        <v>100</v>
      </c>
      <c r="C622" s="167" t="s">
        <v>1028</v>
      </c>
      <c r="D622" s="167" t="s">
        <v>2076</v>
      </c>
      <c r="E622" s="167" t="s">
        <v>2078</v>
      </c>
      <c r="F622" s="167" t="s">
        <v>2077</v>
      </c>
      <c r="G622" s="167">
        <v>0.99998831436263103</v>
      </c>
      <c r="H622" s="167">
        <v>0.99996573872944905</v>
      </c>
    </row>
    <row r="623" spans="2:8">
      <c r="B623" s="167" t="s">
        <v>100</v>
      </c>
      <c r="C623" s="167" t="s">
        <v>1028</v>
      </c>
      <c r="D623" s="167" t="s">
        <v>2076</v>
      </c>
      <c r="E623" s="167" t="s">
        <v>505</v>
      </c>
      <c r="F623" s="167" t="s">
        <v>2077</v>
      </c>
      <c r="G623" s="167">
        <v>1</v>
      </c>
      <c r="H623" s="167">
        <v>1</v>
      </c>
    </row>
    <row r="624" spans="2:8">
      <c r="B624" s="167" t="s">
        <v>100</v>
      </c>
      <c r="C624" s="167" t="s">
        <v>1028</v>
      </c>
      <c r="D624" s="167" t="s">
        <v>2076</v>
      </c>
      <c r="E624" s="167" t="s">
        <v>2079</v>
      </c>
      <c r="F624" s="167" t="s">
        <v>2077</v>
      </c>
      <c r="G624" s="167">
        <v>0.47699906949148002</v>
      </c>
      <c r="H624" s="167">
        <v>0.334644558930075</v>
      </c>
    </row>
    <row r="625" spans="2:8">
      <c r="B625" s="167" t="s">
        <v>100</v>
      </c>
      <c r="C625" s="167" t="s">
        <v>1028</v>
      </c>
      <c r="D625" s="167" t="s">
        <v>2076</v>
      </c>
      <c r="E625" s="167" t="s">
        <v>1892</v>
      </c>
      <c r="F625" s="167" t="s">
        <v>2077</v>
      </c>
      <c r="G625" s="167">
        <v>1</v>
      </c>
      <c r="H625" s="167">
        <v>1</v>
      </c>
    </row>
    <row r="626" spans="2:8">
      <c r="B626" s="167" t="s">
        <v>100</v>
      </c>
      <c r="C626" s="167" t="s">
        <v>1028</v>
      </c>
      <c r="D626" s="167" t="s">
        <v>2076</v>
      </c>
      <c r="E626" s="167" t="s">
        <v>497</v>
      </c>
      <c r="F626" s="167" t="s">
        <v>2080</v>
      </c>
      <c r="G626" s="167">
        <v>6.9732656550663699E-2</v>
      </c>
      <c r="H626" s="167">
        <v>9.0044450239706794E-2</v>
      </c>
    </row>
    <row r="627" spans="2:8">
      <c r="B627" s="167" t="s">
        <v>100</v>
      </c>
      <c r="C627" s="167" t="s">
        <v>1028</v>
      </c>
      <c r="D627" s="167" t="s">
        <v>2076</v>
      </c>
      <c r="E627" s="167" t="s">
        <v>2078</v>
      </c>
      <c r="F627" s="167" t="s">
        <v>2080</v>
      </c>
      <c r="G627" s="167">
        <v>0.99998831436263103</v>
      </c>
      <c r="H627" s="167">
        <v>0.99996573872944905</v>
      </c>
    </row>
    <row r="628" spans="2:8">
      <c r="B628" s="167" t="s">
        <v>100</v>
      </c>
      <c r="C628" s="167" t="s">
        <v>1028</v>
      </c>
      <c r="D628" s="167" t="s">
        <v>2076</v>
      </c>
      <c r="E628" s="167" t="s">
        <v>505</v>
      </c>
      <c r="F628" s="167" t="s">
        <v>2080</v>
      </c>
      <c r="G628" s="167">
        <v>1</v>
      </c>
      <c r="H628" s="167">
        <v>1</v>
      </c>
    </row>
    <row r="629" spans="2:8">
      <c r="B629" s="167" t="s">
        <v>100</v>
      </c>
      <c r="C629" s="167" t="s">
        <v>1028</v>
      </c>
      <c r="D629" s="167" t="s">
        <v>2076</v>
      </c>
      <c r="E629" s="167" t="s">
        <v>2079</v>
      </c>
      <c r="F629" s="167" t="s">
        <v>2080</v>
      </c>
      <c r="G629" s="167">
        <v>0.47699906949148002</v>
      </c>
      <c r="H629" s="167">
        <v>0.334644558930075</v>
      </c>
    </row>
    <row r="630" spans="2:8">
      <c r="B630" s="167" t="s">
        <v>100</v>
      </c>
      <c r="C630" s="167" t="s">
        <v>1028</v>
      </c>
      <c r="D630" s="167" t="s">
        <v>2076</v>
      </c>
      <c r="E630" s="167" t="s">
        <v>1892</v>
      </c>
      <c r="F630" s="167" t="s">
        <v>2080</v>
      </c>
      <c r="G630" s="167">
        <v>1</v>
      </c>
      <c r="H630" s="167">
        <v>1</v>
      </c>
    </row>
    <row r="631" spans="2:8">
      <c r="B631" s="167" t="s">
        <v>100</v>
      </c>
      <c r="C631" s="167" t="s">
        <v>1028</v>
      </c>
      <c r="D631" s="167" t="s">
        <v>515</v>
      </c>
      <c r="E631" s="167" t="s">
        <v>497</v>
      </c>
      <c r="F631" s="167" t="s">
        <v>2081</v>
      </c>
      <c r="G631" s="167">
        <v>9.4918782253587998E-3</v>
      </c>
      <c r="H631" s="167">
        <v>1.1383103234901999E-2</v>
      </c>
    </row>
    <row r="632" spans="2:8">
      <c r="B632" s="167" t="s">
        <v>100</v>
      </c>
      <c r="C632" s="167" t="s">
        <v>1028</v>
      </c>
      <c r="D632" s="167" t="s">
        <v>515</v>
      </c>
      <c r="E632" s="167" t="s">
        <v>2078</v>
      </c>
      <c r="F632" s="167" t="s">
        <v>2081</v>
      </c>
      <c r="G632" s="167">
        <v>0.99926102501038605</v>
      </c>
      <c r="H632" s="167">
        <v>0.99953214332431495</v>
      </c>
    </row>
    <row r="633" spans="2:8">
      <c r="B633" s="167" t="s">
        <v>100</v>
      </c>
      <c r="C633" s="167" t="s">
        <v>1028</v>
      </c>
      <c r="D633" s="167" t="s">
        <v>515</v>
      </c>
      <c r="E633" s="167" t="s">
        <v>505</v>
      </c>
      <c r="F633" s="167" t="s">
        <v>2081</v>
      </c>
      <c r="G633" s="167">
        <v>1</v>
      </c>
      <c r="H633" s="167">
        <v>1</v>
      </c>
    </row>
    <row r="634" spans="2:8">
      <c r="B634" s="167" t="s">
        <v>100</v>
      </c>
      <c r="C634" s="167" t="s">
        <v>1028</v>
      </c>
      <c r="D634" s="167" t="s">
        <v>515</v>
      </c>
      <c r="E634" s="167" t="s">
        <v>2079</v>
      </c>
      <c r="F634" s="167" t="s">
        <v>2081</v>
      </c>
      <c r="G634" s="167">
        <v>0.460621195688111</v>
      </c>
      <c r="H634" s="167">
        <v>0.276925663278205</v>
      </c>
    </row>
    <row r="635" spans="2:8">
      <c r="B635" s="167" t="s">
        <v>100</v>
      </c>
      <c r="C635" s="167" t="s">
        <v>1028</v>
      </c>
      <c r="D635" s="167" t="s">
        <v>515</v>
      </c>
      <c r="E635" s="167" t="s">
        <v>1892</v>
      </c>
      <c r="F635" s="167" t="s">
        <v>2081</v>
      </c>
      <c r="G635" s="167">
        <v>0.60425086467879496</v>
      </c>
      <c r="H635" s="167">
        <v>0.80496402792357702</v>
      </c>
    </row>
    <row r="636" spans="2:8">
      <c r="B636" s="167" t="s">
        <v>103</v>
      </c>
      <c r="C636" s="167" t="s">
        <v>1028</v>
      </c>
      <c r="D636" s="167" t="s">
        <v>2076</v>
      </c>
      <c r="E636" s="167" t="s">
        <v>497</v>
      </c>
      <c r="F636" s="167" t="s">
        <v>2077</v>
      </c>
      <c r="G636" s="167">
        <v>8.1647609157632806E-2</v>
      </c>
      <c r="H636" s="167">
        <v>0.17146594809417601</v>
      </c>
    </row>
    <row r="637" spans="2:8">
      <c r="B637" s="167" t="s">
        <v>103</v>
      </c>
      <c r="C637" s="167" t="s">
        <v>1028</v>
      </c>
      <c r="D637" s="167" t="s">
        <v>2076</v>
      </c>
      <c r="E637" s="167" t="s">
        <v>2078</v>
      </c>
      <c r="F637" s="167" t="s">
        <v>2077</v>
      </c>
      <c r="G637" s="167">
        <v>0.99999299326945601</v>
      </c>
      <c r="H637" s="167">
        <v>0.99999469911952599</v>
      </c>
    </row>
    <row r="638" spans="2:8">
      <c r="B638" s="167" t="s">
        <v>103</v>
      </c>
      <c r="C638" s="167" t="s">
        <v>1028</v>
      </c>
      <c r="D638" s="167" t="s">
        <v>2076</v>
      </c>
      <c r="E638" s="167" t="s">
        <v>505</v>
      </c>
      <c r="F638" s="167" t="s">
        <v>2077</v>
      </c>
      <c r="G638" s="167">
        <v>1</v>
      </c>
      <c r="H638" s="167">
        <v>1</v>
      </c>
    </row>
    <row r="639" spans="2:8">
      <c r="B639" s="167" t="s">
        <v>103</v>
      </c>
      <c r="C639" s="167" t="s">
        <v>1028</v>
      </c>
      <c r="D639" s="167" t="s">
        <v>2076</v>
      </c>
      <c r="E639" s="167" t="s">
        <v>2079</v>
      </c>
      <c r="F639" s="167" t="s">
        <v>2077</v>
      </c>
      <c r="G639" s="167">
        <v>0.61397903172532298</v>
      </c>
      <c r="H639" s="167">
        <v>0.68248909403209301</v>
      </c>
    </row>
    <row r="640" spans="2:8">
      <c r="B640" s="167" t="s">
        <v>103</v>
      </c>
      <c r="C640" s="167" t="s">
        <v>1028</v>
      </c>
      <c r="D640" s="167" t="s">
        <v>2076</v>
      </c>
      <c r="E640" s="167" t="s">
        <v>1892</v>
      </c>
      <c r="F640" s="167" t="s">
        <v>2077</v>
      </c>
      <c r="G640" s="167">
        <v>1</v>
      </c>
      <c r="H640" s="167">
        <v>1</v>
      </c>
    </row>
    <row r="641" spans="2:8">
      <c r="B641" s="167" t="s">
        <v>103</v>
      </c>
      <c r="C641" s="167" t="s">
        <v>1028</v>
      </c>
      <c r="D641" s="167" t="s">
        <v>2076</v>
      </c>
      <c r="E641" s="167" t="s">
        <v>497</v>
      </c>
      <c r="F641" s="167" t="s">
        <v>2080</v>
      </c>
      <c r="G641" s="167">
        <v>8.1647609157632806E-2</v>
      </c>
      <c r="H641" s="167">
        <v>0.17146594809417601</v>
      </c>
    </row>
    <row r="642" spans="2:8">
      <c r="B642" s="167" t="s">
        <v>103</v>
      </c>
      <c r="C642" s="167" t="s">
        <v>1028</v>
      </c>
      <c r="D642" s="167" t="s">
        <v>2076</v>
      </c>
      <c r="E642" s="167" t="s">
        <v>2078</v>
      </c>
      <c r="F642" s="167" t="s">
        <v>2080</v>
      </c>
      <c r="G642" s="167">
        <v>0.99999299326945601</v>
      </c>
      <c r="H642" s="167">
        <v>0.99999469911952599</v>
      </c>
    </row>
    <row r="643" spans="2:8">
      <c r="B643" s="167" t="s">
        <v>103</v>
      </c>
      <c r="C643" s="167" t="s">
        <v>1028</v>
      </c>
      <c r="D643" s="167" t="s">
        <v>2076</v>
      </c>
      <c r="E643" s="167" t="s">
        <v>505</v>
      </c>
      <c r="F643" s="167" t="s">
        <v>2080</v>
      </c>
      <c r="G643" s="167">
        <v>1</v>
      </c>
      <c r="H643" s="167">
        <v>1</v>
      </c>
    </row>
    <row r="644" spans="2:8">
      <c r="B644" s="167" t="s">
        <v>103</v>
      </c>
      <c r="C644" s="167" t="s">
        <v>1028</v>
      </c>
      <c r="D644" s="167" t="s">
        <v>2076</v>
      </c>
      <c r="E644" s="167" t="s">
        <v>2079</v>
      </c>
      <c r="F644" s="167" t="s">
        <v>2080</v>
      </c>
      <c r="G644" s="167">
        <v>0.61397903172532298</v>
      </c>
      <c r="H644" s="167">
        <v>0.68248909403209301</v>
      </c>
    </row>
    <row r="645" spans="2:8">
      <c r="B645" s="167" t="s">
        <v>103</v>
      </c>
      <c r="C645" s="167" t="s">
        <v>1028</v>
      </c>
      <c r="D645" s="167" t="s">
        <v>2076</v>
      </c>
      <c r="E645" s="167" t="s">
        <v>1892</v>
      </c>
      <c r="F645" s="167" t="s">
        <v>2080</v>
      </c>
      <c r="G645" s="167">
        <v>1</v>
      </c>
      <c r="H645" s="167">
        <v>1</v>
      </c>
    </row>
    <row r="646" spans="2:8">
      <c r="B646" s="167" t="s">
        <v>103</v>
      </c>
      <c r="C646" s="167" t="s">
        <v>1028</v>
      </c>
      <c r="D646" s="167" t="s">
        <v>515</v>
      </c>
      <c r="E646" s="167" t="s">
        <v>497</v>
      </c>
      <c r="F646" s="167" t="s">
        <v>2081</v>
      </c>
      <c r="G646" s="167">
        <v>4.3378242923049502E-2</v>
      </c>
      <c r="H646" s="167">
        <v>3.02796186441011E-2</v>
      </c>
    </row>
    <row r="647" spans="2:8">
      <c r="B647" s="167" t="s">
        <v>103</v>
      </c>
      <c r="C647" s="167" t="s">
        <v>1028</v>
      </c>
      <c r="D647" s="167" t="s">
        <v>515</v>
      </c>
      <c r="E647" s="167" t="s">
        <v>2078</v>
      </c>
      <c r="F647" s="167" t="s">
        <v>2081</v>
      </c>
      <c r="G647" s="167">
        <v>1</v>
      </c>
      <c r="H647" s="167">
        <v>1</v>
      </c>
    </row>
    <row r="648" spans="2:8">
      <c r="B648" s="167" t="s">
        <v>103</v>
      </c>
      <c r="C648" s="167" t="s">
        <v>1028</v>
      </c>
      <c r="D648" s="167" t="s">
        <v>515</v>
      </c>
      <c r="E648" s="167" t="s">
        <v>505</v>
      </c>
      <c r="F648" s="167" t="s">
        <v>2081</v>
      </c>
      <c r="G648" s="167">
        <v>1</v>
      </c>
      <c r="H648" s="167">
        <v>1</v>
      </c>
    </row>
    <row r="649" spans="2:8">
      <c r="B649" s="167" t="s">
        <v>103</v>
      </c>
      <c r="C649" s="167" t="s">
        <v>1028</v>
      </c>
      <c r="D649" s="167" t="s">
        <v>515</v>
      </c>
      <c r="E649" s="167" t="s">
        <v>2079</v>
      </c>
      <c r="F649" s="167" t="s">
        <v>2081</v>
      </c>
      <c r="G649" s="167">
        <v>0.45210913213209603</v>
      </c>
      <c r="H649" s="167">
        <v>0.251574998186683</v>
      </c>
    </row>
    <row r="650" spans="2:8">
      <c r="B650" s="167" t="s">
        <v>103</v>
      </c>
      <c r="C650" s="167" t="s">
        <v>1028</v>
      </c>
      <c r="D650" s="167" t="s">
        <v>515</v>
      </c>
      <c r="E650" s="167" t="s">
        <v>1892</v>
      </c>
      <c r="F650" s="167" t="s">
        <v>2081</v>
      </c>
      <c r="G650" s="167">
        <v>0.68357943374671704</v>
      </c>
      <c r="H650" s="167">
        <v>0.84009501910217499</v>
      </c>
    </row>
    <row r="651" spans="2:8">
      <c r="B651" s="167" t="s">
        <v>106</v>
      </c>
      <c r="C651" s="167" t="s">
        <v>1028</v>
      </c>
      <c r="D651" s="167" t="s">
        <v>2076</v>
      </c>
      <c r="E651" s="167" t="s">
        <v>497</v>
      </c>
      <c r="F651" s="167" t="s">
        <v>2077</v>
      </c>
      <c r="G651" s="167">
        <v>6.20714835552739E-2</v>
      </c>
      <c r="H651" s="167">
        <v>0.121175476944616</v>
      </c>
    </row>
    <row r="652" spans="2:8">
      <c r="B652" s="167" t="s">
        <v>106</v>
      </c>
      <c r="C652" s="167" t="s">
        <v>1028</v>
      </c>
      <c r="D652" s="167" t="s">
        <v>2076</v>
      </c>
      <c r="E652" s="167" t="s">
        <v>2078</v>
      </c>
      <c r="F652" s="167" t="s">
        <v>2077</v>
      </c>
      <c r="G652" s="167">
        <v>0.99999900556618304</v>
      </c>
      <c r="H652" s="167">
        <v>0.99999653071871597</v>
      </c>
    </row>
    <row r="653" spans="2:8">
      <c r="B653" s="167" t="s">
        <v>106</v>
      </c>
      <c r="C653" s="167" t="s">
        <v>1028</v>
      </c>
      <c r="D653" s="167" t="s">
        <v>2076</v>
      </c>
      <c r="E653" s="167" t="s">
        <v>505</v>
      </c>
      <c r="F653" s="167" t="s">
        <v>2077</v>
      </c>
      <c r="G653" s="167">
        <v>1</v>
      </c>
      <c r="H653" s="167">
        <v>1</v>
      </c>
    </row>
    <row r="654" spans="2:8">
      <c r="B654" s="167" t="s">
        <v>106</v>
      </c>
      <c r="C654" s="167" t="s">
        <v>1028</v>
      </c>
      <c r="D654" s="167" t="s">
        <v>2076</v>
      </c>
      <c r="E654" s="167" t="s">
        <v>2079</v>
      </c>
      <c r="F654" s="167" t="s">
        <v>2077</v>
      </c>
      <c r="G654" s="167">
        <v>0.722857774614726</v>
      </c>
      <c r="H654" s="167">
        <v>0.71164539249858505</v>
      </c>
    </row>
    <row r="655" spans="2:8">
      <c r="B655" s="167" t="s">
        <v>106</v>
      </c>
      <c r="C655" s="167" t="s">
        <v>1028</v>
      </c>
      <c r="D655" s="167" t="s">
        <v>2076</v>
      </c>
      <c r="E655" s="167" t="s">
        <v>1892</v>
      </c>
      <c r="F655" s="167" t="s">
        <v>2077</v>
      </c>
      <c r="G655" s="167">
        <v>1</v>
      </c>
      <c r="H655" s="167">
        <v>1</v>
      </c>
    </row>
    <row r="656" spans="2:8">
      <c r="B656" s="167" t="s">
        <v>106</v>
      </c>
      <c r="C656" s="167" t="s">
        <v>1028</v>
      </c>
      <c r="D656" s="167" t="s">
        <v>2076</v>
      </c>
      <c r="E656" s="167" t="s">
        <v>497</v>
      </c>
      <c r="F656" s="167" t="s">
        <v>2080</v>
      </c>
      <c r="G656" s="167">
        <v>6.20714835552739E-2</v>
      </c>
      <c r="H656" s="167">
        <v>0.121175476944616</v>
      </c>
    </row>
    <row r="657" spans="2:8">
      <c r="B657" s="167" t="s">
        <v>106</v>
      </c>
      <c r="C657" s="167" t="s">
        <v>1028</v>
      </c>
      <c r="D657" s="167" t="s">
        <v>2076</v>
      </c>
      <c r="E657" s="167" t="s">
        <v>2078</v>
      </c>
      <c r="F657" s="167" t="s">
        <v>2080</v>
      </c>
      <c r="G657" s="167">
        <v>0.99999900556618304</v>
      </c>
      <c r="H657" s="167">
        <v>0.99999653071871597</v>
      </c>
    </row>
    <row r="658" spans="2:8">
      <c r="B658" s="167" t="s">
        <v>106</v>
      </c>
      <c r="C658" s="167" t="s">
        <v>1028</v>
      </c>
      <c r="D658" s="167" t="s">
        <v>2076</v>
      </c>
      <c r="E658" s="167" t="s">
        <v>505</v>
      </c>
      <c r="F658" s="167" t="s">
        <v>2080</v>
      </c>
      <c r="G658" s="167">
        <v>1</v>
      </c>
      <c r="H658" s="167">
        <v>1</v>
      </c>
    </row>
    <row r="659" spans="2:8">
      <c r="B659" s="167" t="s">
        <v>106</v>
      </c>
      <c r="C659" s="167" t="s">
        <v>1028</v>
      </c>
      <c r="D659" s="167" t="s">
        <v>2076</v>
      </c>
      <c r="E659" s="167" t="s">
        <v>2079</v>
      </c>
      <c r="F659" s="167" t="s">
        <v>2080</v>
      </c>
      <c r="G659" s="167">
        <v>0.722857774614726</v>
      </c>
      <c r="H659" s="167">
        <v>0.71164539249858505</v>
      </c>
    </row>
    <row r="660" spans="2:8">
      <c r="B660" s="167" t="s">
        <v>106</v>
      </c>
      <c r="C660" s="167" t="s">
        <v>1028</v>
      </c>
      <c r="D660" s="167" t="s">
        <v>2076</v>
      </c>
      <c r="E660" s="167" t="s">
        <v>1892</v>
      </c>
      <c r="F660" s="167" t="s">
        <v>2080</v>
      </c>
      <c r="G660" s="167">
        <v>1</v>
      </c>
      <c r="H660" s="167">
        <v>1</v>
      </c>
    </row>
    <row r="661" spans="2:8">
      <c r="B661" s="167" t="s">
        <v>106</v>
      </c>
      <c r="C661" s="167" t="s">
        <v>1028</v>
      </c>
      <c r="D661" s="167" t="s">
        <v>515</v>
      </c>
      <c r="E661" s="167" t="s">
        <v>497</v>
      </c>
      <c r="F661" s="167" t="s">
        <v>2081</v>
      </c>
      <c r="G661" s="167">
        <v>3.2965655472775401E-3</v>
      </c>
      <c r="H661" s="167">
        <v>2.1886980427388999E-3</v>
      </c>
    </row>
    <row r="662" spans="2:8">
      <c r="B662" s="167" t="s">
        <v>106</v>
      </c>
      <c r="C662" s="167" t="s">
        <v>1028</v>
      </c>
      <c r="D662" s="167" t="s">
        <v>515</v>
      </c>
      <c r="E662" s="167" t="s">
        <v>2078</v>
      </c>
      <c r="F662" s="167" t="s">
        <v>2081</v>
      </c>
      <c r="G662" s="167">
        <v>0.99981657068655305</v>
      </c>
      <c r="H662" s="167">
        <v>0.99923334203747005</v>
      </c>
    </row>
    <row r="663" spans="2:8">
      <c r="B663" s="167" t="s">
        <v>106</v>
      </c>
      <c r="C663" s="167" t="s">
        <v>1028</v>
      </c>
      <c r="D663" s="167" t="s">
        <v>515</v>
      </c>
      <c r="E663" s="167" t="s">
        <v>505</v>
      </c>
      <c r="F663" s="167" t="s">
        <v>2081</v>
      </c>
      <c r="G663" s="167">
        <v>1</v>
      </c>
      <c r="H663" s="167">
        <v>1</v>
      </c>
    </row>
    <row r="664" spans="2:8">
      <c r="B664" s="167" t="s">
        <v>106</v>
      </c>
      <c r="C664" s="167" t="s">
        <v>1028</v>
      </c>
      <c r="D664" s="167" t="s">
        <v>515</v>
      </c>
      <c r="E664" s="167" t="s">
        <v>2079</v>
      </c>
      <c r="F664" s="167" t="s">
        <v>2081</v>
      </c>
      <c r="G664" s="167">
        <v>0.465289898516905</v>
      </c>
      <c r="H664" s="167">
        <v>0.25923070597459602</v>
      </c>
    </row>
    <row r="665" spans="2:8">
      <c r="B665" s="167" t="s">
        <v>106</v>
      </c>
      <c r="C665" s="167" t="s">
        <v>1028</v>
      </c>
      <c r="D665" s="167" t="s">
        <v>515</v>
      </c>
      <c r="E665" s="167" t="s">
        <v>1892</v>
      </c>
      <c r="F665" s="167" t="s">
        <v>2081</v>
      </c>
      <c r="G665" s="167">
        <v>0.94326962453140695</v>
      </c>
      <c r="H665" s="167">
        <v>0.98047111752796801</v>
      </c>
    </row>
    <row r="666" spans="2:8">
      <c r="B666" s="167" t="s">
        <v>108</v>
      </c>
      <c r="C666" s="167" t="s">
        <v>1028</v>
      </c>
      <c r="D666" s="167" t="s">
        <v>2076</v>
      </c>
      <c r="E666" s="167" t="s">
        <v>497</v>
      </c>
      <c r="F666" s="167" t="s">
        <v>2077</v>
      </c>
      <c r="G666" s="167">
        <v>5.3155955176669503E-2</v>
      </c>
      <c r="H666" s="167">
        <v>0.13917949740428701</v>
      </c>
    </row>
    <row r="667" spans="2:8">
      <c r="B667" s="167" t="s">
        <v>108</v>
      </c>
      <c r="C667" s="167" t="s">
        <v>1028</v>
      </c>
      <c r="D667" s="167" t="s">
        <v>2076</v>
      </c>
      <c r="E667" s="167" t="s">
        <v>2078</v>
      </c>
      <c r="F667" s="167" t="s">
        <v>2077</v>
      </c>
      <c r="G667" s="167">
        <v>0.99999999998899503</v>
      </c>
      <c r="H667" s="167">
        <v>0.99999999999471501</v>
      </c>
    </row>
    <row r="668" spans="2:8">
      <c r="B668" s="167" t="s">
        <v>108</v>
      </c>
      <c r="C668" s="167" t="s">
        <v>1028</v>
      </c>
      <c r="D668" s="167" t="s">
        <v>2076</v>
      </c>
      <c r="E668" s="167" t="s">
        <v>505</v>
      </c>
      <c r="F668" s="167" t="s">
        <v>2077</v>
      </c>
      <c r="G668" s="167">
        <v>1</v>
      </c>
      <c r="H668" s="167">
        <v>1</v>
      </c>
    </row>
    <row r="669" spans="2:8">
      <c r="B669" s="167" t="s">
        <v>108</v>
      </c>
      <c r="C669" s="167" t="s">
        <v>1028</v>
      </c>
      <c r="D669" s="167" t="s">
        <v>2076</v>
      </c>
      <c r="E669" s="167" t="s">
        <v>2079</v>
      </c>
      <c r="F669" s="167" t="s">
        <v>2077</v>
      </c>
      <c r="G669" s="167">
        <v>0.75257346032706995</v>
      </c>
      <c r="H669" s="167">
        <v>0.83232683842002597</v>
      </c>
    </row>
    <row r="670" spans="2:8">
      <c r="B670" s="167" t="s">
        <v>108</v>
      </c>
      <c r="C670" s="167" t="s">
        <v>1028</v>
      </c>
      <c r="D670" s="167" t="s">
        <v>2076</v>
      </c>
      <c r="E670" s="167" t="s">
        <v>1892</v>
      </c>
      <c r="F670" s="167" t="s">
        <v>2077</v>
      </c>
      <c r="G670" s="167">
        <v>1</v>
      </c>
      <c r="H670" s="167">
        <v>1</v>
      </c>
    </row>
    <row r="671" spans="2:8">
      <c r="B671" s="167" t="s">
        <v>108</v>
      </c>
      <c r="C671" s="167" t="s">
        <v>1028</v>
      </c>
      <c r="D671" s="167" t="s">
        <v>2076</v>
      </c>
      <c r="E671" s="167" t="s">
        <v>497</v>
      </c>
      <c r="F671" s="167" t="s">
        <v>2080</v>
      </c>
      <c r="G671" s="167">
        <v>5.3155955176669503E-2</v>
      </c>
      <c r="H671" s="167">
        <v>0.13917949740428701</v>
      </c>
    </row>
    <row r="672" spans="2:8">
      <c r="B672" s="167" t="s">
        <v>108</v>
      </c>
      <c r="C672" s="167" t="s">
        <v>1028</v>
      </c>
      <c r="D672" s="167" t="s">
        <v>2076</v>
      </c>
      <c r="E672" s="167" t="s">
        <v>2078</v>
      </c>
      <c r="F672" s="167" t="s">
        <v>2080</v>
      </c>
      <c r="G672" s="167">
        <v>0.99999999998899503</v>
      </c>
      <c r="H672" s="167">
        <v>0.99999999999471501</v>
      </c>
    </row>
    <row r="673" spans="2:8">
      <c r="B673" s="167" t="s">
        <v>108</v>
      </c>
      <c r="C673" s="167" t="s">
        <v>1028</v>
      </c>
      <c r="D673" s="167" t="s">
        <v>2076</v>
      </c>
      <c r="E673" s="167" t="s">
        <v>505</v>
      </c>
      <c r="F673" s="167" t="s">
        <v>2080</v>
      </c>
      <c r="G673" s="167">
        <v>1</v>
      </c>
      <c r="H673" s="167">
        <v>1</v>
      </c>
    </row>
    <row r="674" spans="2:8">
      <c r="B674" s="167" t="s">
        <v>108</v>
      </c>
      <c r="C674" s="167" t="s">
        <v>1028</v>
      </c>
      <c r="D674" s="167" t="s">
        <v>2076</v>
      </c>
      <c r="E674" s="167" t="s">
        <v>2079</v>
      </c>
      <c r="F674" s="167" t="s">
        <v>2080</v>
      </c>
      <c r="G674" s="167">
        <v>0.75257346032706995</v>
      </c>
      <c r="H674" s="167">
        <v>0.83232683842002597</v>
      </c>
    </row>
    <row r="675" spans="2:8">
      <c r="B675" s="167" t="s">
        <v>108</v>
      </c>
      <c r="C675" s="167" t="s">
        <v>1028</v>
      </c>
      <c r="D675" s="167" t="s">
        <v>2076</v>
      </c>
      <c r="E675" s="167" t="s">
        <v>1892</v>
      </c>
      <c r="F675" s="167" t="s">
        <v>2080</v>
      </c>
      <c r="G675" s="167">
        <v>1</v>
      </c>
      <c r="H675" s="167">
        <v>1</v>
      </c>
    </row>
    <row r="676" spans="2:8">
      <c r="B676" s="167" t="s">
        <v>108</v>
      </c>
      <c r="C676" s="167" t="s">
        <v>1028</v>
      </c>
      <c r="D676" s="167" t="s">
        <v>515</v>
      </c>
      <c r="E676" s="167" t="s">
        <v>497</v>
      </c>
      <c r="F676" s="167" t="s">
        <v>2081</v>
      </c>
      <c r="G676" s="167">
        <v>2.5600267431022598E-3</v>
      </c>
      <c r="H676" s="167">
        <v>1.1654672783605899E-3</v>
      </c>
    </row>
    <row r="677" spans="2:8">
      <c r="B677" s="167" t="s">
        <v>108</v>
      </c>
      <c r="C677" s="167" t="s">
        <v>1028</v>
      </c>
      <c r="D677" s="167" t="s">
        <v>515</v>
      </c>
      <c r="E677" s="167" t="s">
        <v>2078</v>
      </c>
      <c r="F677" s="167" t="s">
        <v>2081</v>
      </c>
      <c r="G677" s="167">
        <v>0.99969688383880395</v>
      </c>
      <c r="H677" s="167">
        <v>0.999124423188674</v>
      </c>
    </row>
    <row r="678" spans="2:8">
      <c r="B678" s="167" t="s">
        <v>108</v>
      </c>
      <c r="C678" s="167" t="s">
        <v>1028</v>
      </c>
      <c r="D678" s="167" t="s">
        <v>515</v>
      </c>
      <c r="E678" s="167" t="s">
        <v>505</v>
      </c>
      <c r="F678" s="167" t="s">
        <v>2081</v>
      </c>
      <c r="G678" s="167">
        <v>1</v>
      </c>
      <c r="H678" s="167">
        <v>1</v>
      </c>
    </row>
    <row r="679" spans="2:8">
      <c r="B679" s="167" t="s">
        <v>108</v>
      </c>
      <c r="C679" s="167" t="s">
        <v>1028</v>
      </c>
      <c r="D679" s="167" t="s">
        <v>515</v>
      </c>
      <c r="E679" s="167" t="s">
        <v>2079</v>
      </c>
      <c r="F679" s="167" t="s">
        <v>2081</v>
      </c>
      <c r="G679" s="167">
        <v>0.80157982980207598</v>
      </c>
      <c r="H679" s="167">
        <v>0.54986784212181905</v>
      </c>
    </row>
    <row r="680" spans="2:8">
      <c r="B680" s="167" t="s">
        <v>108</v>
      </c>
      <c r="C680" s="167" t="s">
        <v>1028</v>
      </c>
      <c r="D680" s="167" t="s">
        <v>515</v>
      </c>
      <c r="E680" s="167" t="s">
        <v>1892</v>
      </c>
      <c r="F680" s="167" t="s">
        <v>2081</v>
      </c>
      <c r="G680" s="167">
        <v>0.86537942715183602</v>
      </c>
      <c r="H680" s="167">
        <v>0.95061253338233898</v>
      </c>
    </row>
    <row r="681" spans="2:8">
      <c r="B681" s="167" t="s">
        <v>111</v>
      </c>
      <c r="C681" s="167" t="s">
        <v>1028</v>
      </c>
      <c r="D681" s="167" t="s">
        <v>2076</v>
      </c>
      <c r="E681" s="167" t="s">
        <v>497</v>
      </c>
      <c r="F681" s="167" t="s">
        <v>2077</v>
      </c>
      <c r="G681" s="167">
        <v>4.9015331196430298E-2</v>
      </c>
      <c r="H681" s="167">
        <v>4.5590175388550203E-2</v>
      </c>
    </row>
    <row r="682" spans="2:8">
      <c r="B682" s="167" t="s">
        <v>111</v>
      </c>
      <c r="C682" s="167" t="s">
        <v>1028</v>
      </c>
      <c r="D682" s="167" t="s">
        <v>2076</v>
      </c>
      <c r="E682" s="167" t="s">
        <v>2078</v>
      </c>
      <c r="F682" s="167" t="s">
        <v>2077</v>
      </c>
      <c r="G682" s="167">
        <v>0.99969872835324602</v>
      </c>
      <c r="H682" s="167">
        <v>0.99951274886340502</v>
      </c>
    </row>
    <row r="683" spans="2:8">
      <c r="B683" s="167" t="s">
        <v>111</v>
      </c>
      <c r="C683" s="167" t="s">
        <v>1028</v>
      </c>
      <c r="D683" s="167" t="s">
        <v>2076</v>
      </c>
      <c r="E683" s="167" t="s">
        <v>505</v>
      </c>
      <c r="F683" s="167" t="s">
        <v>2077</v>
      </c>
      <c r="G683" s="167">
        <v>1</v>
      </c>
      <c r="H683" s="167">
        <v>1</v>
      </c>
    </row>
    <row r="684" spans="2:8">
      <c r="B684" s="167" t="s">
        <v>111</v>
      </c>
      <c r="C684" s="167" t="s">
        <v>1028</v>
      </c>
      <c r="D684" s="167" t="s">
        <v>2076</v>
      </c>
      <c r="E684" s="167" t="s">
        <v>2079</v>
      </c>
      <c r="F684" s="167" t="s">
        <v>2077</v>
      </c>
      <c r="G684" s="167">
        <v>0.60429422765588103</v>
      </c>
      <c r="H684" s="167">
        <v>0.51954733390205898</v>
      </c>
    </row>
    <row r="685" spans="2:8">
      <c r="B685" s="167" t="s">
        <v>111</v>
      </c>
      <c r="C685" s="167" t="s">
        <v>1028</v>
      </c>
      <c r="D685" s="167" t="s">
        <v>2076</v>
      </c>
      <c r="E685" s="167" t="s">
        <v>1892</v>
      </c>
      <c r="F685" s="167" t="s">
        <v>2077</v>
      </c>
      <c r="G685" s="167">
        <v>1</v>
      </c>
      <c r="H685" s="167">
        <v>1</v>
      </c>
    </row>
    <row r="686" spans="2:8">
      <c r="B686" s="167" t="s">
        <v>111</v>
      </c>
      <c r="C686" s="167" t="s">
        <v>1028</v>
      </c>
      <c r="D686" s="167" t="s">
        <v>2076</v>
      </c>
      <c r="E686" s="167" t="s">
        <v>497</v>
      </c>
      <c r="F686" s="167" t="s">
        <v>2080</v>
      </c>
      <c r="G686" s="167">
        <v>4.9015331196430298E-2</v>
      </c>
      <c r="H686" s="167">
        <v>4.5590175388550203E-2</v>
      </c>
    </row>
    <row r="687" spans="2:8">
      <c r="B687" s="167" t="s">
        <v>111</v>
      </c>
      <c r="C687" s="167" t="s">
        <v>1028</v>
      </c>
      <c r="D687" s="167" t="s">
        <v>2076</v>
      </c>
      <c r="E687" s="167" t="s">
        <v>2078</v>
      </c>
      <c r="F687" s="167" t="s">
        <v>2080</v>
      </c>
      <c r="G687" s="167">
        <v>0.99969872835324602</v>
      </c>
      <c r="H687" s="167">
        <v>0.99951274886340502</v>
      </c>
    </row>
    <row r="688" spans="2:8">
      <c r="B688" s="167" t="s">
        <v>111</v>
      </c>
      <c r="C688" s="167" t="s">
        <v>1028</v>
      </c>
      <c r="D688" s="167" t="s">
        <v>2076</v>
      </c>
      <c r="E688" s="167" t="s">
        <v>505</v>
      </c>
      <c r="F688" s="167" t="s">
        <v>2080</v>
      </c>
      <c r="G688" s="167">
        <v>1</v>
      </c>
      <c r="H688" s="167">
        <v>1</v>
      </c>
    </row>
    <row r="689" spans="2:8">
      <c r="B689" s="167" t="s">
        <v>111</v>
      </c>
      <c r="C689" s="167" t="s">
        <v>1028</v>
      </c>
      <c r="D689" s="167" t="s">
        <v>2076</v>
      </c>
      <c r="E689" s="167" t="s">
        <v>2079</v>
      </c>
      <c r="F689" s="167" t="s">
        <v>2080</v>
      </c>
      <c r="G689" s="167">
        <v>0.60429422765588103</v>
      </c>
      <c r="H689" s="167">
        <v>0.51954733390205898</v>
      </c>
    </row>
    <row r="690" spans="2:8">
      <c r="B690" s="167" t="s">
        <v>111</v>
      </c>
      <c r="C690" s="167" t="s">
        <v>1028</v>
      </c>
      <c r="D690" s="167" t="s">
        <v>2076</v>
      </c>
      <c r="E690" s="167" t="s">
        <v>1892</v>
      </c>
      <c r="F690" s="167" t="s">
        <v>2080</v>
      </c>
      <c r="G690" s="167">
        <v>1</v>
      </c>
      <c r="H690" s="167">
        <v>1</v>
      </c>
    </row>
    <row r="691" spans="2:8">
      <c r="B691" s="167" t="s">
        <v>111</v>
      </c>
      <c r="C691" s="167" t="s">
        <v>1028</v>
      </c>
      <c r="D691" s="167" t="s">
        <v>515</v>
      </c>
      <c r="E691" s="167" t="s">
        <v>497</v>
      </c>
      <c r="F691" s="167" t="s">
        <v>2081</v>
      </c>
      <c r="G691" s="167">
        <v>6.0195525532295803E-3</v>
      </c>
      <c r="H691" s="167">
        <v>4.8630078910130801E-3</v>
      </c>
    </row>
    <row r="692" spans="2:8">
      <c r="B692" s="167" t="s">
        <v>111</v>
      </c>
      <c r="C692" s="167" t="s">
        <v>1028</v>
      </c>
      <c r="D692" s="167" t="s">
        <v>515</v>
      </c>
      <c r="E692" s="167" t="s">
        <v>2078</v>
      </c>
      <c r="F692" s="167" t="s">
        <v>2081</v>
      </c>
      <c r="G692" s="167">
        <v>0.99858864432642702</v>
      </c>
      <c r="H692" s="167">
        <v>0.99954970440797597</v>
      </c>
    </row>
    <row r="693" spans="2:8">
      <c r="B693" s="167" t="s">
        <v>111</v>
      </c>
      <c r="C693" s="167" t="s">
        <v>1028</v>
      </c>
      <c r="D693" s="167" t="s">
        <v>515</v>
      </c>
      <c r="E693" s="167" t="s">
        <v>505</v>
      </c>
      <c r="F693" s="167" t="s">
        <v>2081</v>
      </c>
      <c r="G693" s="167">
        <v>1</v>
      </c>
      <c r="H693" s="167">
        <v>1</v>
      </c>
    </row>
    <row r="694" spans="2:8">
      <c r="B694" s="167" t="s">
        <v>111</v>
      </c>
      <c r="C694" s="167" t="s">
        <v>1028</v>
      </c>
      <c r="D694" s="167" t="s">
        <v>515</v>
      </c>
      <c r="E694" s="167" t="s">
        <v>2079</v>
      </c>
      <c r="F694" s="167" t="s">
        <v>2081</v>
      </c>
      <c r="G694" s="167">
        <v>0.41326288391897198</v>
      </c>
      <c r="H694" s="167">
        <v>0.24165200994098501</v>
      </c>
    </row>
    <row r="695" spans="2:8">
      <c r="B695" s="167" t="s">
        <v>111</v>
      </c>
      <c r="C695" s="167" t="s">
        <v>1028</v>
      </c>
      <c r="D695" s="167" t="s">
        <v>515</v>
      </c>
      <c r="E695" s="167" t="s">
        <v>1892</v>
      </c>
      <c r="F695" s="167" t="s">
        <v>2081</v>
      </c>
      <c r="G695" s="167">
        <v>0.67003886493731502</v>
      </c>
      <c r="H695" s="167">
        <v>0.87198574221375402</v>
      </c>
    </row>
    <row r="696" spans="2:8">
      <c r="B696" s="167" t="s">
        <v>114</v>
      </c>
      <c r="C696" s="167" t="s">
        <v>1028</v>
      </c>
      <c r="D696" s="167" t="s">
        <v>2076</v>
      </c>
      <c r="E696" s="167" t="s">
        <v>497</v>
      </c>
      <c r="F696" s="167" t="s">
        <v>2077</v>
      </c>
      <c r="G696" s="167">
        <v>7.0529501191852001E-2</v>
      </c>
      <c r="H696" s="167">
        <v>8.8527072053075306E-2</v>
      </c>
    </row>
    <row r="697" spans="2:8">
      <c r="B697" s="167" t="s">
        <v>114</v>
      </c>
      <c r="C697" s="167" t="s">
        <v>1028</v>
      </c>
      <c r="D697" s="167" t="s">
        <v>2076</v>
      </c>
      <c r="E697" s="167" t="s">
        <v>2078</v>
      </c>
      <c r="F697" s="167" t="s">
        <v>2077</v>
      </c>
      <c r="G697" s="167">
        <v>0.99998583536881702</v>
      </c>
      <c r="H697" s="167">
        <v>0.99997595947541495</v>
      </c>
    </row>
    <row r="698" spans="2:8">
      <c r="B698" s="167" t="s">
        <v>114</v>
      </c>
      <c r="C698" s="167" t="s">
        <v>1028</v>
      </c>
      <c r="D698" s="167" t="s">
        <v>2076</v>
      </c>
      <c r="E698" s="167" t="s">
        <v>505</v>
      </c>
      <c r="F698" s="167" t="s">
        <v>2077</v>
      </c>
      <c r="G698" s="167">
        <v>1</v>
      </c>
      <c r="H698" s="167">
        <v>1</v>
      </c>
    </row>
    <row r="699" spans="2:8">
      <c r="B699" s="167" t="s">
        <v>114</v>
      </c>
      <c r="C699" s="167" t="s">
        <v>1028</v>
      </c>
      <c r="D699" s="167" t="s">
        <v>2076</v>
      </c>
      <c r="E699" s="167" t="s">
        <v>2079</v>
      </c>
      <c r="F699" s="167" t="s">
        <v>2077</v>
      </c>
      <c r="G699" s="167">
        <v>0.76467079752851097</v>
      </c>
      <c r="H699" s="167">
        <v>0.69078060757194304</v>
      </c>
    </row>
    <row r="700" spans="2:8">
      <c r="B700" s="167" t="s">
        <v>114</v>
      </c>
      <c r="C700" s="167" t="s">
        <v>1028</v>
      </c>
      <c r="D700" s="167" t="s">
        <v>2076</v>
      </c>
      <c r="E700" s="167" t="s">
        <v>1892</v>
      </c>
      <c r="F700" s="167" t="s">
        <v>2077</v>
      </c>
      <c r="G700" s="167">
        <v>1</v>
      </c>
      <c r="H700" s="167">
        <v>1</v>
      </c>
    </row>
    <row r="701" spans="2:8">
      <c r="B701" s="167" t="s">
        <v>114</v>
      </c>
      <c r="C701" s="167" t="s">
        <v>1028</v>
      </c>
      <c r="D701" s="167" t="s">
        <v>2076</v>
      </c>
      <c r="E701" s="167" t="s">
        <v>497</v>
      </c>
      <c r="F701" s="167" t="s">
        <v>2080</v>
      </c>
      <c r="G701" s="167">
        <v>7.0529501191852001E-2</v>
      </c>
      <c r="H701" s="167">
        <v>8.8527072053075195E-2</v>
      </c>
    </row>
    <row r="702" spans="2:8">
      <c r="B702" s="167" t="s">
        <v>114</v>
      </c>
      <c r="C702" s="167" t="s">
        <v>1028</v>
      </c>
      <c r="D702" s="167" t="s">
        <v>2076</v>
      </c>
      <c r="E702" s="167" t="s">
        <v>2078</v>
      </c>
      <c r="F702" s="167" t="s">
        <v>2080</v>
      </c>
      <c r="G702" s="167">
        <v>0.99998583536881702</v>
      </c>
      <c r="H702" s="167">
        <v>0.99997595947541495</v>
      </c>
    </row>
    <row r="703" spans="2:8">
      <c r="B703" s="167" t="s">
        <v>114</v>
      </c>
      <c r="C703" s="167" t="s">
        <v>1028</v>
      </c>
      <c r="D703" s="167" t="s">
        <v>2076</v>
      </c>
      <c r="E703" s="167" t="s">
        <v>505</v>
      </c>
      <c r="F703" s="167" t="s">
        <v>2080</v>
      </c>
      <c r="G703" s="167">
        <v>1</v>
      </c>
      <c r="H703" s="167">
        <v>1</v>
      </c>
    </row>
    <row r="704" spans="2:8">
      <c r="B704" s="167" t="s">
        <v>114</v>
      </c>
      <c r="C704" s="167" t="s">
        <v>1028</v>
      </c>
      <c r="D704" s="167" t="s">
        <v>2076</v>
      </c>
      <c r="E704" s="167" t="s">
        <v>2079</v>
      </c>
      <c r="F704" s="167" t="s">
        <v>2080</v>
      </c>
      <c r="G704" s="167">
        <v>0.76467079752851097</v>
      </c>
      <c r="H704" s="167">
        <v>0.69078060757194304</v>
      </c>
    </row>
    <row r="705" spans="2:8">
      <c r="B705" s="167" t="s">
        <v>114</v>
      </c>
      <c r="C705" s="167" t="s">
        <v>1028</v>
      </c>
      <c r="D705" s="167" t="s">
        <v>2076</v>
      </c>
      <c r="E705" s="167" t="s">
        <v>1892</v>
      </c>
      <c r="F705" s="167" t="s">
        <v>2080</v>
      </c>
      <c r="G705" s="167">
        <v>1</v>
      </c>
      <c r="H705" s="167">
        <v>1</v>
      </c>
    </row>
    <row r="706" spans="2:8">
      <c r="B706" s="167" t="s">
        <v>114</v>
      </c>
      <c r="C706" s="167" t="s">
        <v>1028</v>
      </c>
      <c r="D706" s="167" t="s">
        <v>515</v>
      </c>
      <c r="E706" s="167" t="s">
        <v>497</v>
      </c>
      <c r="F706" s="167" t="s">
        <v>2081</v>
      </c>
      <c r="G706" s="167">
        <v>1.01753773760473E-2</v>
      </c>
      <c r="H706" s="167">
        <v>5.8711053561177704E-3</v>
      </c>
    </row>
    <row r="707" spans="2:8">
      <c r="B707" s="167" t="s">
        <v>114</v>
      </c>
      <c r="C707" s="167" t="s">
        <v>1028</v>
      </c>
      <c r="D707" s="167" t="s">
        <v>515</v>
      </c>
      <c r="E707" s="167" t="s">
        <v>2078</v>
      </c>
      <c r="F707" s="167" t="s">
        <v>2081</v>
      </c>
      <c r="G707" s="167">
        <v>0.999993006655988</v>
      </c>
      <c r="H707" s="167">
        <v>0.99999584793021101</v>
      </c>
    </row>
    <row r="708" spans="2:8">
      <c r="B708" s="167" t="s">
        <v>114</v>
      </c>
      <c r="C708" s="167" t="s">
        <v>1028</v>
      </c>
      <c r="D708" s="167" t="s">
        <v>515</v>
      </c>
      <c r="E708" s="167" t="s">
        <v>505</v>
      </c>
      <c r="F708" s="167" t="s">
        <v>2081</v>
      </c>
      <c r="G708" s="167">
        <v>1</v>
      </c>
      <c r="H708" s="167">
        <v>1</v>
      </c>
    </row>
    <row r="709" spans="2:8">
      <c r="B709" s="167" t="s">
        <v>114</v>
      </c>
      <c r="C709" s="167" t="s">
        <v>1028</v>
      </c>
      <c r="D709" s="167" t="s">
        <v>515</v>
      </c>
      <c r="E709" s="167" t="s">
        <v>2079</v>
      </c>
      <c r="F709" s="167" t="s">
        <v>2081</v>
      </c>
      <c r="G709" s="167">
        <v>0.71614543518576901</v>
      </c>
      <c r="H709" s="167">
        <v>0.47451458964002502</v>
      </c>
    </row>
    <row r="710" spans="2:8">
      <c r="B710" s="167" t="s">
        <v>114</v>
      </c>
      <c r="C710" s="167" t="s">
        <v>1028</v>
      </c>
      <c r="D710" s="167" t="s">
        <v>515</v>
      </c>
      <c r="E710" s="167" t="s">
        <v>1892</v>
      </c>
      <c r="F710" s="167" t="s">
        <v>2081</v>
      </c>
      <c r="G710" s="167">
        <v>0.82626365737702101</v>
      </c>
      <c r="H710" s="167">
        <v>0.93136135660138897</v>
      </c>
    </row>
    <row r="711" spans="2:8">
      <c r="B711" s="167" t="s">
        <v>117</v>
      </c>
      <c r="C711" s="167" t="s">
        <v>1028</v>
      </c>
      <c r="D711" s="167" t="s">
        <v>2076</v>
      </c>
      <c r="E711" s="167" t="s">
        <v>497</v>
      </c>
      <c r="F711" s="167" t="s">
        <v>2077</v>
      </c>
      <c r="G711" s="167">
        <v>6.12905621467075E-2</v>
      </c>
      <c r="H711" s="167">
        <v>5.8332045409002803E-2</v>
      </c>
    </row>
    <row r="712" spans="2:8">
      <c r="B712" s="167" t="s">
        <v>117</v>
      </c>
      <c r="C712" s="167" t="s">
        <v>1028</v>
      </c>
      <c r="D712" s="167" t="s">
        <v>2076</v>
      </c>
      <c r="E712" s="167" t="s">
        <v>2078</v>
      </c>
      <c r="F712" s="167" t="s">
        <v>2077</v>
      </c>
      <c r="G712" s="167">
        <v>0.99977443419261403</v>
      </c>
      <c r="H712" s="167">
        <v>0.999489454016529</v>
      </c>
    </row>
    <row r="713" spans="2:8">
      <c r="B713" s="167" t="s">
        <v>117</v>
      </c>
      <c r="C713" s="167" t="s">
        <v>1028</v>
      </c>
      <c r="D713" s="167" t="s">
        <v>2076</v>
      </c>
      <c r="E713" s="167" t="s">
        <v>505</v>
      </c>
      <c r="F713" s="167" t="s">
        <v>2077</v>
      </c>
      <c r="G713" s="167">
        <v>1</v>
      </c>
      <c r="H713" s="167">
        <v>1</v>
      </c>
    </row>
    <row r="714" spans="2:8">
      <c r="B714" s="167" t="s">
        <v>117</v>
      </c>
      <c r="C714" s="167" t="s">
        <v>1028</v>
      </c>
      <c r="D714" s="167" t="s">
        <v>2076</v>
      </c>
      <c r="E714" s="167" t="s">
        <v>2079</v>
      </c>
      <c r="F714" s="167" t="s">
        <v>2077</v>
      </c>
      <c r="G714" s="167">
        <v>0.67863934637717105</v>
      </c>
      <c r="H714" s="167">
        <v>0.54631712371889196</v>
      </c>
    </row>
    <row r="715" spans="2:8">
      <c r="B715" s="167" t="s">
        <v>117</v>
      </c>
      <c r="C715" s="167" t="s">
        <v>1028</v>
      </c>
      <c r="D715" s="167" t="s">
        <v>2076</v>
      </c>
      <c r="E715" s="167" t="s">
        <v>1892</v>
      </c>
      <c r="F715" s="167" t="s">
        <v>2077</v>
      </c>
      <c r="G715" s="167">
        <v>1</v>
      </c>
      <c r="H715" s="167">
        <v>1</v>
      </c>
    </row>
    <row r="716" spans="2:8">
      <c r="B716" s="167" t="s">
        <v>117</v>
      </c>
      <c r="C716" s="167" t="s">
        <v>1028</v>
      </c>
      <c r="D716" s="167" t="s">
        <v>2076</v>
      </c>
      <c r="E716" s="167" t="s">
        <v>497</v>
      </c>
      <c r="F716" s="167" t="s">
        <v>2080</v>
      </c>
      <c r="G716" s="167">
        <v>6.12905621467075E-2</v>
      </c>
      <c r="H716" s="167">
        <v>5.8332045409002803E-2</v>
      </c>
    </row>
    <row r="717" spans="2:8">
      <c r="B717" s="167" t="s">
        <v>117</v>
      </c>
      <c r="C717" s="167" t="s">
        <v>1028</v>
      </c>
      <c r="D717" s="167" t="s">
        <v>2076</v>
      </c>
      <c r="E717" s="167" t="s">
        <v>2078</v>
      </c>
      <c r="F717" s="167" t="s">
        <v>2080</v>
      </c>
      <c r="G717" s="167">
        <v>0.99977443419261403</v>
      </c>
      <c r="H717" s="167">
        <v>0.999489454016529</v>
      </c>
    </row>
    <row r="718" spans="2:8">
      <c r="B718" s="167" t="s">
        <v>117</v>
      </c>
      <c r="C718" s="167" t="s">
        <v>1028</v>
      </c>
      <c r="D718" s="167" t="s">
        <v>2076</v>
      </c>
      <c r="E718" s="167" t="s">
        <v>505</v>
      </c>
      <c r="F718" s="167" t="s">
        <v>2080</v>
      </c>
      <c r="G718" s="167">
        <v>1</v>
      </c>
      <c r="H718" s="167">
        <v>1</v>
      </c>
    </row>
    <row r="719" spans="2:8">
      <c r="B719" s="167" t="s">
        <v>117</v>
      </c>
      <c r="C719" s="167" t="s">
        <v>1028</v>
      </c>
      <c r="D719" s="167" t="s">
        <v>2076</v>
      </c>
      <c r="E719" s="167" t="s">
        <v>2079</v>
      </c>
      <c r="F719" s="167" t="s">
        <v>2080</v>
      </c>
      <c r="G719" s="167">
        <v>0.67863934637717105</v>
      </c>
      <c r="H719" s="167">
        <v>0.54631712371889196</v>
      </c>
    </row>
    <row r="720" spans="2:8">
      <c r="B720" s="167" t="s">
        <v>117</v>
      </c>
      <c r="C720" s="167" t="s">
        <v>1028</v>
      </c>
      <c r="D720" s="167" t="s">
        <v>2076</v>
      </c>
      <c r="E720" s="167" t="s">
        <v>1892</v>
      </c>
      <c r="F720" s="167" t="s">
        <v>2080</v>
      </c>
      <c r="G720" s="167">
        <v>1</v>
      </c>
      <c r="H720" s="167">
        <v>1</v>
      </c>
    </row>
    <row r="721" spans="2:8">
      <c r="B721" s="167" t="s">
        <v>117</v>
      </c>
      <c r="C721" s="167" t="s">
        <v>1028</v>
      </c>
      <c r="D721" s="167" t="s">
        <v>515</v>
      </c>
      <c r="E721" s="167" t="s">
        <v>497</v>
      </c>
      <c r="F721" s="167" t="s">
        <v>2081</v>
      </c>
      <c r="G721" s="167">
        <v>9.5763521609786208E-3</v>
      </c>
      <c r="H721" s="167">
        <v>9.7452764087643997E-3</v>
      </c>
    </row>
    <row r="722" spans="2:8">
      <c r="B722" s="167" t="s">
        <v>117</v>
      </c>
      <c r="C722" s="167" t="s">
        <v>1028</v>
      </c>
      <c r="D722" s="167" t="s">
        <v>515</v>
      </c>
      <c r="E722" s="167" t="s">
        <v>2078</v>
      </c>
      <c r="F722" s="167" t="s">
        <v>2081</v>
      </c>
      <c r="G722" s="167">
        <v>0.99965980964152101</v>
      </c>
      <c r="H722" s="167">
        <v>0.999926695514612</v>
      </c>
    </row>
    <row r="723" spans="2:8">
      <c r="B723" s="167" t="s">
        <v>117</v>
      </c>
      <c r="C723" s="167" t="s">
        <v>1028</v>
      </c>
      <c r="D723" s="167" t="s">
        <v>515</v>
      </c>
      <c r="E723" s="167" t="s">
        <v>505</v>
      </c>
      <c r="F723" s="167" t="s">
        <v>2081</v>
      </c>
      <c r="G723" s="167">
        <v>1</v>
      </c>
      <c r="H723" s="167">
        <v>1</v>
      </c>
    </row>
    <row r="724" spans="2:8">
      <c r="B724" s="167" t="s">
        <v>117</v>
      </c>
      <c r="C724" s="167" t="s">
        <v>1028</v>
      </c>
      <c r="D724" s="167" t="s">
        <v>515</v>
      </c>
      <c r="E724" s="167" t="s">
        <v>2079</v>
      </c>
      <c r="F724" s="167" t="s">
        <v>2081</v>
      </c>
      <c r="G724" s="167">
        <v>0.52331473559280495</v>
      </c>
      <c r="H724" s="167">
        <v>0.318193458086101</v>
      </c>
    </row>
    <row r="725" spans="2:8">
      <c r="B725" s="167" t="s">
        <v>117</v>
      </c>
      <c r="C725" s="167" t="s">
        <v>1028</v>
      </c>
      <c r="D725" s="167" t="s">
        <v>515</v>
      </c>
      <c r="E725" s="167" t="s">
        <v>1892</v>
      </c>
      <c r="F725" s="167" t="s">
        <v>2081</v>
      </c>
      <c r="G725" s="167">
        <v>0.71315905249087896</v>
      </c>
      <c r="H725" s="167">
        <v>0.81391054116053296</v>
      </c>
    </row>
    <row r="726" spans="2:8">
      <c r="B726" s="167" t="s">
        <v>119</v>
      </c>
      <c r="C726" s="167" t="s">
        <v>1028</v>
      </c>
      <c r="D726" s="167" t="s">
        <v>2076</v>
      </c>
      <c r="E726" s="167" t="s">
        <v>497</v>
      </c>
      <c r="F726" s="167" t="s">
        <v>2077</v>
      </c>
      <c r="G726" s="167">
        <v>3.9928074099821402E-2</v>
      </c>
      <c r="H726" s="167">
        <v>5.64516098561961E-2</v>
      </c>
    </row>
    <row r="727" spans="2:8">
      <c r="B727" s="167" t="s">
        <v>119</v>
      </c>
      <c r="C727" s="167" t="s">
        <v>1028</v>
      </c>
      <c r="D727" s="167" t="s">
        <v>2076</v>
      </c>
      <c r="E727" s="167" t="s">
        <v>2078</v>
      </c>
      <c r="F727" s="167" t="s">
        <v>2077</v>
      </c>
      <c r="G727" s="167">
        <v>0.99997869759476898</v>
      </c>
      <c r="H727" s="167">
        <v>0.99994420015076801</v>
      </c>
    </row>
    <row r="728" spans="2:8">
      <c r="B728" s="167" t="s">
        <v>119</v>
      </c>
      <c r="C728" s="167" t="s">
        <v>1028</v>
      </c>
      <c r="D728" s="167" t="s">
        <v>2076</v>
      </c>
      <c r="E728" s="167" t="s">
        <v>505</v>
      </c>
      <c r="F728" s="167" t="s">
        <v>2077</v>
      </c>
      <c r="G728" s="167">
        <v>1</v>
      </c>
      <c r="H728" s="167">
        <v>1</v>
      </c>
    </row>
    <row r="729" spans="2:8">
      <c r="B729" s="167" t="s">
        <v>119</v>
      </c>
      <c r="C729" s="167" t="s">
        <v>1028</v>
      </c>
      <c r="D729" s="167" t="s">
        <v>2076</v>
      </c>
      <c r="E729" s="167" t="s">
        <v>2079</v>
      </c>
      <c r="F729" s="167" t="s">
        <v>2077</v>
      </c>
      <c r="G729" s="167">
        <v>0.33072106076096403</v>
      </c>
      <c r="H729" s="167">
        <v>0.23450772972764999</v>
      </c>
    </row>
    <row r="730" spans="2:8">
      <c r="B730" s="167" t="s">
        <v>119</v>
      </c>
      <c r="C730" s="167" t="s">
        <v>1028</v>
      </c>
      <c r="D730" s="167" t="s">
        <v>2076</v>
      </c>
      <c r="E730" s="167" t="s">
        <v>1892</v>
      </c>
      <c r="F730" s="167" t="s">
        <v>2077</v>
      </c>
      <c r="G730" s="167">
        <v>1</v>
      </c>
      <c r="H730" s="167">
        <v>1</v>
      </c>
    </row>
    <row r="731" spans="2:8">
      <c r="B731" s="167" t="s">
        <v>119</v>
      </c>
      <c r="C731" s="167" t="s">
        <v>1028</v>
      </c>
      <c r="D731" s="167" t="s">
        <v>2076</v>
      </c>
      <c r="E731" s="167" t="s">
        <v>497</v>
      </c>
      <c r="F731" s="167" t="s">
        <v>2080</v>
      </c>
      <c r="G731" s="167">
        <v>3.9928074099821402E-2</v>
      </c>
      <c r="H731" s="167">
        <v>5.6451609856196003E-2</v>
      </c>
    </row>
    <row r="732" spans="2:8">
      <c r="B732" s="167" t="s">
        <v>119</v>
      </c>
      <c r="C732" s="167" t="s">
        <v>1028</v>
      </c>
      <c r="D732" s="167" t="s">
        <v>2076</v>
      </c>
      <c r="E732" s="167" t="s">
        <v>2078</v>
      </c>
      <c r="F732" s="167" t="s">
        <v>2080</v>
      </c>
      <c r="G732" s="167">
        <v>0.99997869759476898</v>
      </c>
      <c r="H732" s="167">
        <v>0.99994420015076801</v>
      </c>
    </row>
    <row r="733" spans="2:8">
      <c r="B733" s="167" t="s">
        <v>119</v>
      </c>
      <c r="C733" s="167" t="s">
        <v>1028</v>
      </c>
      <c r="D733" s="167" t="s">
        <v>2076</v>
      </c>
      <c r="E733" s="167" t="s">
        <v>505</v>
      </c>
      <c r="F733" s="167" t="s">
        <v>2080</v>
      </c>
      <c r="G733" s="167">
        <v>1</v>
      </c>
      <c r="H733" s="167">
        <v>1</v>
      </c>
    </row>
    <row r="734" spans="2:8">
      <c r="B734" s="167" t="s">
        <v>119</v>
      </c>
      <c r="C734" s="167" t="s">
        <v>1028</v>
      </c>
      <c r="D734" s="167" t="s">
        <v>2076</v>
      </c>
      <c r="E734" s="167" t="s">
        <v>2079</v>
      </c>
      <c r="F734" s="167" t="s">
        <v>2080</v>
      </c>
      <c r="G734" s="167">
        <v>0.33072106076096403</v>
      </c>
      <c r="H734" s="167">
        <v>0.23450772972764999</v>
      </c>
    </row>
    <row r="735" spans="2:8">
      <c r="B735" s="167" t="s">
        <v>119</v>
      </c>
      <c r="C735" s="167" t="s">
        <v>1028</v>
      </c>
      <c r="D735" s="167" t="s">
        <v>2076</v>
      </c>
      <c r="E735" s="167" t="s">
        <v>1892</v>
      </c>
      <c r="F735" s="167" t="s">
        <v>2080</v>
      </c>
      <c r="G735" s="167">
        <v>1</v>
      </c>
      <c r="H735" s="167">
        <v>1</v>
      </c>
    </row>
    <row r="736" spans="2:8">
      <c r="B736" s="167" t="s">
        <v>119</v>
      </c>
      <c r="C736" s="167" t="s">
        <v>1028</v>
      </c>
      <c r="D736" s="167" t="s">
        <v>515</v>
      </c>
      <c r="E736" s="167" t="s">
        <v>497</v>
      </c>
      <c r="F736" s="167" t="s">
        <v>2081</v>
      </c>
      <c r="G736" s="167">
        <v>5.2877248337691802E-3</v>
      </c>
      <c r="H736" s="167">
        <v>6.6528759041264004E-3</v>
      </c>
    </row>
    <row r="737" spans="2:8">
      <c r="B737" s="167" t="s">
        <v>119</v>
      </c>
      <c r="C737" s="167" t="s">
        <v>1028</v>
      </c>
      <c r="D737" s="167" t="s">
        <v>515</v>
      </c>
      <c r="E737" s="167" t="s">
        <v>2078</v>
      </c>
      <c r="F737" s="167" t="s">
        <v>2081</v>
      </c>
      <c r="G737" s="167">
        <v>0.99815931734450003</v>
      </c>
      <c r="H737" s="167">
        <v>0.99888145072749301</v>
      </c>
    </row>
    <row r="738" spans="2:8">
      <c r="B738" s="167" t="s">
        <v>119</v>
      </c>
      <c r="C738" s="167" t="s">
        <v>1028</v>
      </c>
      <c r="D738" s="167" t="s">
        <v>515</v>
      </c>
      <c r="E738" s="167" t="s">
        <v>505</v>
      </c>
      <c r="F738" s="167" t="s">
        <v>2081</v>
      </c>
      <c r="G738" s="167">
        <v>1</v>
      </c>
      <c r="H738" s="167">
        <v>1</v>
      </c>
    </row>
    <row r="739" spans="2:8">
      <c r="B739" s="167" t="s">
        <v>119</v>
      </c>
      <c r="C739" s="167" t="s">
        <v>1028</v>
      </c>
      <c r="D739" s="167" t="s">
        <v>515</v>
      </c>
      <c r="E739" s="167" t="s">
        <v>2079</v>
      </c>
      <c r="F739" s="167" t="s">
        <v>2081</v>
      </c>
      <c r="G739" s="167">
        <v>0.32574339998625401</v>
      </c>
      <c r="H739" s="167">
        <v>0.19447587135202099</v>
      </c>
    </row>
    <row r="740" spans="2:8">
      <c r="B740" s="167" t="s">
        <v>119</v>
      </c>
      <c r="C740" s="167" t="s">
        <v>1028</v>
      </c>
      <c r="D740" s="167" t="s">
        <v>515</v>
      </c>
      <c r="E740" s="167" t="s">
        <v>1892</v>
      </c>
      <c r="F740" s="167" t="s">
        <v>2081</v>
      </c>
      <c r="G740" s="167">
        <v>0.56345012474015399</v>
      </c>
      <c r="H740" s="167">
        <v>0.78910016648495596</v>
      </c>
    </row>
    <row r="741" spans="2:8">
      <c r="B741" s="167" t="s">
        <v>122</v>
      </c>
      <c r="C741" s="167" t="s">
        <v>1028</v>
      </c>
      <c r="D741" s="167" t="s">
        <v>2076</v>
      </c>
      <c r="E741" s="167" t="s">
        <v>497</v>
      </c>
      <c r="F741" s="167" t="s">
        <v>2077</v>
      </c>
      <c r="G741" s="167">
        <v>7.2867046504788202E-2</v>
      </c>
      <c r="H741" s="167">
        <v>0.110547893288221</v>
      </c>
    </row>
    <row r="742" spans="2:8">
      <c r="B742" s="167" t="s">
        <v>122</v>
      </c>
      <c r="C742" s="167" t="s">
        <v>1028</v>
      </c>
      <c r="D742" s="167" t="s">
        <v>2076</v>
      </c>
      <c r="E742" s="167" t="s">
        <v>2078</v>
      </c>
      <c r="F742" s="167" t="s">
        <v>2077</v>
      </c>
      <c r="G742" s="167">
        <v>0.99995251012859099</v>
      </c>
      <c r="H742" s="167">
        <v>0.99993958758191903</v>
      </c>
    </row>
    <row r="743" spans="2:8">
      <c r="B743" s="167" t="s">
        <v>122</v>
      </c>
      <c r="C743" s="167" t="s">
        <v>1028</v>
      </c>
      <c r="D743" s="167" t="s">
        <v>2076</v>
      </c>
      <c r="E743" s="167" t="s">
        <v>505</v>
      </c>
      <c r="F743" s="167" t="s">
        <v>2077</v>
      </c>
      <c r="G743" s="167">
        <v>1</v>
      </c>
      <c r="H743" s="167">
        <v>1</v>
      </c>
    </row>
    <row r="744" spans="2:8">
      <c r="B744" s="167" t="s">
        <v>122</v>
      </c>
      <c r="C744" s="167" t="s">
        <v>1028</v>
      </c>
      <c r="D744" s="167" t="s">
        <v>2076</v>
      </c>
      <c r="E744" s="167" t="s">
        <v>2079</v>
      </c>
      <c r="F744" s="167" t="s">
        <v>2077</v>
      </c>
      <c r="G744" s="167">
        <v>0.73713830493639099</v>
      </c>
      <c r="H744" s="167">
        <v>0.77177349744172397</v>
      </c>
    </row>
    <row r="745" spans="2:8">
      <c r="B745" s="167" t="s">
        <v>122</v>
      </c>
      <c r="C745" s="167" t="s">
        <v>1028</v>
      </c>
      <c r="D745" s="167" t="s">
        <v>2076</v>
      </c>
      <c r="E745" s="167" t="s">
        <v>1892</v>
      </c>
      <c r="F745" s="167" t="s">
        <v>2077</v>
      </c>
      <c r="G745" s="167">
        <v>1</v>
      </c>
      <c r="H745" s="167">
        <v>1</v>
      </c>
    </row>
    <row r="746" spans="2:8">
      <c r="B746" s="167" t="s">
        <v>122</v>
      </c>
      <c r="C746" s="167" t="s">
        <v>1028</v>
      </c>
      <c r="D746" s="167" t="s">
        <v>2076</v>
      </c>
      <c r="E746" s="167" t="s">
        <v>497</v>
      </c>
      <c r="F746" s="167" t="s">
        <v>2080</v>
      </c>
      <c r="G746" s="167">
        <v>7.2867046504788202E-2</v>
      </c>
      <c r="H746" s="167">
        <v>0.110547893288221</v>
      </c>
    </row>
    <row r="747" spans="2:8">
      <c r="B747" s="167" t="s">
        <v>122</v>
      </c>
      <c r="C747" s="167" t="s">
        <v>1028</v>
      </c>
      <c r="D747" s="167" t="s">
        <v>2076</v>
      </c>
      <c r="E747" s="167" t="s">
        <v>2078</v>
      </c>
      <c r="F747" s="167" t="s">
        <v>2080</v>
      </c>
      <c r="G747" s="167">
        <v>0.99995251012859099</v>
      </c>
      <c r="H747" s="167">
        <v>0.99993958758191903</v>
      </c>
    </row>
    <row r="748" spans="2:8">
      <c r="B748" s="167" t="s">
        <v>122</v>
      </c>
      <c r="C748" s="167" t="s">
        <v>1028</v>
      </c>
      <c r="D748" s="167" t="s">
        <v>2076</v>
      </c>
      <c r="E748" s="167" t="s">
        <v>505</v>
      </c>
      <c r="F748" s="167" t="s">
        <v>2080</v>
      </c>
      <c r="G748" s="167">
        <v>1</v>
      </c>
      <c r="H748" s="167">
        <v>1</v>
      </c>
    </row>
    <row r="749" spans="2:8">
      <c r="B749" s="167" t="s">
        <v>122</v>
      </c>
      <c r="C749" s="167" t="s">
        <v>1028</v>
      </c>
      <c r="D749" s="167" t="s">
        <v>2076</v>
      </c>
      <c r="E749" s="167" t="s">
        <v>2079</v>
      </c>
      <c r="F749" s="167" t="s">
        <v>2080</v>
      </c>
      <c r="G749" s="167">
        <v>0.73713830493639099</v>
      </c>
      <c r="H749" s="167">
        <v>0.77177349744172397</v>
      </c>
    </row>
    <row r="750" spans="2:8">
      <c r="B750" s="167" t="s">
        <v>122</v>
      </c>
      <c r="C750" s="167" t="s">
        <v>1028</v>
      </c>
      <c r="D750" s="167" t="s">
        <v>2076</v>
      </c>
      <c r="E750" s="167" t="s">
        <v>1892</v>
      </c>
      <c r="F750" s="167" t="s">
        <v>2080</v>
      </c>
      <c r="G750" s="167">
        <v>1</v>
      </c>
      <c r="H750" s="167">
        <v>1</v>
      </c>
    </row>
    <row r="751" spans="2:8">
      <c r="B751" s="167" t="s">
        <v>122</v>
      </c>
      <c r="C751" s="167" t="s">
        <v>1028</v>
      </c>
      <c r="D751" s="167" t="s">
        <v>515</v>
      </c>
      <c r="E751" s="167" t="s">
        <v>497</v>
      </c>
      <c r="F751" s="167" t="s">
        <v>2081</v>
      </c>
      <c r="G751" s="167">
        <v>6.3623505397353399E-3</v>
      </c>
      <c r="H751" s="167">
        <v>5.2525921743287497E-3</v>
      </c>
    </row>
    <row r="752" spans="2:8">
      <c r="B752" s="167" t="s">
        <v>122</v>
      </c>
      <c r="C752" s="167" t="s">
        <v>1028</v>
      </c>
      <c r="D752" s="167" t="s">
        <v>515</v>
      </c>
      <c r="E752" s="167" t="s">
        <v>2078</v>
      </c>
      <c r="F752" s="167" t="s">
        <v>2081</v>
      </c>
      <c r="G752" s="167">
        <v>0.99997800896967903</v>
      </c>
      <c r="H752" s="167">
        <v>0.99998573226514098</v>
      </c>
    </row>
    <row r="753" spans="2:8">
      <c r="B753" s="167" t="s">
        <v>122</v>
      </c>
      <c r="C753" s="167" t="s">
        <v>1028</v>
      </c>
      <c r="D753" s="167" t="s">
        <v>515</v>
      </c>
      <c r="E753" s="167" t="s">
        <v>505</v>
      </c>
      <c r="F753" s="167" t="s">
        <v>2081</v>
      </c>
      <c r="G753" s="167">
        <v>1</v>
      </c>
      <c r="H753" s="167">
        <v>1</v>
      </c>
    </row>
    <row r="754" spans="2:8">
      <c r="B754" s="167" t="s">
        <v>122</v>
      </c>
      <c r="C754" s="167" t="s">
        <v>1028</v>
      </c>
      <c r="D754" s="167" t="s">
        <v>515</v>
      </c>
      <c r="E754" s="167" t="s">
        <v>2079</v>
      </c>
      <c r="F754" s="167" t="s">
        <v>2081</v>
      </c>
      <c r="G754" s="167">
        <v>0.51270413880620103</v>
      </c>
      <c r="H754" s="167">
        <v>0.33478249238325197</v>
      </c>
    </row>
    <row r="755" spans="2:8">
      <c r="B755" s="167" t="s">
        <v>122</v>
      </c>
      <c r="C755" s="167" t="s">
        <v>1028</v>
      </c>
      <c r="D755" s="167" t="s">
        <v>515</v>
      </c>
      <c r="E755" s="167" t="s">
        <v>1892</v>
      </c>
      <c r="F755" s="167" t="s">
        <v>2081</v>
      </c>
      <c r="G755" s="167">
        <v>0.74345858905029805</v>
      </c>
      <c r="H755" s="167">
        <v>0.86424107415689799</v>
      </c>
    </row>
    <row r="756" spans="2:8">
      <c r="B756" s="167" t="s">
        <v>125</v>
      </c>
      <c r="C756" s="167" t="s">
        <v>1028</v>
      </c>
      <c r="D756" s="167" t="s">
        <v>2076</v>
      </c>
      <c r="E756" s="167" t="s">
        <v>497</v>
      </c>
      <c r="F756" s="167" t="s">
        <v>2077</v>
      </c>
      <c r="G756" s="167">
        <v>6.3242894126874297E-2</v>
      </c>
      <c r="H756" s="167">
        <v>0.169197027346743</v>
      </c>
    </row>
    <row r="757" spans="2:8">
      <c r="B757" s="167" t="s">
        <v>125</v>
      </c>
      <c r="C757" s="167" t="s">
        <v>1028</v>
      </c>
      <c r="D757" s="167" t="s">
        <v>2076</v>
      </c>
      <c r="E757" s="167" t="s">
        <v>2078</v>
      </c>
      <c r="F757" s="167" t="s">
        <v>2077</v>
      </c>
      <c r="G757" s="167">
        <v>0.99999999999136302</v>
      </c>
      <c r="H757" s="167">
        <v>0.99999999999587896</v>
      </c>
    </row>
    <row r="758" spans="2:8">
      <c r="B758" s="167" t="s">
        <v>125</v>
      </c>
      <c r="C758" s="167" t="s">
        <v>1028</v>
      </c>
      <c r="D758" s="167" t="s">
        <v>2076</v>
      </c>
      <c r="E758" s="167" t="s">
        <v>505</v>
      </c>
      <c r="F758" s="167" t="s">
        <v>2077</v>
      </c>
      <c r="G758" s="167">
        <v>1</v>
      </c>
      <c r="H758" s="167">
        <v>1</v>
      </c>
    </row>
    <row r="759" spans="2:8">
      <c r="B759" s="167" t="s">
        <v>125</v>
      </c>
      <c r="C759" s="167" t="s">
        <v>1028</v>
      </c>
      <c r="D759" s="167" t="s">
        <v>2076</v>
      </c>
      <c r="E759" s="167" t="s">
        <v>2079</v>
      </c>
      <c r="F759" s="167" t="s">
        <v>2077</v>
      </c>
      <c r="G759" s="167">
        <v>0.80149130353730702</v>
      </c>
      <c r="H759" s="167">
        <v>0.86662145809756796</v>
      </c>
    </row>
    <row r="760" spans="2:8">
      <c r="B760" s="167" t="s">
        <v>125</v>
      </c>
      <c r="C760" s="167" t="s">
        <v>1028</v>
      </c>
      <c r="D760" s="167" t="s">
        <v>2076</v>
      </c>
      <c r="E760" s="167" t="s">
        <v>1892</v>
      </c>
      <c r="F760" s="167" t="s">
        <v>2077</v>
      </c>
      <c r="G760" s="167">
        <v>1</v>
      </c>
      <c r="H760" s="167">
        <v>1</v>
      </c>
    </row>
    <row r="761" spans="2:8">
      <c r="B761" s="167" t="s">
        <v>125</v>
      </c>
      <c r="C761" s="167" t="s">
        <v>1028</v>
      </c>
      <c r="D761" s="167" t="s">
        <v>2076</v>
      </c>
      <c r="E761" s="167" t="s">
        <v>497</v>
      </c>
      <c r="F761" s="167" t="s">
        <v>2080</v>
      </c>
      <c r="G761" s="167">
        <v>6.3242894126874297E-2</v>
      </c>
      <c r="H761" s="167">
        <v>0.169197027346743</v>
      </c>
    </row>
    <row r="762" spans="2:8">
      <c r="B762" s="167" t="s">
        <v>125</v>
      </c>
      <c r="C762" s="167" t="s">
        <v>1028</v>
      </c>
      <c r="D762" s="167" t="s">
        <v>2076</v>
      </c>
      <c r="E762" s="167" t="s">
        <v>2078</v>
      </c>
      <c r="F762" s="167" t="s">
        <v>2080</v>
      </c>
      <c r="G762" s="167">
        <v>0.99999999999136302</v>
      </c>
      <c r="H762" s="167">
        <v>0.99999999999587896</v>
      </c>
    </row>
    <row r="763" spans="2:8">
      <c r="B763" s="167" t="s">
        <v>125</v>
      </c>
      <c r="C763" s="167" t="s">
        <v>1028</v>
      </c>
      <c r="D763" s="167" t="s">
        <v>2076</v>
      </c>
      <c r="E763" s="167" t="s">
        <v>505</v>
      </c>
      <c r="F763" s="167" t="s">
        <v>2080</v>
      </c>
      <c r="G763" s="167">
        <v>1</v>
      </c>
      <c r="H763" s="167">
        <v>1</v>
      </c>
    </row>
    <row r="764" spans="2:8">
      <c r="B764" s="167" t="s">
        <v>125</v>
      </c>
      <c r="C764" s="167" t="s">
        <v>1028</v>
      </c>
      <c r="D764" s="167" t="s">
        <v>2076</v>
      </c>
      <c r="E764" s="167" t="s">
        <v>2079</v>
      </c>
      <c r="F764" s="167" t="s">
        <v>2080</v>
      </c>
      <c r="G764" s="167">
        <v>0.80149130353730702</v>
      </c>
      <c r="H764" s="167">
        <v>0.86662145809756796</v>
      </c>
    </row>
    <row r="765" spans="2:8">
      <c r="B765" s="167" t="s">
        <v>125</v>
      </c>
      <c r="C765" s="167" t="s">
        <v>1028</v>
      </c>
      <c r="D765" s="167" t="s">
        <v>2076</v>
      </c>
      <c r="E765" s="167" t="s">
        <v>1892</v>
      </c>
      <c r="F765" s="167" t="s">
        <v>2080</v>
      </c>
      <c r="G765" s="167">
        <v>1</v>
      </c>
      <c r="H765" s="167">
        <v>1</v>
      </c>
    </row>
    <row r="766" spans="2:8">
      <c r="B766" s="167" t="s">
        <v>125</v>
      </c>
      <c r="C766" s="167" t="s">
        <v>1028</v>
      </c>
      <c r="D766" s="167" t="s">
        <v>515</v>
      </c>
      <c r="E766" s="167" t="s">
        <v>497</v>
      </c>
      <c r="F766" s="167" t="s">
        <v>2081</v>
      </c>
      <c r="G766" s="167">
        <v>4.14610941456218E-3</v>
      </c>
      <c r="H766" s="167">
        <v>1.6806082520998101E-3</v>
      </c>
    </row>
    <row r="767" spans="2:8">
      <c r="B767" s="167" t="s">
        <v>125</v>
      </c>
      <c r="C767" s="167" t="s">
        <v>1028</v>
      </c>
      <c r="D767" s="167" t="s">
        <v>515</v>
      </c>
      <c r="E767" s="167" t="s">
        <v>2078</v>
      </c>
      <c r="F767" s="167" t="s">
        <v>2081</v>
      </c>
      <c r="G767" s="167">
        <v>0.99989333328668795</v>
      </c>
      <c r="H767" s="167">
        <v>0.99972259708198397</v>
      </c>
    </row>
    <row r="768" spans="2:8">
      <c r="B768" s="167" t="s">
        <v>125</v>
      </c>
      <c r="C768" s="167" t="s">
        <v>1028</v>
      </c>
      <c r="D768" s="167" t="s">
        <v>515</v>
      </c>
      <c r="E768" s="167" t="s">
        <v>505</v>
      </c>
      <c r="F768" s="167" t="s">
        <v>2081</v>
      </c>
      <c r="G768" s="167">
        <v>1</v>
      </c>
      <c r="H768" s="167">
        <v>1</v>
      </c>
    </row>
    <row r="769" spans="2:8">
      <c r="B769" s="167" t="s">
        <v>125</v>
      </c>
      <c r="C769" s="167" t="s">
        <v>1028</v>
      </c>
      <c r="D769" s="167" t="s">
        <v>515</v>
      </c>
      <c r="E769" s="167" t="s">
        <v>2079</v>
      </c>
      <c r="F769" s="167" t="s">
        <v>2081</v>
      </c>
      <c r="G769" s="167">
        <v>0.83616624507048298</v>
      </c>
      <c r="H769" s="167">
        <v>0.59847591678929601</v>
      </c>
    </row>
    <row r="770" spans="2:8">
      <c r="B770" s="167" t="s">
        <v>125</v>
      </c>
      <c r="C770" s="167" t="s">
        <v>1028</v>
      </c>
      <c r="D770" s="167" t="s">
        <v>515</v>
      </c>
      <c r="E770" s="167" t="s">
        <v>1892</v>
      </c>
      <c r="F770" s="167" t="s">
        <v>2081</v>
      </c>
      <c r="G770" s="167">
        <v>0.89095893645593804</v>
      </c>
      <c r="H770" s="167">
        <v>0.95945265474506602</v>
      </c>
    </row>
    <row r="771" spans="2:8">
      <c r="B771" s="167" t="s">
        <v>128</v>
      </c>
      <c r="C771" s="167" t="s">
        <v>1028</v>
      </c>
      <c r="D771" s="167" t="s">
        <v>2076</v>
      </c>
      <c r="E771" s="167" t="s">
        <v>497</v>
      </c>
      <c r="F771" s="167" t="s">
        <v>2077</v>
      </c>
      <c r="G771" s="167">
        <v>0.10557834499697299</v>
      </c>
      <c r="H771" s="167">
        <v>8.9854755925643404E-2</v>
      </c>
    </row>
    <row r="772" spans="2:8">
      <c r="B772" s="167" t="s">
        <v>128</v>
      </c>
      <c r="C772" s="167" t="s">
        <v>1028</v>
      </c>
      <c r="D772" s="167" t="s">
        <v>2076</v>
      </c>
      <c r="E772" s="167" t="s">
        <v>2078</v>
      </c>
      <c r="F772" s="167" t="s">
        <v>2077</v>
      </c>
      <c r="G772" s="167">
        <v>0.99986485556581095</v>
      </c>
      <c r="H772" s="167">
        <v>0.99976842454317205</v>
      </c>
    </row>
    <row r="773" spans="2:8">
      <c r="B773" s="167" t="s">
        <v>128</v>
      </c>
      <c r="C773" s="167" t="s">
        <v>1028</v>
      </c>
      <c r="D773" s="167" t="s">
        <v>2076</v>
      </c>
      <c r="E773" s="167" t="s">
        <v>505</v>
      </c>
      <c r="F773" s="167" t="s">
        <v>2077</v>
      </c>
      <c r="G773" s="167">
        <v>1</v>
      </c>
      <c r="H773" s="167">
        <v>1</v>
      </c>
    </row>
    <row r="774" spans="2:8">
      <c r="B774" s="167" t="s">
        <v>128</v>
      </c>
      <c r="C774" s="167" t="s">
        <v>1028</v>
      </c>
      <c r="D774" s="167" t="s">
        <v>2076</v>
      </c>
      <c r="E774" s="167" t="s">
        <v>2079</v>
      </c>
      <c r="F774" s="167" t="s">
        <v>2077</v>
      </c>
      <c r="G774" s="167">
        <v>0.76907474364081196</v>
      </c>
      <c r="H774" s="167">
        <v>0.69154941795671199</v>
      </c>
    </row>
    <row r="775" spans="2:8">
      <c r="B775" s="167" t="s">
        <v>128</v>
      </c>
      <c r="C775" s="167" t="s">
        <v>1028</v>
      </c>
      <c r="D775" s="167" t="s">
        <v>2076</v>
      </c>
      <c r="E775" s="167" t="s">
        <v>1892</v>
      </c>
      <c r="F775" s="167" t="s">
        <v>2077</v>
      </c>
      <c r="G775" s="167">
        <v>1</v>
      </c>
      <c r="H775" s="167">
        <v>1</v>
      </c>
    </row>
    <row r="776" spans="2:8">
      <c r="B776" s="167" t="s">
        <v>128</v>
      </c>
      <c r="C776" s="167" t="s">
        <v>1028</v>
      </c>
      <c r="D776" s="167" t="s">
        <v>2076</v>
      </c>
      <c r="E776" s="167" t="s">
        <v>497</v>
      </c>
      <c r="F776" s="167" t="s">
        <v>2080</v>
      </c>
      <c r="G776" s="167">
        <v>0.105578344996972</v>
      </c>
      <c r="H776" s="167">
        <v>8.9854755925643404E-2</v>
      </c>
    </row>
    <row r="777" spans="2:8">
      <c r="B777" s="167" t="s">
        <v>128</v>
      </c>
      <c r="C777" s="167" t="s">
        <v>1028</v>
      </c>
      <c r="D777" s="167" t="s">
        <v>2076</v>
      </c>
      <c r="E777" s="167" t="s">
        <v>2078</v>
      </c>
      <c r="F777" s="167" t="s">
        <v>2080</v>
      </c>
      <c r="G777" s="167">
        <v>0.99986485556581095</v>
      </c>
      <c r="H777" s="167">
        <v>0.99976842454317205</v>
      </c>
    </row>
    <row r="778" spans="2:8">
      <c r="B778" s="167" t="s">
        <v>128</v>
      </c>
      <c r="C778" s="167" t="s">
        <v>1028</v>
      </c>
      <c r="D778" s="167" t="s">
        <v>2076</v>
      </c>
      <c r="E778" s="167" t="s">
        <v>505</v>
      </c>
      <c r="F778" s="167" t="s">
        <v>2080</v>
      </c>
      <c r="G778" s="167">
        <v>1</v>
      </c>
      <c r="H778" s="167">
        <v>1</v>
      </c>
    </row>
    <row r="779" spans="2:8">
      <c r="B779" s="167" t="s">
        <v>128</v>
      </c>
      <c r="C779" s="167" t="s">
        <v>1028</v>
      </c>
      <c r="D779" s="167" t="s">
        <v>2076</v>
      </c>
      <c r="E779" s="167" t="s">
        <v>2079</v>
      </c>
      <c r="F779" s="167" t="s">
        <v>2080</v>
      </c>
      <c r="G779" s="167">
        <v>0.76907474364081196</v>
      </c>
      <c r="H779" s="167">
        <v>0.69154941795671199</v>
      </c>
    </row>
    <row r="780" spans="2:8">
      <c r="B780" s="167" t="s">
        <v>128</v>
      </c>
      <c r="C780" s="167" t="s">
        <v>1028</v>
      </c>
      <c r="D780" s="167" t="s">
        <v>2076</v>
      </c>
      <c r="E780" s="167" t="s">
        <v>1892</v>
      </c>
      <c r="F780" s="167" t="s">
        <v>2080</v>
      </c>
      <c r="G780" s="167">
        <v>1</v>
      </c>
      <c r="H780" s="167">
        <v>1</v>
      </c>
    </row>
    <row r="781" spans="2:8">
      <c r="B781" s="167" t="s">
        <v>128</v>
      </c>
      <c r="C781" s="167" t="s">
        <v>1028</v>
      </c>
      <c r="D781" s="167" t="s">
        <v>515</v>
      </c>
      <c r="E781" s="167" t="s">
        <v>497</v>
      </c>
      <c r="F781" s="167" t="s">
        <v>2081</v>
      </c>
      <c r="G781" s="167">
        <v>1.07095676075334E-2</v>
      </c>
      <c r="H781" s="167">
        <v>9.0689024796579004E-3</v>
      </c>
    </row>
    <row r="782" spans="2:8">
      <c r="B782" s="167" t="s">
        <v>128</v>
      </c>
      <c r="C782" s="167" t="s">
        <v>1028</v>
      </c>
      <c r="D782" s="167" t="s">
        <v>515</v>
      </c>
      <c r="E782" s="167" t="s">
        <v>2078</v>
      </c>
      <c r="F782" s="167" t="s">
        <v>2081</v>
      </c>
      <c r="G782" s="167">
        <v>0.99956587890619197</v>
      </c>
      <c r="H782" s="167">
        <v>0.99991885879086095</v>
      </c>
    </row>
    <row r="783" spans="2:8">
      <c r="B783" s="167" t="s">
        <v>128</v>
      </c>
      <c r="C783" s="167" t="s">
        <v>1028</v>
      </c>
      <c r="D783" s="167" t="s">
        <v>515</v>
      </c>
      <c r="E783" s="167" t="s">
        <v>505</v>
      </c>
      <c r="F783" s="167" t="s">
        <v>2081</v>
      </c>
      <c r="G783" s="167">
        <v>1</v>
      </c>
      <c r="H783" s="167">
        <v>1</v>
      </c>
    </row>
    <row r="784" spans="2:8">
      <c r="B784" s="167" t="s">
        <v>128</v>
      </c>
      <c r="C784" s="167" t="s">
        <v>1028</v>
      </c>
      <c r="D784" s="167" t="s">
        <v>515</v>
      </c>
      <c r="E784" s="167" t="s">
        <v>2079</v>
      </c>
      <c r="F784" s="167" t="s">
        <v>2081</v>
      </c>
      <c r="G784" s="167">
        <v>0.54873449839397703</v>
      </c>
      <c r="H784" s="167">
        <v>0.33296346078393502</v>
      </c>
    </row>
    <row r="785" spans="2:8">
      <c r="B785" s="167" t="s">
        <v>128</v>
      </c>
      <c r="C785" s="167" t="s">
        <v>1028</v>
      </c>
      <c r="D785" s="167" t="s">
        <v>515</v>
      </c>
      <c r="E785" s="167" t="s">
        <v>1892</v>
      </c>
      <c r="F785" s="167" t="s">
        <v>2081</v>
      </c>
      <c r="G785" s="167">
        <v>0.77970444135415395</v>
      </c>
      <c r="H785" s="167">
        <v>0.92329808471027797</v>
      </c>
    </row>
    <row r="786" spans="2:8">
      <c r="B786" s="167" t="s">
        <v>131</v>
      </c>
      <c r="C786" s="167" t="s">
        <v>1028</v>
      </c>
      <c r="D786" s="167" t="s">
        <v>2076</v>
      </c>
      <c r="E786" s="167" t="s">
        <v>497</v>
      </c>
      <c r="F786" s="167" t="s">
        <v>2077</v>
      </c>
      <c r="G786" s="167">
        <v>9.2118658710418203E-2</v>
      </c>
      <c r="H786" s="167">
        <v>0.18876428077796201</v>
      </c>
    </row>
    <row r="787" spans="2:8">
      <c r="B787" s="167" t="s">
        <v>131</v>
      </c>
      <c r="C787" s="167" t="s">
        <v>1028</v>
      </c>
      <c r="D787" s="167" t="s">
        <v>2076</v>
      </c>
      <c r="E787" s="167" t="s">
        <v>2078</v>
      </c>
      <c r="F787" s="167" t="s">
        <v>2077</v>
      </c>
      <c r="G787" s="167">
        <v>0.99999412891006501</v>
      </c>
      <c r="H787" s="167">
        <v>0.99999547961366697</v>
      </c>
    </row>
    <row r="788" spans="2:8">
      <c r="B788" s="167" t="s">
        <v>131</v>
      </c>
      <c r="C788" s="167" t="s">
        <v>1028</v>
      </c>
      <c r="D788" s="167" t="s">
        <v>2076</v>
      </c>
      <c r="E788" s="167" t="s">
        <v>505</v>
      </c>
      <c r="F788" s="167" t="s">
        <v>2077</v>
      </c>
      <c r="G788" s="167">
        <v>1</v>
      </c>
      <c r="H788" s="167">
        <v>1</v>
      </c>
    </row>
    <row r="789" spans="2:8">
      <c r="B789" s="167" t="s">
        <v>131</v>
      </c>
      <c r="C789" s="167" t="s">
        <v>1028</v>
      </c>
      <c r="D789" s="167" t="s">
        <v>2076</v>
      </c>
      <c r="E789" s="167" t="s">
        <v>2079</v>
      </c>
      <c r="F789" s="167" t="s">
        <v>2077</v>
      </c>
      <c r="G789" s="167">
        <v>0.65384950887637305</v>
      </c>
      <c r="H789" s="167">
        <v>0.71421133761004596</v>
      </c>
    </row>
    <row r="790" spans="2:8">
      <c r="B790" s="167" t="s">
        <v>131</v>
      </c>
      <c r="C790" s="167" t="s">
        <v>1028</v>
      </c>
      <c r="D790" s="167" t="s">
        <v>2076</v>
      </c>
      <c r="E790" s="167" t="s">
        <v>1892</v>
      </c>
      <c r="F790" s="167" t="s">
        <v>2077</v>
      </c>
      <c r="G790" s="167">
        <v>1</v>
      </c>
      <c r="H790" s="167">
        <v>1</v>
      </c>
    </row>
    <row r="791" spans="2:8">
      <c r="B791" s="167" t="s">
        <v>131</v>
      </c>
      <c r="C791" s="167" t="s">
        <v>1028</v>
      </c>
      <c r="D791" s="167" t="s">
        <v>2076</v>
      </c>
      <c r="E791" s="167" t="s">
        <v>497</v>
      </c>
      <c r="F791" s="167" t="s">
        <v>2080</v>
      </c>
      <c r="G791" s="167">
        <v>9.2118658710418203E-2</v>
      </c>
      <c r="H791" s="167">
        <v>0.18876428077796201</v>
      </c>
    </row>
    <row r="792" spans="2:8">
      <c r="B792" s="167" t="s">
        <v>131</v>
      </c>
      <c r="C792" s="167" t="s">
        <v>1028</v>
      </c>
      <c r="D792" s="167" t="s">
        <v>2076</v>
      </c>
      <c r="E792" s="167" t="s">
        <v>2078</v>
      </c>
      <c r="F792" s="167" t="s">
        <v>2080</v>
      </c>
      <c r="G792" s="167">
        <v>0.99999412891006501</v>
      </c>
      <c r="H792" s="167">
        <v>0.99999547961366697</v>
      </c>
    </row>
    <row r="793" spans="2:8">
      <c r="B793" s="167" t="s">
        <v>131</v>
      </c>
      <c r="C793" s="167" t="s">
        <v>1028</v>
      </c>
      <c r="D793" s="167" t="s">
        <v>2076</v>
      </c>
      <c r="E793" s="167" t="s">
        <v>505</v>
      </c>
      <c r="F793" s="167" t="s">
        <v>2080</v>
      </c>
      <c r="G793" s="167">
        <v>1</v>
      </c>
      <c r="H793" s="167">
        <v>1</v>
      </c>
    </row>
    <row r="794" spans="2:8">
      <c r="B794" s="167" t="s">
        <v>131</v>
      </c>
      <c r="C794" s="167" t="s">
        <v>1028</v>
      </c>
      <c r="D794" s="167" t="s">
        <v>2076</v>
      </c>
      <c r="E794" s="167" t="s">
        <v>2079</v>
      </c>
      <c r="F794" s="167" t="s">
        <v>2080</v>
      </c>
      <c r="G794" s="167">
        <v>0.65384950887637305</v>
      </c>
      <c r="H794" s="167">
        <v>0.71421133761004596</v>
      </c>
    </row>
    <row r="795" spans="2:8">
      <c r="B795" s="167" t="s">
        <v>131</v>
      </c>
      <c r="C795" s="167" t="s">
        <v>1028</v>
      </c>
      <c r="D795" s="167" t="s">
        <v>2076</v>
      </c>
      <c r="E795" s="167" t="s">
        <v>1892</v>
      </c>
      <c r="F795" s="167" t="s">
        <v>2080</v>
      </c>
      <c r="G795" s="167">
        <v>1</v>
      </c>
      <c r="H795" s="167">
        <v>1</v>
      </c>
    </row>
    <row r="796" spans="2:8">
      <c r="B796" s="167" t="s">
        <v>131</v>
      </c>
      <c r="C796" s="167" t="s">
        <v>1028</v>
      </c>
      <c r="D796" s="167" t="s">
        <v>515</v>
      </c>
      <c r="E796" s="167" t="s">
        <v>497</v>
      </c>
      <c r="F796" s="167" t="s">
        <v>2081</v>
      </c>
      <c r="G796" s="167">
        <v>4.8769951102650401E-2</v>
      </c>
      <c r="H796" s="167">
        <v>3.27025352273283E-2</v>
      </c>
    </row>
    <row r="797" spans="2:8">
      <c r="B797" s="167" t="s">
        <v>131</v>
      </c>
      <c r="C797" s="167" t="s">
        <v>1028</v>
      </c>
      <c r="D797" s="167" t="s">
        <v>515</v>
      </c>
      <c r="E797" s="167" t="s">
        <v>2078</v>
      </c>
      <c r="F797" s="167" t="s">
        <v>2081</v>
      </c>
      <c r="G797" s="167">
        <v>1</v>
      </c>
      <c r="H797" s="167">
        <v>1</v>
      </c>
    </row>
    <row r="798" spans="2:8">
      <c r="B798" s="167" t="s">
        <v>131</v>
      </c>
      <c r="C798" s="167" t="s">
        <v>1028</v>
      </c>
      <c r="D798" s="167" t="s">
        <v>515</v>
      </c>
      <c r="E798" s="167" t="s">
        <v>505</v>
      </c>
      <c r="F798" s="167" t="s">
        <v>2081</v>
      </c>
      <c r="G798" s="167">
        <v>1</v>
      </c>
      <c r="H798" s="167">
        <v>1</v>
      </c>
    </row>
    <row r="799" spans="2:8">
      <c r="B799" s="167" t="s">
        <v>131</v>
      </c>
      <c r="C799" s="167" t="s">
        <v>1028</v>
      </c>
      <c r="D799" s="167" t="s">
        <v>515</v>
      </c>
      <c r="E799" s="167" t="s">
        <v>2079</v>
      </c>
      <c r="F799" s="167" t="s">
        <v>2081</v>
      </c>
      <c r="G799" s="167">
        <v>0.48244650274328499</v>
      </c>
      <c r="H799" s="167">
        <v>0.27095756450990499</v>
      </c>
    </row>
    <row r="800" spans="2:8">
      <c r="B800" s="167" t="s">
        <v>131</v>
      </c>
      <c r="C800" s="167" t="s">
        <v>1028</v>
      </c>
      <c r="D800" s="167" t="s">
        <v>515</v>
      </c>
      <c r="E800" s="167" t="s">
        <v>1892</v>
      </c>
      <c r="F800" s="167" t="s">
        <v>2081</v>
      </c>
      <c r="G800" s="167">
        <v>0.68574060910900203</v>
      </c>
      <c r="H800" s="167">
        <v>0.84099823665232298</v>
      </c>
    </row>
    <row r="801" spans="2:8">
      <c r="B801" s="167" t="s">
        <v>133</v>
      </c>
      <c r="C801" s="167" t="s">
        <v>1028</v>
      </c>
      <c r="D801" s="167" t="s">
        <v>2076</v>
      </c>
      <c r="E801" s="167" t="s">
        <v>497</v>
      </c>
      <c r="F801" s="167" t="s">
        <v>2077</v>
      </c>
      <c r="G801" s="167">
        <v>0.103000358336649</v>
      </c>
      <c r="H801" s="167">
        <v>8.57797855447162E-2</v>
      </c>
    </row>
    <row r="802" spans="2:8">
      <c r="B802" s="167" t="s">
        <v>133</v>
      </c>
      <c r="C802" s="167" t="s">
        <v>1028</v>
      </c>
      <c r="D802" s="167" t="s">
        <v>2076</v>
      </c>
      <c r="E802" s="167" t="s">
        <v>2078</v>
      </c>
      <c r="F802" s="167" t="s">
        <v>2077</v>
      </c>
      <c r="G802" s="167">
        <v>0.99985305427192195</v>
      </c>
      <c r="H802" s="167">
        <v>0.99974372066670303</v>
      </c>
    </row>
    <row r="803" spans="2:8">
      <c r="B803" s="167" t="s">
        <v>133</v>
      </c>
      <c r="C803" s="167" t="s">
        <v>1028</v>
      </c>
      <c r="D803" s="167" t="s">
        <v>2076</v>
      </c>
      <c r="E803" s="167" t="s">
        <v>505</v>
      </c>
      <c r="F803" s="167" t="s">
        <v>2077</v>
      </c>
      <c r="G803" s="167">
        <v>1</v>
      </c>
      <c r="H803" s="167">
        <v>1</v>
      </c>
    </row>
    <row r="804" spans="2:8">
      <c r="B804" s="167" t="s">
        <v>133</v>
      </c>
      <c r="C804" s="167" t="s">
        <v>1028</v>
      </c>
      <c r="D804" s="167" t="s">
        <v>2076</v>
      </c>
      <c r="E804" s="167" t="s">
        <v>2079</v>
      </c>
      <c r="F804" s="167" t="s">
        <v>2077</v>
      </c>
      <c r="G804" s="167">
        <v>0.75351379550976305</v>
      </c>
      <c r="H804" s="167">
        <v>0.66646787533473695</v>
      </c>
    </row>
    <row r="805" spans="2:8">
      <c r="B805" s="167" t="s">
        <v>133</v>
      </c>
      <c r="C805" s="167" t="s">
        <v>1028</v>
      </c>
      <c r="D805" s="167" t="s">
        <v>2076</v>
      </c>
      <c r="E805" s="167" t="s">
        <v>1892</v>
      </c>
      <c r="F805" s="167" t="s">
        <v>2077</v>
      </c>
      <c r="G805" s="167">
        <v>1</v>
      </c>
      <c r="H805" s="167">
        <v>1</v>
      </c>
    </row>
    <row r="806" spans="2:8">
      <c r="B806" s="167" t="s">
        <v>133</v>
      </c>
      <c r="C806" s="167" t="s">
        <v>1028</v>
      </c>
      <c r="D806" s="167" t="s">
        <v>2076</v>
      </c>
      <c r="E806" s="167" t="s">
        <v>497</v>
      </c>
      <c r="F806" s="167" t="s">
        <v>2080</v>
      </c>
      <c r="G806" s="167">
        <v>0.103000358336649</v>
      </c>
      <c r="H806" s="167">
        <v>8.5779785544716103E-2</v>
      </c>
    </row>
    <row r="807" spans="2:8">
      <c r="B807" s="167" t="s">
        <v>133</v>
      </c>
      <c r="C807" s="167" t="s">
        <v>1028</v>
      </c>
      <c r="D807" s="167" t="s">
        <v>2076</v>
      </c>
      <c r="E807" s="167" t="s">
        <v>2078</v>
      </c>
      <c r="F807" s="167" t="s">
        <v>2080</v>
      </c>
      <c r="G807" s="167">
        <v>0.99985305427192195</v>
      </c>
      <c r="H807" s="167">
        <v>0.99974372066670303</v>
      </c>
    </row>
    <row r="808" spans="2:8">
      <c r="B808" s="167" t="s">
        <v>133</v>
      </c>
      <c r="C808" s="167" t="s">
        <v>1028</v>
      </c>
      <c r="D808" s="167" t="s">
        <v>2076</v>
      </c>
      <c r="E808" s="167" t="s">
        <v>505</v>
      </c>
      <c r="F808" s="167" t="s">
        <v>2080</v>
      </c>
      <c r="G808" s="167">
        <v>1</v>
      </c>
      <c r="H808" s="167">
        <v>1</v>
      </c>
    </row>
    <row r="809" spans="2:8">
      <c r="B809" s="167" t="s">
        <v>133</v>
      </c>
      <c r="C809" s="167" t="s">
        <v>1028</v>
      </c>
      <c r="D809" s="167" t="s">
        <v>2076</v>
      </c>
      <c r="E809" s="167" t="s">
        <v>2079</v>
      </c>
      <c r="F809" s="167" t="s">
        <v>2080</v>
      </c>
      <c r="G809" s="167">
        <v>0.75351379550976305</v>
      </c>
      <c r="H809" s="167">
        <v>0.66646787533473695</v>
      </c>
    </row>
    <row r="810" spans="2:8">
      <c r="B810" s="167" t="s">
        <v>133</v>
      </c>
      <c r="C810" s="167" t="s">
        <v>1028</v>
      </c>
      <c r="D810" s="167" t="s">
        <v>2076</v>
      </c>
      <c r="E810" s="167" t="s">
        <v>1892</v>
      </c>
      <c r="F810" s="167" t="s">
        <v>2080</v>
      </c>
      <c r="G810" s="167">
        <v>1</v>
      </c>
      <c r="H810" s="167">
        <v>1</v>
      </c>
    </row>
    <row r="811" spans="2:8">
      <c r="B811" s="167" t="s">
        <v>133</v>
      </c>
      <c r="C811" s="167" t="s">
        <v>1028</v>
      </c>
      <c r="D811" s="167" t="s">
        <v>515</v>
      </c>
      <c r="E811" s="167" t="s">
        <v>497</v>
      </c>
      <c r="F811" s="167" t="s">
        <v>2081</v>
      </c>
      <c r="G811" s="167">
        <v>1.04920211693495E-2</v>
      </c>
      <c r="H811" s="167">
        <v>7.5461367353932803E-3</v>
      </c>
    </row>
    <row r="812" spans="2:8">
      <c r="B812" s="167" t="s">
        <v>133</v>
      </c>
      <c r="C812" s="167" t="s">
        <v>1028</v>
      </c>
      <c r="D812" s="167" t="s">
        <v>515</v>
      </c>
      <c r="E812" s="167" t="s">
        <v>2078</v>
      </c>
      <c r="F812" s="167" t="s">
        <v>2081</v>
      </c>
      <c r="G812" s="167">
        <v>0.99981739437476502</v>
      </c>
      <c r="H812" s="167">
        <v>0.999977745715521</v>
      </c>
    </row>
    <row r="813" spans="2:8">
      <c r="B813" s="167" t="s">
        <v>133</v>
      </c>
      <c r="C813" s="167" t="s">
        <v>1028</v>
      </c>
      <c r="D813" s="167" t="s">
        <v>515</v>
      </c>
      <c r="E813" s="167" t="s">
        <v>505</v>
      </c>
      <c r="F813" s="167" t="s">
        <v>2081</v>
      </c>
      <c r="G813" s="167">
        <v>1</v>
      </c>
      <c r="H813" s="167">
        <v>1</v>
      </c>
    </row>
    <row r="814" spans="2:8">
      <c r="B814" s="167" t="s">
        <v>133</v>
      </c>
      <c r="C814" s="167" t="s">
        <v>1028</v>
      </c>
      <c r="D814" s="167" t="s">
        <v>515</v>
      </c>
      <c r="E814" s="167" t="s">
        <v>2079</v>
      </c>
      <c r="F814" s="167" t="s">
        <v>2081</v>
      </c>
      <c r="G814" s="167">
        <v>0.55581948355411004</v>
      </c>
      <c r="H814" s="167">
        <v>0.34036144412227598</v>
      </c>
    </row>
    <row r="815" spans="2:8">
      <c r="B815" s="167" t="s">
        <v>133</v>
      </c>
      <c r="C815" s="167" t="s">
        <v>1028</v>
      </c>
      <c r="D815" s="167" t="s">
        <v>515</v>
      </c>
      <c r="E815" s="167" t="s">
        <v>1892</v>
      </c>
      <c r="F815" s="167" t="s">
        <v>2081</v>
      </c>
      <c r="G815" s="167">
        <v>0.78452055048490599</v>
      </c>
      <c r="H815" s="167">
        <v>0.92336292463456604</v>
      </c>
    </row>
    <row r="816" spans="2:8">
      <c r="B816" s="167" t="s">
        <v>134</v>
      </c>
      <c r="C816" s="167" t="s">
        <v>1028</v>
      </c>
      <c r="D816" s="167" t="s">
        <v>2076</v>
      </c>
      <c r="E816" s="167" t="s">
        <v>497</v>
      </c>
      <c r="F816" s="167" t="s">
        <v>2077</v>
      </c>
      <c r="G816" s="167">
        <v>8.2271099395700195E-2</v>
      </c>
      <c r="H816" s="167">
        <v>9.6950574759865807E-2</v>
      </c>
    </row>
    <row r="817" spans="2:8">
      <c r="B817" s="167" t="s">
        <v>134</v>
      </c>
      <c r="C817" s="167" t="s">
        <v>1028</v>
      </c>
      <c r="D817" s="167" t="s">
        <v>2076</v>
      </c>
      <c r="E817" s="167" t="s">
        <v>2078</v>
      </c>
      <c r="F817" s="167" t="s">
        <v>2077</v>
      </c>
      <c r="G817" s="167">
        <v>0.99999989556440605</v>
      </c>
      <c r="H817" s="167">
        <v>0.99999986834810695</v>
      </c>
    </row>
    <row r="818" spans="2:8">
      <c r="B818" s="167" t="s">
        <v>134</v>
      </c>
      <c r="C818" s="167" t="s">
        <v>1028</v>
      </c>
      <c r="D818" s="167" t="s">
        <v>2076</v>
      </c>
      <c r="E818" s="167" t="s">
        <v>505</v>
      </c>
      <c r="F818" s="167" t="s">
        <v>2077</v>
      </c>
      <c r="G818" s="167">
        <v>1</v>
      </c>
      <c r="H818" s="167">
        <v>1</v>
      </c>
    </row>
    <row r="819" spans="2:8">
      <c r="B819" s="167" t="s">
        <v>134</v>
      </c>
      <c r="C819" s="167" t="s">
        <v>1028</v>
      </c>
      <c r="D819" s="167" t="s">
        <v>2076</v>
      </c>
      <c r="E819" s="167" t="s">
        <v>2079</v>
      </c>
      <c r="F819" s="167" t="s">
        <v>2077</v>
      </c>
      <c r="G819" s="167">
        <v>0.80783046420912796</v>
      </c>
      <c r="H819" s="167">
        <v>0.74029757286850995</v>
      </c>
    </row>
    <row r="820" spans="2:8">
      <c r="B820" s="167" t="s">
        <v>134</v>
      </c>
      <c r="C820" s="167" t="s">
        <v>1028</v>
      </c>
      <c r="D820" s="167" t="s">
        <v>2076</v>
      </c>
      <c r="E820" s="167" t="s">
        <v>1892</v>
      </c>
      <c r="F820" s="167" t="s">
        <v>2077</v>
      </c>
      <c r="G820" s="167">
        <v>1</v>
      </c>
      <c r="H820" s="167">
        <v>1</v>
      </c>
    </row>
    <row r="821" spans="2:8">
      <c r="B821" s="167" t="s">
        <v>134</v>
      </c>
      <c r="C821" s="167" t="s">
        <v>1028</v>
      </c>
      <c r="D821" s="167" t="s">
        <v>2076</v>
      </c>
      <c r="E821" s="167" t="s">
        <v>497</v>
      </c>
      <c r="F821" s="167" t="s">
        <v>2080</v>
      </c>
      <c r="G821" s="167">
        <v>8.2271099395700195E-2</v>
      </c>
      <c r="H821" s="167">
        <v>9.6950574759865807E-2</v>
      </c>
    </row>
    <row r="822" spans="2:8">
      <c r="B822" s="167" t="s">
        <v>134</v>
      </c>
      <c r="C822" s="167" t="s">
        <v>1028</v>
      </c>
      <c r="D822" s="167" t="s">
        <v>2076</v>
      </c>
      <c r="E822" s="167" t="s">
        <v>2078</v>
      </c>
      <c r="F822" s="167" t="s">
        <v>2080</v>
      </c>
      <c r="G822" s="167">
        <v>0.99999989556440605</v>
      </c>
      <c r="H822" s="167">
        <v>0.99999986834810695</v>
      </c>
    </row>
    <row r="823" spans="2:8">
      <c r="B823" s="167" t="s">
        <v>134</v>
      </c>
      <c r="C823" s="167" t="s">
        <v>1028</v>
      </c>
      <c r="D823" s="167" t="s">
        <v>2076</v>
      </c>
      <c r="E823" s="167" t="s">
        <v>505</v>
      </c>
      <c r="F823" s="167" t="s">
        <v>2080</v>
      </c>
      <c r="G823" s="167">
        <v>1</v>
      </c>
      <c r="H823" s="167">
        <v>1</v>
      </c>
    </row>
    <row r="824" spans="2:8">
      <c r="B824" s="167" t="s">
        <v>134</v>
      </c>
      <c r="C824" s="167" t="s">
        <v>1028</v>
      </c>
      <c r="D824" s="167" t="s">
        <v>2076</v>
      </c>
      <c r="E824" s="167" t="s">
        <v>2079</v>
      </c>
      <c r="F824" s="167" t="s">
        <v>2080</v>
      </c>
      <c r="G824" s="167">
        <v>0.80783046420912796</v>
      </c>
      <c r="H824" s="167">
        <v>0.74029757286850995</v>
      </c>
    </row>
    <row r="825" spans="2:8">
      <c r="B825" s="167" t="s">
        <v>134</v>
      </c>
      <c r="C825" s="167" t="s">
        <v>1028</v>
      </c>
      <c r="D825" s="167" t="s">
        <v>2076</v>
      </c>
      <c r="E825" s="167" t="s">
        <v>1892</v>
      </c>
      <c r="F825" s="167" t="s">
        <v>2080</v>
      </c>
      <c r="G825" s="167">
        <v>1</v>
      </c>
      <c r="H825" s="167">
        <v>1</v>
      </c>
    </row>
    <row r="826" spans="2:8">
      <c r="B826" s="167" t="s">
        <v>134</v>
      </c>
      <c r="C826" s="167" t="s">
        <v>1028</v>
      </c>
      <c r="D826" s="167" t="s">
        <v>515</v>
      </c>
      <c r="E826" s="167" t="s">
        <v>497</v>
      </c>
      <c r="F826" s="167" t="s">
        <v>2081</v>
      </c>
      <c r="G826" s="167">
        <v>6.4774247800897296E-3</v>
      </c>
      <c r="H826" s="167">
        <v>5.0238170139033297E-3</v>
      </c>
    </row>
    <row r="827" spans="2:8">
      <c r="B827" s="167" t="s">
        <v>134</v>
      </c>
      <c r="C827" s="167" t="s">
        <v>1028</v>
      </c>
      <c r="D827" s="167" t="s">
        <v>515</v>
      </c>
      <c r="E827" s="167" t="s">
        <v>2078</v>
      </c>
      <c r="F827" s="167" t="s">
        <v>2081</v>
      </c>
      <c r="G827" s="167">
        <v>0.99998386965163799</v>
      </c>
      <c r="H827" s="167">
        <v>0.99992512792906796</v>
      </c>
    </row>
    <row r="828" spans="2:8">
      <c r="B828" s="167" t="s">
        <v>134</v>
      </c>
      <c r="C828" s="167" t="s">
        <v>1028</v>
      </c>
      <c r="D828" s="167" t="s">
        <v>515</v>
      </c>
      <c r="E828" s="167" t="s">
        <v>505</v>
      </c>
      <c r="F828" s="167" t="s">
        <v>2081</v>
      </c>
      <c r="G828" s="167">
        <v>1</v>
      </c>
      <c r="H828" s="167">
        <v>1</v>
      </c>
    </row>
    <row r="829" spans="2:8">
      <c r="B829" s="167" t="s">
        <v>134</v>
      </c>
      <c r="C829" s="167" t="s">
        <v>1028</v>
      </c>
      <c r="D829" s="167" t="s">
        <v>515</v>
      </c>
      <c r="E829" s="167" t="s">
        <v>2079</v>
      </c>
      <c r="F829" s="167" t="s">
        <v>2081</v>
      </c>
      <c r="G829" s="167">
        <v>0.66583587067517802</v>
      </c>
      <c r="H829" s="167">
        <v>0.42678716522307403</v>
      </c>
    </row>
    <row r="830" spans="2:8">
      <c r="B830" s="167" t="s">
        <v>134</v>
      </c>
      <c r="C830" s="167" t="s">
        <v>1028</v>
      </c>
      <c r="D830" s="167" t="s">
        <v>515</v>
      </c>
      <c r="E830" s="167" t="s">
        <v>1892</v>
      </c>
      <c r="F830" s="167" t="s">
        <v>2081</v>
      </c>
      <c r="G830" s="167">
        <v>0.83106508026954795</v>
      </c>
      <c r="H830" s="167">
        <v>0.872480670030226</v>
      </c>
    </row>
    <row r="831" spans="2:8">
      <c r="B831" s="167" t="s">
        <v>137</v>
      </c>
      <c r="C831" s="167" t="s">
        <v>1028</v>
      </c>
      <c r="D831" s="167" t="s">
        <v>2076</v>
      </c>
      <c r="E831" s="167" t="s">
        <v>497</v>
      </c>
      <c r="F831" s="167" t="s">
        <v>2077</v>
      </c>
      <c r="G831" s="167">
        <v>8.5202159244942496E-2</v>
      </c>
      <c r="H831" s="167">
        <v>0.124993854289667</v>
      </c>
    </row>
    <row r="832" spans="2:8">
      <c r="B832" s="167" t="s">
        <v>137</v>
      </c>
      <c r="C832" s="167" t="s">
        <v>1028</v>
      </c>
      <c r="D832" s="167" t="s">
        <v>2076</v>
      </c>
      <c r="E832" s="167" t="s">
        <v>2078</v>
      </c>
      <c r="F832" s="167" t="s">
        <v>2077</v>
      </c>
      <c r="G832" s="167">
        <v>0.99995850260448405</v>
      </c>
      <c r="H832" s="167">
        <v>0.99994729836613305</v>
      </c>
    </row>
    <row r="833" spans="2:8">
      <c r="B833" s="167" t="s">
        <v>137</v>
      </c>
      <c r="C833" s="167" t="s">
        <v>1028</v>
      </c>
      <c r="D833" s="167" t="s">
        <v>2076</v>
      </c>
      <c r="E833" s="167" t="s">
        <v>505</v>
      </c>
      <c r="F833" s="167" t="s">
        <v>2077</v>
      </c>
      <c r="G833" s="167">
        <v>1</v>
      </c>
      <c r="H833" s="167">
        <v>1</v>
      </c>
    </row>
    <row r="834" spans="2:8">
      <c r="B834" s="167" t="s">
        <v>137</v>
      </c>
      <c r="C834" s="167" t="s">
        <v>1028</v>
      </c>
      <c r="D834" s="167" t="s">
        <v>2076</v>
      </c>
      <c r="E834" s="167" t="s">
        <v>2079</v>
      </c>
      <c r="F834" s="167" t="s">
        <v>2077</v>
      </c>
      <c r="G834" s="167">
        <v>0.75721318005234795</v>
      </c>
      <c r="H834" s="167">
        <v>0.78731223856417298</v>
      </c>
    </row>
    <row r="835" spans="2:8">
      <c r="B835" s="167" t="s">
        <v>137</v>
      </c>
      <c r="C835" s="167" t="s">
        <v>1028</v>
      </c>
      <c r="D835" s="167" t="s">
        <v>2076</v>
      </c>
      <c r="E835" s="167" t="s">
        <v>1892</v>
      </c>
      <c r="F835" s="167" t="s">
        <v>2077</v>
      </c>
      <c r="G835" s="167">
        <v>1</v>
      </c>
      <c r="H835" s="167">
        <v>1</v>
      </c>
    </row>
    <row r="836" spans="2:8">
      <c r="B836" s="167" t="s">
        <v>137</v>
      </c>
      <c r="C836" s="167" t="s">
        <v>1028</v>
      </c>
      <c r="D836" s="167" t="s">
        <v>2076</v>
      </c>
      <c r="E836" s="167" t="s">
        <v>497</v>
      </c>
      <c r="F836" s="167" t="s">
        <v>2080</v>
      </c>
      <c r="G836" s="167">
        <v>8.5202159244942496E-2</v>
      </c>
      <c r="H836" s="167">
        <v>0.124993854289667</v>
      </c>
    </row>
    <row r="837" spans="2:8">
      <c r="B837" s="167" t="s">
        <v>137</v>
      </c>
      <c r="C837" s="167" t="s">
        <v>1028</v>
      </c>
      <c r="D837" s="167" t="s">
        <v>2076</v>
      </c>
      <c r="E837" s="167" t="s">
        <v>2078</v>
      </c>
      <c r="F837" s="167" t="s">
        <v>2080</v>
      </c>
      <c r="G837" s="167">
        <v>0.99995850260448405</v>
      </c>
      <c r="H837" s="167">
        <v>0.99994729836613305</v>
      </c>
    </row>
    <row r="838" spans="2:8">
      <c r="B838" s="167" t="s">
        <v>137</v>
      </c>
      <c r="C838" s="167" t="s">
        <v>1028</v>
      </c>
      <c r="D838" s="167" t="s">
        <v>2076</v>
      </c>
      <c r="E838" s="167" t="s">
        <v>505</v>
      </c>
      <c r="F838" s="167" t="s">
        <v>2080</v>
      </c>
      <c r="G838" s="167">
        <v>1</v>
      </c>
      <c r="H838" s="167">
        <v>1</v>
      </c>
    </row>
    <row r="839" spans="2:8">
      <c r="B839" s="167" t="s">
        <v>137</v>
      </c>
      <c r="C839" s="167" t="s">
        <v>1028</v>
      </c>
      <c r="D839" s="167" t="s">
        <v>2076</v>
      </c>
      <c r="E839" s="167" t="s">
        <v>2079</v>
      </c>
      <c r="F839" s="167" t="s">
        <v>2080</v>
      </c>
      <c r="G839" s="167">
        <v>0.75721318005234795</v>
      </c>
      <c r="H839" s="167">
        <v>0.78731223856417298</v>
      </c>
    </row>
    <row r="840" spans="2:8">
      <c r="B840" s="167" t="s">
        <v>137</v>
      </c>
      <c r="C840" s="167" t="s">
        <v>1028</v>
      </c>
      <c r="D840" s="167" t="s">
        <v>2076</v>
      </c>
      <c r="E840" s="167" t="s">
        <v>1892</v>
      </c>
      <c r="F840" s="167" t="s">
        <v>2080</v>
      </c>
      <c r="G840" s="167">
        <v>1</v>
      </c>
      <c r="H840" s="167">
        <v>1</v>
      </c>
    </row>
    <row r="841" spans="2:8">
      <c r="B841" s="167" t="s">
        <v>137</v>
      </c>
      <c r="C841" s="167" t="s">
        <v>1028</v>
      </c>
      <c r="D841" s="167" t="s">
        <v>515</v>
      </c>
      <c r="E841" s="167" t="s">
        <v>497</v>
      </c>
      <c r="F841" s="167" t="s">
        <v>2081</v>
      </c>
      <c r="G841" s="167">
        <v>1.07760265106258E-2</v>
      </c>
      <c r="H841" s="167">
        <v>7.1580236850464097E-3</v>
      </c>
    </row>
    <row r="842" spans="2:8">
      <c r="B842" s="167" t="s">
        <v>137</v>
      </c>
      <c r="C842" s="167" t="s">
        <v>1028</v>
      </c>
      <c r="D842" s="167" t="s">
        <v>515</v>
      </c>
      <c r="E842" s="167" t="s">
        <v>2078</v>
      </c>
      <c r="F842" s="167" t="s">
        <v>2081</v>
      </c>
      <c r="G842" s="167">
        <v>0.99999890863891405</v>
      </c>
      <c r="H842" s="167">
        <v>0.999999923593339</v>
      </c>
    </row>
    <row r="843" spans="2:8">
      <c r="B843" s="167" t="s">
        <v>137</v>
      </c>
      <c r="C843" s="167" t="s">
        <v>1028</v>
      </c>
      <c r="D843" s="167" t="s">
        <v>515</v>
      </c>
      <c r="E843" s="167" t="s">
        <v>505</v>
      </c>
      <c r="F843" s="167" t="s">
        <v>2081</v>
      </c>
      <c r="G843" s="167">
        <v>1</v>
      </c>
      <c r="H843" s="167">
        <v>1</v>
      </c>
    </row>
    <row r="844" spans="2:8">
      <c r="B844" s="167" t="s">
        <v>137</v>
      </c>
      <c r="C844" s="167" t="s">
        <v>1028</v>
      </c>
      <c r="D844" s="167" t="s">
        <v>515</v>
      </c>
      <c r="E844" s="167" t="s">
        <v>2079</v>
      </c>
      <c r="F844" s="167" t="s">
        <v>2081</v>
      </c>
      <c r="G844" s="167">
        <v>0.59177825581434995</v>
      </c>
      <c r="H844" s="167">
        <v>0.40344337085791498</v>
      </c>
    </row>
    <row r="845" spans="2:8">
      <c r="B845" s="167" t="s">
        <v>137</v>
      </c>
      <c r="C845" s="167" t="s">
        <v>1028</v>
      </c>
      <c r="D845" s="167" t="s">
        <v>515</v>
      </c>
      <c r="E845" s="167" t="s">
        <v>1892</v>
      </c>
      <c r="F845" s="167" t="s">
        <v>2081</v>
      </c>
      <c r="G845" s="167">
        <v>0.76247928428810496</v>
      </c>
      <c r="H845" s="167">
        <v>0.87162092979577899</v>
      </c>
    </row>
  </sheetData>
  <mergeCells count="8">
    <mergeCell ref="BE4:BG4"/>
    <mergeCell ref="AV3:AX3"/>
    <mergeCell ref="Q3:W3"/>
    <mergeCell ref="AN3:AP3"/>
    <mergeCell ref="B61:I61"/>
    <mergeCell ref="AH61:AN61"/>
    <mergeCell ref="R61:Y61"/>
    <mergeCell ref="X3:AM3"/>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Y29"/>
  <sheetViews>
    <sheetView topLeftCell="A2" workbookViewId="0">
      <selection activeCell="I35" sqref="I35"/>
    </sheetView>
  </sheetViews>
  <sheetFormatPr defaultColWidth="11.42578125" defaultRowHeight="15"/>
  <cols>
    <col min="1" max="1" width="47.85546875" style="117" bestFit="1" customWidth="1"/>
  </cols>
  <sheetData>
    <row r="1" spans="1:3">
      <c r="A1" s="114" t="s">
        <v>275</v>
      </c>
      <c r="B1" s="115"/>
    </row>
    <row r="3" spans="1:3" s="64" customFormat="1">
      <c r="A3" s="22" t="s">
        <v>276</v>
      </c>
    </row>
    <row r="4" spans="1:3">
      <c r="A4" t="s">
        <v>277</v>
      </c>
    </row>
    <row r="5" spans="1:3">
      <c r="A5" s="29" t="s">
        <v>278</v>
      </c>
      <c r="B5" s="29">
        <v>2019</v>
      </c>
      <c r="C5" s="29">
        <v>2050</v>
      </c>
    </row>
    <row r="6" spans="1:3">
      <c r="A6" t="s">
        <v>259</v>
      </c>
      <c r="B6">
        <v>40.299999999999997</v>
      </c>
      <c r="C6">
        <v>27.4</v>
      </c>
    </row>
    <row r="7" spans="1:3">
      <c r="A7" t="s">
        <v>260</v>
      </c>
      <c r="B7">
        <v>99.2</v>
      </c>
      <c r="C7">
        <v>97.899999999999991</v>
      </c>
    </row>
    <row r="8" spans="1:3">
      <c r="A8" t="s">
        <v>261</v>
      </c>
      <c r="B8">
        <v>3.7</v>
      </c>
      <c r="C8">
        <v>3.3</v>
      </c>
    </row>
    <row r="9" spans="1:3">
      <c r="A9" t="s">
        <v>262</v>
      </c>
      <c r="B9">
        <v>100</v>
      </c>
      <c r="C9">
        <v>100</v>
      </c>
    </row>
    <row r="10" spans="1:3">
      <c r="A10" t="s">
        <v>263</v>
      </c>
      <c r="B10">
        <v>65.600000000000009</v>
      </c>
      <c r="C10">
        <v>79.400000000000006</v>
      </c>
    </row>
    <row r="11" spans="1:3">
      <c r="A11" t="s">
        <v>264</v>
      </c>
      <c r="B11">
        <v>37.200000000000003</v>
      </c>
      <c r="C11">
        <v>32.1</v>
      </c>
    </row>
    <row r="12" spans="1:3">
      <c r="A12" t="s">
        <v>265</v>
      </c>
      <c r="B12">
        <v>99.9</v>
      </c>
      <c r="C12">
        <v>99.9</v>
      </c>
    </row>
    <row r="13" spans="1:3">
      <c r="A13" t="s">
        <v>266</v>
      </c>
      <c r="B13">
        <v>7.6</v>
      </c>
      <c r="C13">
        <v>8.5</v>
      </c>
    </row>
    <row r="14" spans="1:3">
      <c r="A14" t="s">
        <v>267</v>
      </c>
      <c r="B14">
        <v>100</v>
      </c>
      <c r="C14">
        <v>100</v>
      </c>
    </row>
    <row r="15" spans="1:3">
      <c r="A15" t="s">
        <v>268</v>
      </c>
      <c r="B15">
        <v>100</v>
      </c>
      <c r="C15">
        <v>100</v>
      </c>
    </row>
    <row r="16" spans="1:3">
      <c r="A16" t="s">
        <v>269</v>
      </c>
      <c r="B16">
        <v>37.200000000000003</v>
      </c>
      <c r="C16">
        <v>32.1</v>
      </c>
    </row>
    <row r="17" spans="1:25">
      <c r="A17" t="s">
        <v>270</v>
      </c>
      <c r="B17">
        <v>99.9</v>
      </c>
      <c r="C17">
        <v>99.9</v>
      </c>
    </row>
    <row r="18" spans="1:25">
      <c r="A18" t="s">
        <v>271</v>
      </c>
      <c r="B18">
        <v>7.6</v>
      </c>
      <c r="C18">
        <v>8.5</v>
      </c>
    </row>
    <row r="19" spans="1:25">
      <c r="A19" t="s">
        <v>272</v>
      </c>
      <c r="B19">
        <v>100</v>
      </c>
      <c r="C19">
        <v>100</v>
      </c>
    </row>
    <row r="20" spans="1:25">
      <c r="A20" t="s">
        <v>273</v>
      </c>
      <c r="B20">
        <v>100</v>
      </c>
      <c r="C20">
        <v>100</v>
      </c>
    </row>
    <row r="22" spans="1:25" s="64" customFormat="1">
      <c r="A22" s="22" t="s">
        <v>279</v>
      </c>
    </row>
    <row r="23" spans="1:25">
      <c r="A23" s="29"/>
      <c r="B23" s="29">
        <v>2019</v>
      </c>
      <c r="C23" s="29">
        <v>2050</v>
      </c>
    </row>
    <row r="24" spans="1:25">
      <c r="A24" t="s">
        <v>280</v>
      </c>
      <c r="B24">
        <v>13</v>
      </c>
      <c r="C24">
        <v>4331.4750000000004</v>
      </c>
    </row>
    <row r="26" spans="1:25" s="64" customFormat="1">
      <c r="A26" s="22" t="s">
        <v>281</v>
      </c>
    </row>
    <row r="27" spans="1:25">
      <c r="A27" s="29"/>
      <c r="B27" s="268" t="s">
        <v>248</v>
      </c>
      <c r="C27" s="269"/>
      <c r="D27" s="269"/>
      <c r="E27" s="269"/>
      <c r="F27" s="269"/>
      <c r="G27" s="269"/>
      <c r="H27" s="269"/>
      <c r="I27" s="269"/>
      <c r="J27" s="268" t="s">
        <v>282</v>
      </c>
      <c r="K27" s="269"/>
      <c r="L27" s="269"/>
      <c r="M27" s="269"/>
      <c r="N27" s="269"/>
      <c r="O27" s="269"/>
      <c r="P27" s="269"/>
      <c r="Q27" s="269"/>
      <c r="R27" s="268" t="s">
        <v>250</v>
      </c>
      <c r="S27" s="269"/>
      <c r="T27" s="269"/>
      <c r="U27" s="269"/>
      <c r="V27" s="269"/>
      <c r="W27" s="269"/>
      <c r="X27" s="269"/>
      <c r="Y27" s="269"/>
    </row>
    <row r="28" spans="1:25" s="29" customFormat="1">
      <c r="B28" s="29" t="s">
        <v>251</v>
      </c>
      <c r="C28" s="29" t="s">
        <v>252</v>
      </c>
      <c r="D28" s="29" t="s">
        <v>253</v>
      </c>
      <c r="E28" s="29" t="s">
        <v>254</v>
      </c>
      <c r="F28" s="29" t="s">
        <v>255</v>
      </c>
      <c r="G28" s="29" t="s">
        <v>256</v>
      </c>
      <c r="H28" s="29" t="s">
        <v>257</v>
      </c>
      <c r="I28" s="29" t="s">
        <v>258</v>
      </c>
      <c r="J28" s="29" t="s">
        <v>251</v>
      </c>
      <c r="K28" s="29" t="s">
        <v>252</v>
      </c>
      <c r="L28" s="29" t="s">
        <v>253</v>
      </c>
      <c r="M28" s="29" t="s">
        <v>254</v>
      </c>
      <c r="N28" s="29" t="s">
        <v>255</v>
      </c>
      <c r="O28" s="29" t="s">
        <v>256</v>
      </c>
      <c r="P28" s="29" t="s">
        <v>257</v>
      </c>
      <c r="Q28" s="29" t="s">
        <v>258</v>
      </c>
      <c r="R28" s="29" t="s">
        <v>251</v>
      </c>
      <c r="S28" s="29" t="s">
        <v>252</v>
      </c>
      <c r="T28" s="29" t="s">
        <v>253</v>
      </c>
      <c r="U28" s="29" t="s">
        <v>254</v>
      </c>
      <c r="V28" s="29" t="s">
        <v>255</v>
      </c>
      <c r="W28" s="29" t="s">
        <v>256</v>
      </c>
      <c r="X28" s="29" t="s">
        <v>257</v>
      </c>
      <c r="Y28" s="29" t="s">
        <v>258</v>
      </c>
    </row>
    <row r="29" spans="1:25">
      <c r="A29" s="29" t="s">
        <v>283</v>
      </c>
      <c r="B29">
        <v>1085693161000000</v>
      </c>
      <c r="C29">
        <v>0</v>
      </c>
      <c r="D29">
        <v>0</v>
      </c>
      <c r="E29">
        <v>0</v>
      </c>
      <c r="F29">
        <v>0</v>
      </c>
      <c r="G29">
        <v>1720904160000000</v>
      </c>
      <c r="H29">
        <v>0</v>
      </c>
      <c r="I29">
        <v>0</v>
      </c>
      <c r="J29">
        <v>1085693161000000</v>
      </c>
      <c r="K29">
        <v>249641566800000</v>
      </c>
      <c r="L29">
        <v>0</v>
      </c>
      <c r="M29">
        <v>0</v>
      </c>
      <c r="N29">
        <v>0</v>
      </c>
      <c r="O29">
        <v>2287978160000000</v>
      </c>
      <c r="P29">
        <v>0</v>
      </c>
      <c r="Q29">
        <v>0</v>
      </c>
      <c r="R29">
        <f t="shared" ref="R29:Y29" si="0">IF(J29&lt;&gt;0,B29/J29,0)</f>
        <v>1</v>
      </c>
      <c r="S29">
        <f t="shared" si="0"/>
        <v>0</v>
      </c>
      <c r="T29">
        <f t="shared" si="0"/>
        <v>0</v>
      </c>
      <c r="U29">
        <f t="shared" si="0"/>
        <v>0</v>
      </c>
      <c r="V29">
        <f t="shared" si="0"/>
        <v>0</v>
      </c>
      <c r="W29">
        <f t="shared" si="0"/>
        <v>0.75215060619284935</v>
      </c>
      <c r="X29">
        <f t="shared" si="0"/>
        <v>0</v>
      </c>
      <c r="Y29">
        <f t="shared" si="0"/>
        <v>0</v>
      </c>
    </row>
  </sheetData>
  <mergeCells count="3">
    <mergeCell ref="B27:I27"/>
    <mergeCell ref="R27:Y27"/>
    <mergeCell ref="J27:Q27"/>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6"/>
  <sheetViews>
    <sheetView zoomScale="75" workbookViewId="0">
      <selection activeCell="H11" sqref="H11"/>
    </sheetView>
  </sheetViews>
  <sheetFormatPr defaultColWidth="10.85546875" defaultRowHeight="15"/>
  <cols>
    <col min="1" max="1" width="23.85546875" style="116" customWidth="1"/>
    <col min="2" max="2" width="66.7109375" style="116" hidden="1" customWidth="1"/>
    <col min="3" max="3" width="44.28515625" style="116" customWidth="1"/>
    <col min="4" max="4" width="43" style="116" customWidth="1"/>
    <col min="5" max="5" width="41.42578125" style="116" customWidth="1"/>
    <col min="6" max="6" width="10.85546875" style="116" customWidth="1"/>
    <col min="7" max="7" width="24.28515625" style="116" customWidth="1"/>
    <col min="8" max="8" width="37.140625" style="116" customWidth="1"/>
    <col min="9" max="12" width="10.85546875" style="116" customWidth="1"/>
    <col min="13" max="16384" width="10.85546875" style="116"/>
  </cols>
  <sheetData>
    <row r="1" spans="1:13" ht="15.95" customHeight="1">
      <c r="A1" s="104" t="s">
        <v>151</v>
      </c>
      <c r="B1" s="104" t="s">
        <v>85</v>
      </c>
      <c r="C1" s="116" t="str">
        <f>About!B1</f>
        <v>New Mexico</v>
      </c>
    </row>
    <row r="2" spans="1:13" ht="15.95" customHeight="1">
      <c r="H2" s="270" t="s">
        <v>152</v>
      </c>
      <c r="I2" s="271"/>
      <c r="J2" s="271"/>
      <c r="K2" s="271"/>
      <c r="L2" s="271"/>
      <c r="M2" s="271"/>
    </row>
    <row r="3" spans="1:13">
      <c r="H3" s="116">
        <v>2006</v>
      </c>
      <c r="I3" s="116">
        <v>2009</v>
      </c>
      <c r="J3" s="116">
        <v>2012</v>
      </c>
      <c r="K3" s="116">
        <v>2015</v>
      </c>
      <c r="L3" s="116">
        <v>2018</v>
      </c>
      <c r="M3" s="116">
        <v>2021</v>
      </c>
    </row>
    <row r="4" spans="1:13" ht="15.95" customHeight="1">
      <c r="A4" s="105" t="s">
        <v>153</v>
      </c>
      <c r="H4" s="116" t="s">
        <v>154</v>
      </c>
      <c r="I4" s="63">
        <v>0.1</v>
      </c>
      <c r="J4" s="63">
        <v>0.2</v>
      </c>
      <c r="K4" s="107">
        <v>0.115</v>
      </c>
      <c r="L4" s="63">
        <v>0.05</v>
      </c>
      <c r="M4" s="63">
        <v>0.1</v>
      </c>
    </row>
    <row r="5" spans="1:13" ht="45.95" customHeight="1">
      <c r="A5" s="99" t="s">
        <v>155</v>
      </c>
      <c r="B5" s="99"/>
      <c r="C5" s="99" t="s">
        <v>156</v>
      </c>
      <c r="D5" s="92" t="s">
        <v>157</v>
      </c>
      <c r="E5" s="66" t="s">
        <v>158</v>
      </c>
    </row>
    <row r="6" spans="1:13" ht="182.1" customHeight="1">
      <c r="A6" s="116" t="s">
        <v>159</v>
      </c>
      <c r="B6" s="104" t="s">
        <v>160</v>
      </c>
      <c r="C6" s="116" t="s">
        <v>161</v>
      </c>
      <c r="D6" s="131" t="str">
        <f>IFERROR(INDEX(G6:H7,MATCH(C1,G6:G7,0),2),"In 'Assessment of Electricity Savings in the U.S. Achievable through New Appliance / Equipment Efficiency Standards and Building Efficiency Codes, 2010-2025' (2011), "&amp;"the Edison Foundation considered a 30% reduction in whole-building energy use (moderate case) and 40-45% (aggressive case) relative to BAU from 2010 to 2025. ")</f>
        <v>**Guidance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E6" s="132" t="s">
        <v>2055</v>
      </c>
      <c r="G6" s="116" t="s">
        <v>85</v>
      </c>
      <c r="H6" s="131" t="str">
        <f>_xlfn.CONCAT("**Guidance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",C1," adopted 2018 IECC codes in 2020-- according to US DOE, this will save buildings 30 percent in site energy use and 32 percent in energy costs. ","These savings are not included in the BAU.")</f>
        <v>**Guidance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row>
    <row r="7" spans="1:13" ht="191.1" customHeight="1">
      <c r="A7" s="116" t="s">
        <v>162</v>
      </c>
      <c r="B7" s="116" t="s">
        <v>163</v>
      </c>
      <c r="C7" s="116" t="s">
        <v>164</v>
      </c>
      <c r="D7" s="101" t="s">
        <v>165</v>
      </c>
      <c r="E7" s="98"/>
      <c r="G7" s="116" t="s">
        <v>1</v>
      </c>
      <c r="H7" s="131" t="str">
        <f>_xlfn.CONCAT("**Guidance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",G2," adopted 2015 IECC codes in 2018-- according to US DOE, this will save buildings 11 percent in site energy use and 11 percent in energy costs compared to 2012 IECC codes. ")</f>
        <v xml:space="preserve">**Guidance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adopted 2015 IECC codes in 2018-- according to US DOE, this will save buildings 11 percent in site energy use and 11 percent in energy costs compared to 2012 IECC codes. </v>
      </c>
    </row>
    <row r="8" spans="1:13" ht="48" customHeight="1">
      <c r="A8" s="116" t="s">
        <v>166</v>
      </c>
      <c r="C8" s="116" t="s">
        <v>167</v>
      </c>
      <c r="D8" s="97" t="s">
        <v>168</v>
      </c>
    </row>
    <row r="9" spans="1:13" ht="63.95" customHeight="1">
      <c r="B9" s="104" t="s">
        <v>169</v>
      </c>
      <c r="C9" s="116" t="s">
        <v>170</v>
      </c>
      <c r="D9" s="97" t="s">
        <v>171</v>
      </c>
    </row>
    <row r="11" spans="1:13" ht="63.95" customHeight="1">
      <c r="B11" s="104" t="s">
        <v>172</v>
      </c>
    </row>
    <row r="12" spans="1:13" ht="63.95" customHeight="1">
      <c r="B12" s="104" t="s">
        <v>173</v>
      </c>
    </row>
    <row r="13" spans="1:13" ht="63.95" customHeight="1">
      <c r="B13" s="104" t="s">
        <v>174</v>
      </c>
    </row>
    <row r="14" spans="1:13" ht="63.95" customHeight="1">
      <c r="B14" s="104" t="s">
        <v>175</v>
      </c>
    </row>
    <row r="15" spans="1:13" ht="63.95" customHeight="1">
      <c r="B15" s="104" t="s">
        <v>176</v>
      </c>
    </row>
    <row r="16" spans="1:13" ht="63.95" customHeight="1">
      <c r="B16" s="104" t="s">
        <v>177</v>
      </c>
    </row>
    <row r="17" spans="2:2" ht="63.95" customHeight="1">
      <c r="B17" s="104" t="s">
        <v>178</v>
      </c>
    </row>
    <row r="18" spans="2:2" ht="63.95" customHeight="1">
      <c r="B18" s="104" t="s">
        <v>179</v>
      </c>
    </row>
    <row r="19" spans="2:2" ht="63.95" customHeight="1">
      <c r="B19" s="104" t="s">
        <v>180</v>
      </c>
    </row>
    <row r="20" spans="2:2" ht="63.95" customHeight="1">
      <c r="B20" s="104" t="s">
        <v>181</v>
      </c>
    </row>
    <row r="21" spans="2:2" ht="63.95" customHeight="1">
      <c r="B21" s="104" t="s">
        <v>182</v>
      </c>
    </row>
    <row r="22" spans="2:2" ht="63.95" customHeight="1">
      <c r="B22" s="104" t="s">
        <v>183</v>
      </c>
    </row>
    <row r="23" spans="2:2" ht="63.95" customHeight="1">
      <c r="B23" s="104" t="s">
        <v>184</v>
      </c>
    </row>
    <row r="24" spans="2:2" ht="63.95" customHeight="1">
      <c r="B24" s="104" t="s">
        <v>185</v>
      </c>
    </row>
    <row r="25" spans="2:2" ht="48" customHeight="1">
      <c r="B25" s="104" t="s">
        <v>186</v>
      </c>
    </row>
    <row r="26" spans="2:2" ht="63.95" customHeight="1">
      <c r="B26" s="104" t="s">
        <v>187</v>
      </c>
    </row>
  </sheetData>
  <mergeCells count="1">
    <mergeCell ref="H2:M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1000"/>
  <sheetViews>
    <sheetView workbookViewId="0">
      <selection activeCell="Q37" sqref="Q37"/>
    </sheetView>
  </sheetViews>
  <sheetFormatPr defaultColWidth="12.7109375" defaultRowHeight="15" customHeight="1"/>
  <cols>
    <col min="1" max="1" width="21.7109375" style="70" customWidth="1"/>
    <col min="2" max="2" width="9.42578125" style="70" customWidth="1"/>
    <col min="3" max="3" width="14.140625" style="70" customWidth="1"/>
    <col min="4" max="5" width="9.42578125" style="70" hidden="1" customWidth="1"/>
    <col min="6" max="7" width="9.42578125" style="70" customWidth="1"/>
    <col min="8" max="8" width="18.42578125" style="70" customWidth="1"/>
    <col min="9" max="9" width="15.140625" style="70" customWidth="1"/>
    <col min="10" max="11" width="9.42578125" style="70" customWidth="1"/>
    <col min="12" max="26" width="9.28515625" style="70" customWidth="1"/>
    <col min="27" max="30" width="12.7109375" style="70" customWidth="1"/>
    <col min="31" max="16384" width="12.7109375" style="70"/>
  </cols>
  <sheetData>
    <row r="1" spans="1:26" ht="15.75" customHeight="1">
      <c r="A1" s="79" t="s">
        <v>1872</v>
      </c>
      <c r="B1" s="79" t="s">
        <v>274</v>
      </c>
      <c r="C1" s="80" t="s">
        <v>156</v>
      </c>
      <c r="D1" s="79"/>
      <c r="E1" s="79"/>
      <c r="F1" s="80" t="s">
        <v>1873</v>
      </c>
      <c r="G1" s="79"/>
      <c r="H1" s="79"/>
      <c r="I1" s="79"/>
      <c r="J1" s="79"/>
      <c r="K1" s="79"/>
      <c r="L1" s="79"/>
      <c r="M1" s="79"/>
      <c r="N1" s="79"/>
      <c r="O1" s="79"/>
      <c r="P1" s="79"/>
      <c r="Q1" s="79"/>
      <c r="R1" s="79"/>
      <c r="S1" s="79"/>
      <c r="T1" s="79"/>
      <c r="U1" s="79"/>
      <c r="V1" s="79"/>
      <c r="W1" s="79"/>
      <c r="X1" s="79"/>
      <c r="Y1" s="79"/>
      <c r="Z1" s="79"/>
    </row>
    <row r="2" spans="1:26" ht="15.75" customHeight="1">
      <c r="A2" s="81" t="s">
        <v>2</v>
      </c>
      <c r="B2" s="79" t="s">
        <v>3</v>
      </c>
      <c r="C2" s="79" t="s">
        <v>1874</v>
      </c>
      <c r="D2" s="79"/>
      <c r="E2" s="79"/>
      <c r="F2" s="79">
        <v>-54.651095819949703</v>
      </c>
      <c r="G2" s="79"/>
      <c r="H2" s="79"/>
      <c r="I2" s="69"/>
      <c r="J2" s="69"/>
      <c r="K2" s="69"/>
      <c r="L2" s="79"/>
      <c r="M2" s="79"/>
      <c r="N2" s="79"/>
      <c r="O2" s="79"/>
      <c r="P2" s="79"/>
      <c r="Q2" s="79"/>
      <c r="R2" s="79"/>
      <c r="S2" s="79"/>
      <c r="T2" s="79"/>
      <c r="U2" s="79"/>
      <c r="V2" s="79"/>
      <c r="W2" s="79"/>
      <c r="X2" s="79"/>
      <c r="Y2" s="79"/>
      <c r="Z2" s="79"/>
    </row>
    <row r="3" spans="1:26" ht="15.75" customHeight="1">
      <c r="A3" s="81" t="s">
        <v>4</v>
      </c>
      <c r="B3" s="79" t="s">
        <v>5</v>
      </c>
      <c r="C3" s="79" t="s">
        <v>1874</v>
      </c>
      <c r="D3" s="79"/>
      <c r="E3" s="79"/>
      <c r="F3" s="79">
        <v>-5.9427464922921054</v>
      </c>
      <c r="G3" s="79"/>
      <c r="H3" s="79"/>
      <c r="I3" s="69"/>
      <c r="J3" s="69"/>
      <c r="K3" s="69"/>
      <c r="L3" s="79"/>
      <c r="M3" s="79"/>
      <c r="N3" s="79"/>
      <c r="O3" s="79"/>
      <c r="P3" s="79"/>
      <c r="Q3" s="79"/>
      <c r="R3" s="79"/>
      <c r="S3" s="79"/>
      <c r="T3" s="79"/>
      <c r="U3" s="79"/>
      <c r="V3" s="79"/>
      <c r="W3" s="79"/>
      <c r="X3" s="79"/>
      <c r="Y3" s="79"/>
      <c r="Z3" s="79"/>
    </row>
    <row r="4" spans="1:26" ht="15.75" customHeight="1">
      <c r="A4" s="81" t="s">
        <v>7</v>
      </c>
      <c r="B4" s="79" t="s">
        <v>8</v>
      </c>
      <c r="C4" s="79" t="s">
        <v>1874</v>
      </c>
      <c r="D4" s="79"/>
      <c r="E4" s="79"/>
      <c r="F4" s="79">
        <v>14.110681388807681</v>
      </c>
      <c r="G4" s="79"/>
      <c r="H4" s="79"/>
      <c r="I4" s="82" t="s">
        <v>1875</v>
      </c>
      <c r="J4" s="69" t="str">
        <f>About!B1</f>
        <v>New Mexico</v>
      </c>
      <c r="K4" s="69"/>
      <c r="L4" s="79"/>
      <c r="M4" s="79"/>
      <c r="N4" s="79"/>
      <c r="O4" s="79"/>
      <c r="P4" s="79"/>
      <c r="Q4" s="79"/>
      <c r="R4" s="79"/>
      <c r="S4" s="79"/>
      <c r="T4" s="79"/>
      <c r="U4" s="79"/>
      <c r="V4" s="79"/>
      <c r="W4" s="79"/>
      <c r="X4" s="79"/>
      <c r="Y4" s="79"/>
      <c r="Z4" s="79"/>
    </row>
    <row r="5" spans="1:26" ht="15.75" customHeight="1">
      <c r="A5" s="81" t="s">
        <v>10</v>
      </c>
      <c r="B5" s="79" t="s">
        <v>11</v>
      </c>
      <c r="C5" s="79" t="s">
        <v>1874</v>
      </c>
      <c r="D5" s="79"/>
      <c r="E5" s="79"/>
      <c r="F5" s="79">
        <v>-32.560941459691399</v>
      </c>
      <c r="G5" s="79"/>
      <c r="H5" s="73" t="s">
        <v>1876</v>
      </c>
      <c r="I5" s="69" t="s">
        <v>1360</v>
      </c>
      <c r="J5" s="69">
        <f t="shared" ref="J5:J11" si="0">SUMIFS(F:F,A:A,$J$4,C:C,I5)</f>
        <v>4.9531170055089788</v>
      </c>
      <c r="K5" s="69"/>
      <c r="L5" s="79"/>
      <c r="M5" s="79"/>
      <c r="N5" s="79"/>
      <c r="O5" s="79"/>
      <c r="P5" s="79"/>
      <c r="Q5" s="79"/>
      <c r="R5" s="79"/>
      <c r="S5" s="79"/>
      <c r="T5" s="79"/>
      <c r="U5" s="79"/>
      <c r="V5" s="79"/>
      <c r="W5" s="79"/>
      <c r="X5" s="79"/>
      <c r="Y5" s="79"/>
      <c r="Z5" s="79"/>
    </row>
    <row r="6" spans="1:26" ht="15.75" customHeight="1">
      <c r="A6" s="81" t="s">
        <v>13</v>
      </c>
      <c r="B6" s="79" t="s">
        <v>14</v>
      </c>
      <c r="C6" s="79" t="s">
        <v>1874</v>
      </c>
      <c r="D6" s="79"/>
      <c r="E6" s="79"/>
      <c r="F6" s="79">
        <v>-47.127535558012717</v>
      </c>
      <c r="G6" s="79"/>
      <c r="H6" s="73" t="s">
        <v>1028</v>
      </c>
      <c r="I6" s="69" t="s">
        <v>1029</v>
      </c>
      <c r="J6" s="69">
        <f t="shared" si="0"/>
        <v>32.660987663503803</v>
      </c>
      <c r="K6" s="69"/>
      <c r="L6" s="79"/>
      <c r="M6" s="79"/>
      <c r="N6" s="79"/>
      <c r="O6" s="79"/>
      <c r="P6" s="79"/>
      <c r="Q6" s="79"/>
      <c r="R6" s="79"/>
      <c r="S6" s="79"/>
      <c r="T6" s="79"/>
      <c r="U6" s="79"/>
      <c r="V6" s="79"/>
      <c r="W6" s="79"/>
      <c r="X6" s="79"/>
      <c r="Y6" s="79"/>
      <c r="Z6" s="79"/>
    </row>
    <row r="7" spans="1:26" ht="15.75" customHeight="1">
      <c r="A7" s="81" t="s">
        <v>16</v>
      </c>
      <c r="B7" s="79" t="s">
        <v>17</v>
      </c>
      <c r="C7" s="79" t="s">
        <v>1874</v>
      </c>
      <c r="D7" s="79"/>
      <c r="E7" s="79"/>
      <c r="F7" s="79">
        <v>-2.6907445136881849</v>
      </c>
      <c r="G7" s="79"/>
      <c r="H7" s="73" t="s">
        <v>1877</v>
      </c>
      <c r="I7" s="69" t="s">
        <v>754</v>
      </c>
      <c r="J7" s="69">
        <f t="shared" si="0"/>
        <v>19.123861321281314</v>
      </c>
      <c r="K7" s="69"/>
      <c r="L7" s="79"/>
      <c r="M7" s="79"/>
      <c r="N7" s="79"/>
      <c r="O7" s="79"/>
      <c r="P7" s="79"/>
      <c r="Q7" s="79"/>
      <c r="R7" s="79"/>
      <c r="S7" s="79"/>
      <c r="T7" s="79"/>
      <c r="U7" s="79"/>
      <c r="V7" s="79"/>
      <c r="W7" s="79"/>
      <c r="X7" s="79"/>
      <c r="Y7" s="79"/>
      <c r="Z7" s="79"/>
    </row>
    <row r="8" spans="1:26" ht="15.75" customHeight="1">
      <c r="A8" s="81" t="s">
        <v>18</v>
      </c>
      <c r="B8" s="79" t="s">
        <v>19</v>
      </c>
      <c r="C8" s="79" t="s">
        <v>1874</v>
      </c>
      <c r="D8" s="79"/>
      <c r="E8" s="79"/>
      <c r="F8" s="79">
        <v>-1.0180997139831851</v>
      </c>
      <c r="G8" s="79"/>
      <c r="H8" s="73" t="s">
        <v>1878</v>
      </c>
      <c r="I8" s="69" t="s">
        <v>305</v>
      </c>
      <c r="J8" s="69">
        <f t="shared" si="0"/>
        <v>16.307886959943442</v>
      </c>
      <c r="K8" s="69"/>
      <c r="L8" s="79"/>
      <c r="M8" s="79"/>
      <c r="N8" s="79"/>
      <c r="O8" s="79"/>
      <c r="P8" s="79"/>
      <c r="Q8" s="79"/>
      <c r="R8" s="79"/>
      <c r="S8" s="79"/>
      <c r="T8" s="79"/>
      <c r="U8" s="79"/>
      <c r="V8" s="79"/>
      <c r="W8" s="79"/>
      <c r="X8" s="79"/>
      <c r="Y8" s="79"/>
      <c r="Z8" s="79"/>
    </row>
    <row r="9" spans="1:26" ht="15.75" customHeight="1">
      <c r="A9" s="81" t="s">
        <v>21</v>
      </c>
      <c r="B9" s="79" t="s">
        <v>22</v>
      </c>
      <c r="C9" s="79" t="s">
        <v>1874</v>
      </c>
      <c r="D9" s="79"/>
      <c r="E9" s="79"/>
      <c r="F9" s="79">
        <v>-1.08125033703433</v>
      </c>
      <c r="G9" s="79"/>
      <c r="H9" s="73" t="s">
        <v>775</v>
      </c>
      <c r="I9" s="69" t="s">
        <v>776</v>
      </c>
      <c r="J9" s="69">
        <f t="shared" si="0"/>
        <v>7.3467290162071146</v>
      </c>
      <c r="K9" s="69"/>
      <c r="L9" s="79"/>
      <c r="M9" s="79"/>
      <c r="N9" s="79"/>
      <c r="O9" s="79"/>
      <c r="P9" s="79"/>
      <c r="Q9" s="79"/>
      <c r="R9" s="79"/>
      <c r="S9" s="79"/>
      <c r="T9" s="79"/>
      <c r="U9" s="79"/>
      <c r="V9" s="79"/>
      <c r="W9" s="79"/>
      <c r="X9" s="79"/>
      <c r="Y9" s="79"/>
      <c r="Z9" s="79"/>
    </row>
    <row r="10" spans="1:26" ht="15.75" customHeight="1">
      <c r="A10" s="81" t="s">
        <v>246</v>
      </c>
      <c r="B10" s="79" t="s">
        <v>22</v>
      </c>
      <c r="C10" s="79" t="s">
        <v>1874</v>
      </c>
      <c r="D10" s="79"/>
      <c r="E10" s="79"/>
      <c r="F10" s="79">
        <v>-7.642627077964137E-2</v>
      </c>
      <c r="G10" s="79"/>
      <c r="H10" s="73" t="s">
        <v>1879</v>
      </c>
      <c r="I10" s="69" t="s">
        <v>1874</v>
      </c>
      <c r="J10" s="69">
        <f t="shared" si="0"/>
        <v>4.7124774749117764</v>
      </c>
      <c r="K10" s="69"/>
      <c r="L10" s="79"/>
      <c r="M10" s="79"/>
      <c r="N10" s="79"/>
      <c r="O10" s="79"/>
      <c r="P10" s="79"/>
      <c r="Q10" s="79"/>
      <c r="R10" s="79"/>
      <c r="S10" s="79"/>
      <c r="T10" s="79"/>
      <c r="U10" s="79"/>
      <c r="V10" s="79"/>
      <c r="W10" s="79"/>
      <c r="X10" s="79"/>
      <c r="Y10" s="79"/>
      <c r="Z10" s="79"/>
    </row>
    <row r="11" spans="1:26" ht="15.75" customHeight="1">
      <c r="A11" s="81" t="s">
        <v>24</v>
      </c>
      <c r="B11" s="79" t="s">
        <v>25</v>
      </c>
      <c r="C11" s="79" t="s">
        <v>1874</v>
      </c>
      <c r="D11" s="79"/>
      <c r="E11" s="79"/>
      <c r="F11" s="79">
        <v>-28.801510842298828</v>
      </c>
      <c r="G11" s="79"/>
      <c r="H11" s="73" t="s">
        <v>1880</v>
      </c>
      <c r="I11" s="69" t="s">
        <v>1881</v>
      </c>
      <c r="J11" s="69">
        <f t="shared" si="0"/>
        <v>1.5819243221093799</v>
      </c>
      <c r="K11" s="69" t="s">
        <v>1882</v>
      </c>
      <c r="L11" s="79"/>
      <c r="M11" s="79"/>
      <c r="N11" s="79"/>
      <c r="O11" s="79"/>
      <c r="P11" s="79"/>
      <c r="Q11" s="79"/>
      <c r="R11" s="79"/>
      <c r="S11" s="79"/>
      <c r="T11" s="79"/>
      <c r="U11" s="79"/>
      <c r="V11" s="79"/>
      <c r="W11" s="79"/>
      <c r="X11" s="79"/>
      <c r="Y11" s="79"/>
      <c r="Z11" s="79"/>
    </row>
    <row r="12" spans="1:26" ht="15.75" customHeight="1">
      <c r="A12" s="81" t="s">
        <v>27</v>
      </c>
      <c r="B12" s="79" t="s">
        <v>28</v>
      </c>
      <c r="C12" s="79" t="s">
        <v>1874</v>
      </c>
      <c r="D12" s="79"/>
      <c r="E12" s="79"/>
      <c r="F12" s="79">
        <v>-46.216384074634021</v>
      </c>
      <c r="G12" s="79"/>
      <c r="H12" s="73" t="s">
        <v>1883</v>
      </c>
      <c r="I12" s="69" t="s">
        <v>1884</v>
      </c>
      <c r="J12" s="69">
        <f>SUM(J5:J11)</f>
        <v>86.686983763465832</v>
      </c>
      <c r="K12" s="69"/>
      <c r="L12" s="79"/>
      <c r="M12" s="79"/>
      <c r="N12" s="79"/>
      <c r="O12" s="79"/>
      <c r="P12" s="79"/>
      <c r="Q12" s="79"/>
      <c r="R12" s="79"/>
      <c r="S12" s="79"/>
      <c r="T12" s="79"/>
      <c r="U12" s="79"/>
      <c r="V12" s="79"/>
      <c r="W12" s="79"/>
      <c r="X12" s="79"/>
      <c r="Y12" s="79"/>
      <c r="Z12" s="79"/>
    </row>
    <row r="13" spans="1:26" ht="15.75" customHeight="1">
      <c r="A13" s="81" t="s">
        <v>29</v>
      </c>
      <c r="B13" s="79" t="s">
        <v>30</v>
      </c>
      <c r="C13" s="79" t="s">
        <v>1874</v>
      </c>
      <c r="D13" s="79"/>
      <c r="E13" s="79"/>
      <c r="F13" s="79">
        <v>-0.26087033101173579</v>
      </c>
      <c r="G13" s="79"/>
      <c r="H13" s="73" t="s">
        <v>1885</v>
      </c>
      <c r="I13" s="69" t="s">
        <v>1886</v>
      </c>
      <c r="J13" s="69">
        <f>SUM(J5:J11)-J10</f>
        <v>81.974506288554053</v>
      </c>
      <c r="K13" s="69"/>
      <c r="L13" s="79"/>
      <c r="M13" s="79"/>
      <c r="N13" s="79"/>
      <c r="O13" s="79"/>
      <c r="P13" s="79"/>
      <c r="Q13" s="79"/>
      <c r="R13" s="79"/>
      <c r="S13" s="79"/>
      <c r="T13" s="79"/>
      <c r="U13" s="79"/>
      <c r="V13" s="79"/>
      <c r="W13" s="79"/>
      <c r="X13" s="79"/>
      <c r="Y13" s="79"/>
      <c r="Z13" s="79"/>
    </row>
    <row r="14" spans="1:26" ht="15.75" customHeight="1">
      <c r="A14" s="81" t="s">
        <v>32</v>
      </c>
      <c r="B14" s="79" t="s">
        <v>33</v>
      </c>
      <c r="C14" s="79" t="s">
        <v>1874</v>
      </c>
      <c r="D14" s="79"/>
      <c r="E14" s="79"/>
      <c r="F14" s="79">
        <v>-6.7326554268061942</v>
      </c>
      <c r="G14" s="79"/>
      <c r="H14" s="79" t="s">
        <v>1887</v>
      </c>
      <c r="I14" s="69"/>
      <c r="J14" s="69"/>
      <c r="K14" s="69"/>
      <c r="L14" s="79"/>
      <c r="M14" s="79"/>
      <c r="N14" s="79"/>
      <c r="O14" s="79"/>
      <c r="P14" s="79"/>
      <c r="Q14" s="79"/>
      <c r="R14" s="79"/>
      <c r="S14" s="79"/>
      <c r="T14" s="79"/>
      <c r="U14" s="79"/>
      <c r="V14" s="79"/>
      <c r="W14" s="79"/>
      <c r="X14" s="79"/>
      <c r="Y14" s="79"/>
      <c r="Z14" s="79"/>
    </row>
    <row r="15" spans="1:26" ht="15.75" customHeight="1">
      <c r="A15" s="81" t="s">
        <v>35</v>
      </c>
      <c r="B15" s="79" t="s">
        <v>36</v>
      </c>
      <c r="C15" s="79" t="s">
        <v>1874</v>
      </c>
      <c r="D15" s="79"/>
      <c r="E15" s="79"/>
      <c r="F15" s="79">
        <v>-27.900813631021059</v>
      </c>
      <c r="G15" s="79"/>
      <c r="H15" s="79"/>
      <c r="I15" s="69"/>
      <c r="J15" s="69"/>
      <c r="K15" s="69"/>
      <c r="L15" s="79"/>
      <c r="M15" s="79"/>
      <c r="N15" s="79"/>
      <c r="O15" s="79"/>
      <c r="P15" s="79"/>
      <c r="Q15" s="79"/>
      <c r="R15" s="79"/>
      <c r="S15" s="79"/>
      <c r="T15" s="79"/>
      <c r="U15" s="79"/>
      <c r="V15" s="79"/>
      <c r="W15" s="79"/>
      <c r="X15" s="79"/>
      <c r="Y15" s="79"/>
      <c r="Z15" s="79"/>
    </row>
    <row r="16" spans="1:26" ht="15.75" customHeight="1">
      <c r="A16" s="81" t="s">
        <v>38</v>
      </c>
      <c r="B16" s="79" t="s">
        <v>39</v>
      </c>
      <c r="C16" s="79" t="s">
        <v>1874</v>
      </c>
      <c r="D16" s="79"/>
      <c r="E16" s="79"/>
      <c r="F16" s="79">
        <v>-18.781436361783499</v>
      </c>
      <c r="G16" s="79"/>
      <c r="H16" s="79"/>
      <c r="I16" s="83" t="s">
        <v>1888</v>
      </c>
      <c r="J16" s="84">
        <f>28/25</f>
        <v>1.1200000000000001</v>
      </c>
      <c r="K16" s="69"/>
      <c r="L16" s="79"/>
      <c r="M16" s="79"/>
      <c r="N16" s="79"/>
      <c r="O16" s="79"/>
      <c r="P16" s="79"/>
      <c r="Q16" s="79"/>
      <c r="R16" s="79"/>
      <c r="S16" s="79"/>
      <c r="T16" s="79"/>
      <c r="U16" s="79"/>
      <c r="V16" s="79"/>
      <c r="W16" s="79"/>
      <c r="X16" s="79"/>
      <c r="Y16" s="79"/>
      <c r="Z16" s="79"/>
    </row>
    <row r="17" spans="1:26" ht="15.75" customHeight="1">
      <c r="A17" s="81" t="s">
        <v>40</v>
      </c>
      <c r="B17" s="79" t="s">
        <v>41</v>
      </c>
      <c r="C17" s="79" t="s">
        <v>1874</v>
      </c>
      <c r="D17" s="79"/>
      <c r="E17" s="79"/>
      <c r="F17" s="79">
        <v>-20.063061590964889</v>
      </c>
      <c r="G17" s="79"/>
      <c r="H17" s="79"/>
      <c r="I17" s="85" t="s">
        <v>1889</v>
      </c>
      <c r="J17" s="86">
        <f>265/298</f>
        <v>0.88926174496644295</v>
      </c>
      <c r="K17" s="69"/>
      <c r="L17" s="79"/>
      <c r="M17" s="79"/>
      <c r="N17" s="79"/>
      <c r="O17" s="79"/>
      <c r="P17" s="79"/>
      <c r="Q17" s="79"/>
      <c r="R17" s="79"/>
      <c r="S17" s="79"/>
      <c r="T17" s="79"/>
      <c r="U17" s="79"/>
      <c r="V17" s="79"/>
      <c r="W17" s="79"/>
      <c r="X17" s="79"/>
      <c r="Y17" s="79"/>
      <c r="Z17" s="79"/>
    </row>
    <row r="18" spans="1:26" ht="15.75" customHeight="1">
      <c r="A18" s="81" t="s">
        <v>43</v>
      </c>
      <c r="B18" s="79" t="s">
        <v>44</v>
      </c>
      <c r="C18" s="79" t="s">
        <v>1874</v>
      </c>
      <c r="D18" s="79"/>
      <c r="E18" s="79"/>
      <c r="F18" s="79">
        <v>-16.486996944707151</v>
      </c>
      <c r="G18" s="79"/>
      <c r="H18" s="79"/>
      <c r="I18" s="69"/>
      <c r="J18" s="69"/>
      <c r="K18" s="69"/>
      <c r="L18" s="79"/>
      <c r="M18" s="79"/>
      <c r="N18" s="79"/>
      <c r="O18" s="79"/>
      <c r="P18" s="79"/>
      <c r="Q18" s="79"/>
      <c r="R18" s="79"/>
      <c r="S18" s="79"/>
      <c r="T18" s="79"/>
      <c r="U18" s="79"/>
      <c r="V18" s="79"/>
      <c r="W18" s="79"/>
      <c r="X18" s="79"/>
      <c r="Y18" s="79"/>
      <c r="Z18" s="79"/>
    </row>
    <row r="19" spans="1:26" ht="15.75" customHeight="1">
      <c r="A19" s="81" t="s">
        <v>46</v>
      </c>
      <c r="B19" s="79" t="s">
        <v>47</v>
      </c>
      <c r="C19" s="79" t="s">
        <v>1874</v>
      </c>
      <c r="D19" s="79"/>
      <c r="E19" s="79"/>
      <c r="F19" s="79">
        <v>-25.111501978197001</v>
      </c>
      <c r="G19" s="79"/>
      <c r="H19" s="79"/>
      <c r="I19" s="69"/>
      <c r="J19" s="69"/>
      <c r="K19" s="69"/>
      <c r="L19" s="79"/>
      <c r="M19" s="79"/>
      <c r="N19" s="79"/>
      <c r="O19" s="79"/>
      <c r="P19" s="79"/>
      <c r="Q19" s="79"/>
      <c r="R19" s="79"/>
      <c r="S19" s="79"/>
      <c r="T19" s="79"/>
      <c r="U19" s="79"/>
      <c r="V19" s="79"/>
      <c r="W19" s="79"/>
      <c r="X19" s="79"/>
      <c r="Y19" s="79"/>
      <c r="Z19" s="79"/>
    </row>
    <row r="20" spans="1:26" ht="15.75" customHeight="1">
      <c r="A20" s="81" t="s">
        <v>49</v>
      </c>
      <c r="B20" s="79" t="s">
        <v>50</v>
      </c>
      <c r="C20" s="79" t="s">
        <v>1874</v>
      </c>
      <c r="D20" s="79"/>
      <c r="E20" s="79"/>
      <c r="F20" s="79">
        <v>-37.349535280838843</v>
      </c>
      <c r="G20" s="79"/>
      <c r="H20" s="79"/>
      <c r="I20" s="69"/>
      <c r="J20" s="69"/>
      <c r="K20" s="69"/>
      <c r="L20" s="79"/>
      <c r="M20" s="79"/>
      <c r="N20" s="79"/>
      <c r="O20" s="79"/>
      <c r="P20" s="79"/>
      <c r="Q20" s="79"/>
      <c r="R20" s="79"/>
      <c r="S20" s="79"/>
      <c r="T20" s="79"/>
      <c r="U20" s="79"/>
      <c r="V20" s="79"/>
      <c r="W20" s="79"/>
      <c r="X20" s="79"/>
      <c r="Y20" s="79"/>
      <c r="Z20" s="79"/>
    </row>
    <row r="21" spans="1:26" ht="15.75" customHeight="1">
      <c r="A21" s="81" t="s">
        <v>52</v>
      </c>
      <c r="B21" s="79" t="s">
        <v>53</v>
      </c>
      <c r="C21" s="79" t="s">
        <v>1874</v>
      </c>
      <c r="D21" s="79"/>
      <c r="E21" s="79"/>
      <c r="F21" s="79">
        <v>-7.3855560879097961</v>
      </c>
      <c r="G21" s="79"/>
      <c r="H21" s="79"/>
      <c r="I21" s="69"/>
      <c r="J21" s="69"/>
      <c r="K21" s="69"/>
      <c r="L21" s="79"/>
      <c r="M21" s="79"/>
      <c r="N21" s="79"/>
      <c r="O21" s="79"/>
      <c r="P21" s="79"/>
      <c r="Q21" s="79"/>
      <c r="R21" s="79"/>
      <c r="S21" s="79"/>
      <c r="T21" s="79"/>
      <c r="U21" s="79"/>
      <c r="V21" s="79"/>
      <c r="W21" s="79"/>
      <c r="X21" s="79"/>
      <c r="Y21" s="79"/>
      <c r="Z21" s="79"/>
    </row>
    <row r="22" spans="1:26" ht="15.75" customHeight="1">
      <c r="A22" s="81" t="s">
        <v>54</v>
      </c>
      <c r="B22" s="79" t="s">
        <v>55</v>
      </c>
      <c r="C22" s="79" t="s">
        <v>1874</v>
      </c>
      <c r="D22" s="79"/>
      <c r="E22" s="79"/>
      <c r="F22" s="79">
        <v>-6.5303935010815559</v>
      </c>
      <c r="G22" s="79"/>
      <c r="H22" s="79"/>
      <c r="I22" s="69"/>
      <c r="J22" s="69"/>
      <c r="K22" s="69"/>
      <c r="L22" s="79"/>
      <c r="M22" s="79"/>
      <c r="N22" s="79"/>
      <c r="O22" s="79"/>
      <c r="P22" s="79"/>
      <c r="Q22" s="79"/>
      <c r="R22" s="79"/>
      <c r="S22" s="79"/>
      <c r="T22" s="79"/>
      <c r="U22" s="79"/>
      <c r="V22" s="79"/>
      <c r="W22" s="79"/>
      <c r="X22" s="79"/>
      <c r="Y22" s="79"/>
      <c r="Z22" s="79"/>
    </row>
    <row r="23" spans="1:26" ht="15.75" customHeight="1">
      <c r="A23" s="81" t="s">
        <v>57</v>
      </c>
      <c r="B23" s="79" t="s">
        <v>58</v>
      </c>
      <c r="C23" s="79" t="s">
        <v>1874</v>
      </c>
      <c r="D23" s="79"/>
      <c r="E23" s="79"/>
      <c r="F23" s="79">
        <v>-8.4989830142117846</v>
      </c>
      <c r="G23" s="79"/>
      <c r="H23" s="79"/>
      <c r="I23" s="69"/>
      <c r="J23" s="69"/>
      <c r="K23" s="69"/>
      <c r="L23" s="79"/>
      <c r="M23" s="79"/>
      <c r="N23" s="79"/>
      <c r="O23" s="79"/>
      <c r="P23" s="79"/>
      <c r="Q23" s="79"/>
      <c r="R23" s="79"/>
      <c r="S23" s="79"/>
      <c r="T23" s="79"/>
      <c r="U23" s="79"/>
      <c r="V23" s="79"/>
      <c r="W23" s="79"/>
      <c r="X23" s="79"/>
      <c r="Y23" s="79"/>
      <c r="Z23" s="79"/>
    </row>
    <row r="24" spans="1:26" ht="15.75" customHeight="1">
      <c r="A24" s="81" t="s">
        <v>60</v>
      </c>
      <c r="B24" s="79" t="s">
        <v>61</v>
      </c>
      <c r="C24" s="79" t="s">
        <v>1874</v>
      </c>
      <c r="D24" s="79"/>
      <c r="E24" s="79"/>
      <c r="F24" s="79">
        <v>-56.70289430803291</v>
      </c>
      <c r="G24" s="79"/>
      <c r="H24" s="79"/>
      <c r="I24" s="69"/>
      <c r="J24" s="69"/>
      <c r="K24" s="69"/>
      <c r="L24" s="79"/>
      <c r="M24" s="79"/>
      <c r="N24" s="79"/>
      <c r="O24" s="79"/>
      <c r="P24" s="79"/>
      <c r="Q24" s="79"/>
      <c r="R24" s="79"/>
      <c r="S24" s="79"/>
      <c r="T24" s="79"/>
      <c r="U24" s="79"/>
      <c r="V24" s="79"/>
      <c r="W24" s="79"/>
      <c r="X24" s="79"/>
      <c r="Y24" s="79"/>
      <c r="Z24" s="79"/>
    </row>
    <row r="25" spans="1:26" ht="15.75" customHeight="1">
      <c r="A25" s="81" t="s">
        <v>63</v>
      </c>
      <c r="B25" s="79" t="s">
        <v>64</v>
      </c>
      <c r="C25" s="79" t="s">
        <v>1874</v>
      </c>
      <c r="D25" s="79"/>
      <c r="E25" s="79"/>
      <c r="F25" s="79">
        <v>-49.028525742820356</v>
      </c>
      <c r="G25" s="79"/>
      <c r="H25" s="79"/>
      <c r="I25" s="69"/>
      <c r="J25" s="69"/>
      <c r="K25" s="69"/>
      <c r="L25" s="79"/>
      <c r="M25" s="79"/>
      <c r="N25" s="79"/>
      <c r="O25" s="79"/>
      <c r="P25" s="79"/>
      <c r="Q25" s="79"/>
      <c r="R25" s="79"/>
      <c r="S25" s="79"/>
      <c r="T25" s="79"/>
      <c r="U25" s="79"/>
      <c r="V25" s="79"/>
      <c r="W25" s="79"/>
      <c r="X25" s="79"/>
      <c r="Y25" s="79"/>
      <c r="Z25" s="79"/>
    </row>
    <row r="26" spans="1:26" ht="15.75" customHeight="1">
      <c r="A26" s="81" t="s">
        <v>66</v>
      </c>
      <c r="B26" s="79" t="s">
        <v>67</v>
      </c>
      <c r="C26" s="79" t="s">
        <v>1874</v>
      </c>
      <c r="D26" s="79"/>
      <c r="E26" s="79"/>
      <c r="F26" s="79">
        <v>-55.486154452498113</v>
      </c>
      <c r="G26" s="79"/>
      <c r="H26" s="79"/>
      <c r="I26" s="69"/>
      <c r="J26" s="69"/>
      <c r="K26" s="69"/>
      <c r="L26" s="79"/>
      <c r="M26" s="79"/>
      <c r="N26" s="79"/>
      <c r="O26" s="79"/>
      <c r="P26" s="79"/>
      <c r="Q26" s="79"/>
      <c r="R26" s="79"/>
      <c r="S26" s="79"/>
      <c r="T26" s="79"/>
      <c r="U26" s="79"/>
      <c r="V26" s="79"/>
      <c r="W26" s="79"/>
      <c r="X26" s="79"/>
      <c r="Y26" s="79"/>
      <c r="Z26" s="79"/>
    </row>
    <row r="27" spans="1:26" ht="15.75" customHeight="1">
      <c r="A27" s="81" t="s">
        <v>69</v>
      </c>
      <c r="B27" s="79" t="s">
        <v>70</v>
      </c>
      <c r="C27" s="79" t="s">
        <v>1874</v>
      </c>
      <c r="D27" s="79"/>
      <c r="E27" s="79"/>
      <c r="F27" s="79">
        <v>-53.379403038433807</v>
      </c>
      <c r="G27" s="79"/>
      <c r="H27" s="79"/>
      <c r="I27" s="69"/>
      <c r="J27" s="69"/>
      <c r="K27" s="69"/>
      <c r="L27" s="79"/>
      <c r="M27" s="79"/>
      <c r="N27" s="79"/>
      <c r="O27" s="79"/>
      <c r="P27" s="79"/>
      <c r="Q27" s="79"/>
      <c r="R27" s="79"/>
      <c r="S27" s="79"/>
      <c r="T27" s="79"/>
      <c r="U27" s="79"/>
      <c r="V27" s="79"/>
      <c r="W27" s="79"/>
      <c r="X27" s="79"/>
      <c r="Y27" s="79"/>
      <c r="Z27" s="79"/>
    </row>
    <row r="28" spans="1:26" ht="15.75" customHeight="1">
      <c r="A28" s="81" t="s">
        <v>72</v>
      </c>
      <c r="B28" s="79" t="s">
        <v>73</v>
      </c>
      <c r="C28" s="79" t="s">
        <v>1874</v>
      </c>
      <c r="D28" s="79"/>
      <c r="E28" s="79"/>
      <c r="F28" s="79">
        <v>-23.903308552550211</v>
      </c>
      <c r="G28" s="79"/>
      <c r="H28" s="79"/>
      <c r="I28" s="69"/>
      <c r="J28" s="69"/>
      <c r="K28" s="69"/>
      <c r="L28" s="79"/>
      <c r="M28" s="79"/>
      <c r="N28" s="79"/>
      <c r="O28" s="79"/>
      <c r="P28" s="79"/>
      <c r="Q28" s="79"/>
      <c r="R28" s="79"/>
      <c r="S28" s="79"/>
      <c r="T28" s="79"/>
      <c r="U28" s="79"/>
      <c r="V28" s="79"/>
      <c r="W28" s="79"/>
      <c r="X28" s="79"/>
      <c r="Y28" s="79"/>
      <c r="Z28" s="79"/>
    </row>
    <row r="29" spans="1:26" ht="15.75" customHeight="1">
      <c r="A29" s="81" t="s">
        <v>74</v>
      </c>
      <c r="B29" s="79" t="s">
        <v>75</v>
      </c>
      <c r="C29" s="79" t="s">
        <v>1874</v>
      </c>
      <c r="D29" s="79"/>
      <c r="E29" s="79"/>
      <c r="F29" s="79">
        <v>-10.83442961276282</v>
      </c>
      <c r="G29" s="79"/>
      <c r="H29" s="79"/>
      <c r="I29" s="69"/>
      <c r="J29" s="69"/>
      <c r="K29" s="69"/>
      <c r="L29" s="79"/>
      <c r="M29" s="79"/>
      <c r="N29" s="79"/>
      <c r="O29" s="79"/>
      <c r="P29" s="79"/>
      <c r="Q29" s="79"/>
      <c r="R29" s="79"/>
      <c r="S29" s="79"/>
      <c r="T29" s="79"/>
      <c r="U29" s="79"/>
      <c r="V29" s="79"/>
      <c r="W29" s="79"/>
      <c r="X29" s="79"/>
      <c r="Y29" s="79"/>
      <c r="Z29" s="79"/>
    </row>
    <row r="30" spans="1:26" ht="15.75" customHeight="1">
      <c r="A30" s="81" t="s">
        <v>77</v>
      </c>
      <c r="B30" s="79" t="s">
        <v>78</v>
      </c>
      <c r="C30" s="79" t="s">
        <v>1874</v>
      </c>
      <c r="D30" s="79"/>
      <c r="E30" s="79"/>
      <c r="F30" s="79">
        <v>1.2108036145684951</v>
      </c>
      <c r="G30" s="79"/>
      <c r="H30" s="79"/>
      <c r="I30" s="69"/>
      <c r="J30" s="69"/>
      <c r="K30" s="69"/>
      <c r="L30" s="79"/>
      <c r="M30" s="79"/>
      <c r="N30" s="79"/>
      <c r="O30" s="79"/>
      <c r="P30" s="79"/>
      <c r="Q30" s="79"/>
      <c r="R30" s="79"/>
      <c r="S30" s="79"/>
      <c r="T30" s="79"/>
      <c r="U30" s="79"/>
      <c r="V30" s="79"/>
      <c r="W30" s="79"/>
      <c r="X30" s="79"/>
      <c r="Y30" s="79"/>
      <c r="Z30" s="79"/>
    </row>
    <row r="31" spans="1:26" ht="15.75" customHeight="1">
      <c r="A31" s="81" t="s">
        <v>80</v>
      </c>
      <c r="B31" s="79" t="s">
        <v>81</v>
      </c>
      <c r="C31" s="79" t="s">
        <v>1874</v>
      </c>
      <c r="D31" s="79"/>
      <c r="E31" s="79"/>
      <c r="F31" s="79">
        <v>-7.7674235575247339</v>
      </c>
      <c r="G31" s="79"/>
      <c r="H31" s="79"/>
      <c r="I31" s="69"/>
      <c r="J31" s="69"/>
      <c r="K31" s="69"/>
      <c r="L31" s="79"/>
      <c r="M31" s="79"/>
      <c r="N31" s="79"/>
      <c r="O31" s="79"/>
      <c r="P31" s="79"/>
      <c r="Q31" s="79"/>
      <c r="R31" s="79"/>
      <c r="S31" s="79"/>
      <c r="T31" s="79"/>
      <c r="U31" s="79"/>
      <c r="V31" s="79"/>
      <c r="W31" s="79"/>
      <c r="X31" s="79"/>
      <c r="Y31" s="79"/>
      <c r="Z31" s="79"/>
    </row>
    <row r="32" spans="1:26" ht="15.75" customHeight="1">
      <c r="A32" s="81" t="s">
        <v>83</v>
      </c>
      <c r="B32" s="79" t="s">
        <v>84</v>
      </c>
      <c r="C32" s="79" t="s">
        <v>1874</v>
      </c>
      <c r="D32" s="79"/>
      <c r="E32" s="79"/>
      <c r="F32" s="79">
        <v>-5.804732152172404</v>
      </c>
      <c r="G32" s="79"/>
      <c r="H32" s="79"/>
      <c r="I32" s="69"/>
      <c r="J32" s="69"/>
      <c r="K32" s="69"/>
      <c r="L32" s="79"/>
      <c r="M32" s="79"/>
      <c r="N32" s="79"/>
      <c r="O32" s="79"/>
      <c r="P32" s="79"/>
      <c r="Q32" s="79"/>
      <c r="R32" s="79"/>
      <c r="S32" s="79"/>
      <c r="T32" s="79"/>
      <c r="U32" s="79"/>
      <c r="V32" s="79"/>
      <c r="W32" s="79"/>
      <c r="X32" s="79"/>
      <c r="Y32" s="79"/>
      <c r="Z32" s="79"/>
    </row>
    <row r="33" spans="1:26" ht="15.75" customHeight="1">
      <c r="A33" s="81" t="s">
        <v>85</v>
      </c>
      <c r="B33" s="79" t="s">
        <v>86</v>
      </c>
      <c r="C33" s="79" t="s">
        <v>1874</v>
      </c>
      <c r="D33" s="79"/>
      <c r="E33" s="79"/>
      <c r="F33" s="79">
        <v>4.7124774749117764</v>
      </c>
      <c r="G33" s="79"/>
      <c r="H33" s="79"/>
      <c r="I33" s="69"/>
      <c r="J33" s="69"/>
      <c r="K33" s="69"/>
      <c r="L33" s="79"/>
      <c r="M33" s="79"/>
      <c r="N33" s="79"/>
      <c r="O33" s="79"/>
      <c r="P33" s="79"/>
      <c r="Q33" s="79"/>
      <c r="R33" s="79"/>
      <c r="S33" s="79"/>
      <c r="T33" s="79"/>
      <c r="U33" s="79"/>
      <c r="V33" s="79"/>
      <c r="W33" s="79"/>
      <c r="X33" s="79"/>
      <c r="Y33" s="79"/>
      <c r="Z33" s="79"/>
    </row>
    <row r="34" spans="1:26" ht="15.75" customHeight="1">
      <c r="A34" s="81" t="s">
        <v>88</v>
      </c>
      <c r="B34" s="79" t="s">
        <v>89</v>
      </c>
      <c r="C34" s="79" t="s">
        <v>1874</v>
      </c>
      <c r="D34" s="79"/>
      <c r="E34" s="79"/>
      <c r="F34" s="79">
        <v>-35.075700183663443</v>
      </c>
      <c r="G34" s="79"/>
      <c r="H34" s="79"/>
      <c r="I34" s="69"/>
      <c r="J34" s="69"/>
      <c r="K34" s="69"/>
      <c r="L34" s="79"/>
      <c r="M34" s="79"/>
      <c r="N34" s="79"/>
      <c r="O34" s="79"/>
      <c r="P34" s="79"/>
      <c r="Q34" s="79"/>
      <c r="R34" s="79"/>
      <c r="S34" s="79"/>
      <c r="T34" s="79"/>
      <c r="U34" s="79"/>
      <c r="V34" s="79"/>
      <c r="W34" s="79"/>
      <c r="X34" s="79"/>
      <c r="Y34" s="79"/>
      <c r="Z34" s="79"/>
    </row>
    <row r="35" spans="1:26" ht="15.75" customHeight="1">
      <c r="A35" s="81" t="s">
        <v>91</v>
      </c>
      <c r="B35" s="79" t="s">
        <v>92</v>
      </c>
      <c r="C35" s="79" t="s">
        <v>1874</v>
      </c>
      <c r="D35" s="79"/>
      <c r="E35" s="79"/>
      <c r="F35" s="79">
        <v>-31.78583077705435</v>
      </c>
      <c r="G35" s="79"/>
      <c r="H35" s="79"/>
      <c r="I35" s="69"/>
      <c r="J35" s="69"/>
      <c r="K35" s="69"/>
      <c r="L35" s="79"/>
      <c r="M35" s="79"/>
      <c r="N35" s="79"/>
      <c r="O35" s="79"/>
      <c r="P35" s="79"/>
      <c r="Q35" s="79"/>
      <c r="R35" s="79"/>
      <c r="S35" s="79"/>
      <c r="T35" s="79"/>
      <c r="U35" s="79"/>
      <c r="V35" s="79"/>
      <c r="W35" s="79"/>
      <c r="X35" s="79"/>
      <c r="Y35" s="79"/>
      <c r="Z35" s="79"/>
    </row>
    <row r="36" spans="1:26" ht="15.75" customHeight="1">
      <c r="A36" s="81" t="s">
        <v>94</v>
      </c>
      <c r="B36" s="79" t="s">
        <v>95</v>
      </c>
      <c r="C36" s="79" t="s">
        <v>1874</v>
      </c>
      <c r="D36" s="79"/>
      <c r="E36" s="79"/>
      <c r="F36" s="79">
        <v>-3.5034355364398508</v>
      </c>
      <c r="G36" s="79"/>
      <c r="H36" s="79"/>
      <c r="I36" s="69"/>
      <c r="J36" s="69"/>
      <c r="K36" s="69"/>
      <c r="L36" s="79"/>
      <c r="M36" s="79"/>
      <c r="N36" s="79"/>
      <c r="O36" s="79"/>
      <c r="P36" s="79"/>
      <c r="Q36" s="79"/>
      <c r="R36" s="79"/>
      <c r="S36" s="79"/>
      <c r="T36" s="79"/>
      <c r="U36" s="79"/>
      <c r="V36" s="79"/>
      <c r="W36" s="79"/>
      <c r="X36" s="79"/>
      <c r="Y36" s="79"/>
      <c r="Z36" s="79"/>
    </row>
    <row r="37" spans="1:26" ht="15.75" customHeight="1">
      <c r="A37" s="81" t="s">
        <v>96</v>
      </c>
      <c r="B37" s="79" t="s">
        <v>97</v>
      </c>
      <c r="C37" s="79" t="s">
        <v>1874</v>
      </c>
      <c r="D37" s="79"/>
      <c r="E37" s="79"/>
      <c r="F37" s="79">
        <v>-24.94604556045255</v>
      </c>
      <c r="G37" s="79"/>
      <c r="H37" s="79"/>
      <c r="I37" s="69"/>
      <c r="J37" s="69"/>
      <c r="K37" s="69"/>
      <c r="L37" s="79"/>
      <c r="M37" s="79"/>
      <c r="N37" s="79"/>
      <c r="O37" s="79"/>
      <c r="P37" s="79"/>
      <c r="Q37" s="79"/>
      <c r="R37" s="79"/>
      <c r="S37" s="79"/>
      <c r="T37" s="79"/>
      <c r="U37" s="79"/>
      <c r="V37" s="79"/>
      <c r="W37" s="79"/>
      <c r="X37" s="79"/>
      <c r="Y37" s="79"/>
      <c r="Z37" s="79"/>
    </row>
    <row r="38" spans="1:26" ht="15.75" customHeight="1">
      <c r="A38" s="81" t="s">
        <v>99</v>
      </c>
      <c r="B38" s="79" t="s">
        <v>100</v>
      </c>
      <c r="C38" s="79" t="s">
        <v>1874</v>
      </c>
      <c r="D38" s="79"/>
      <c r="E38" s="79"/>
      <c r="F38" s="79">
        <v>-11.0495049974502</v>
      </c>
      <c r="G38" s="79"/>
      <c r="H38" s="79"/>
      <c r="I38" s="69"/>
      <c r="J38" s="69"/>
      <c r="K38" s="69"/>
      <c r="L38" s="79"/>
      <c r="M38" s="79"/>
      <c r="N38" s="79"/>
      <c r="O38" s="79"/>
      <c r="P38" s="79"/>
      <c r="Q38" s="79"/>
      <c r="R38" s="79"/>
      <c r="S38" s="79"/>
      <c r="T38" s="79"/>
      <c r="U38" s="79"/>
      <c r="V38" s="79"/>
      <c r="W38" s="79"/>
      <c r="X38" s="79"/>
      <c r="Y38" s="79"/>
      <c r="Z38" s="79"/>
    </row>
    <row r="39" spans="1:26" ht="15.75" customHeight="1">
      <c r="A39" s="81" t="s">
        <v>102</v>
      </c>
      <c r="B39" s="79" t="s">
        <v>103</v>
      </c>
      <c r="C39" s="79" t="s">
        <v>1874</v>
      </c>
      <c r="D39" s="79"/>
      <c r="E39" s="79"/>
      <c r="F39" s="79">
        <v>-1.924794567354271</v>
      </c>
      <c r="G39" s="79"/>
      <c r="H39" s="79"/>
      <c r="I39" s="69"/>
      <c r="J39" s="69"/>
      <c r="K39" s="69"/>
      <c r="L39" s="79"/>
      <c r="M39" s="79"/>
      <c r="N39" s="79"/>
      <c r="O39" s="79"/>
      <c r="P39" s="79"/>
      <c r="Q39" s="79"/>
      <c r="R39" s="79"/>
      <c r="S39" s="79"/>
      <c r="T39" s="79"/>
      <c r="U39" s="79"/>
      <c r="V39" s="79"/>
      <c r="W39" s="79"/>
      <c r="X39" s="79"/>
      <c r="Y39" s="79"/>
      <c r="Z39" s="79"/>
    </row>
    <row r="40" spans="1:26" ht="15.75" customHeight="1">
      <c r="A40" s="81" t="s">
        <v>105</v>
      </c>
      <c r="B40" s="79" t="s">
        <v>106</v>
      </c>
      <c r="C40" s="79" t="s">
        <v>1874</v>
      </c>
      <c r="D40" s="79"/>
      <c r="E40" s="79"/>
      <c r="F40" s="79">
        <v>-34.910378078828131</v>
      </c>
      <c r="G40" s="79"/>
      <c r="H40" s="79"/>
      <c r="I40" s="69"/>
      <c r="J40" s="69"/>
      <c r="K40" s="69"/>
      <c r="L40" s="79"/>
      <c r="M40" s="79"/>
      <c r="N40" s="79"/>
      <c r="O40" s="79"/>
      <c r="P40" s="79"/>
      <c r="Q40" s="79"/>
      <c r="R40" s="79"/>
      <c r="S40" s="79"/>
      <c r="T40" s="79"/>
      <c r="U40" s="79"/>
      <c r="V40" s="79"/>
      <c r="W40" s="79"/>
      <c r="X40" s="79"/>
      <c r="Y40" s="79"/>
      <c r="Z40" s="79"/>
    </row>
    <row r="41" spans="1:26" ht="15.75" customHeight="1">
      <c r="A41" s="81" t="s">
        <v>107</v>
      </c>
      <c r="B41" s="79" t="s">
        <v>108</v>
      </c>
      <c r="C41" s="79" t="s">
        <v>1874</v>
      </c>
      <c r="D41" s="79"/>
      <c r="E41" s="79"/>
      <c r="F41" s="79">
        <v>-1.103944058140798</v>
      </c>
      <c r="G41" s="79"/>
      <c r="H41" s="79"/>
      <c r="I41" s="69"/>
      <c r="J41" s="69"/>
      <c r="K41" s="69"/>
      <c r="L41" s="79"/>
      <c r="M41" s="79"/>
      <c r="N41" s="79"/>
      <c r="O41" s="79"/>
      <c r="P41" s="79"/>
      <c r="Q41" s="79"/>
      <c r="R41" s="79"/>
      <c r="S41" s="79"/>
      <c r="T41" s="79"/>
      <c r="U41" s="79"/>
      <c r="V41" s="79"/>
      <c r="W41" s="79"/>
      <c r="X41" s="79"/>
      <c r="Y41" s="79"/>
      <c r="Z41" s="79"/>
    </row>
    <row r="42" spans="1:26" ht="15.75" customHeight="1">
      <c r="A42" s="81" t="s">
        <v>110</v>
      </c>
      <c r="B42" s="79" t="s">
        <v>111</v>
      </c>
      <c r="C42" s="79" t="s">
        <v>1874</v>
      </c>
      <c r="D42" s="79"/>
      <c r="E42" s="79"/>
      <c r="F42" s="79">
        <v>-37.742136268725602</v>
      </c>
      <c r="G42" s="79"/>
      <c r="H42" s="79"/>
      <c r="I42" s="69"/>
      <c r="J42" s="69"/>
      <c r="K42" s="69"/>
      <c r="L42" s="79"/>
      <c r="M42" s="79"/>
      <c r="N42" s="79"/>
      <c r="O42" s="79"/>
      <c r="P42" s="79"/>
      <c r="Q42" s="79"/>
      <c r="R42" s="79"/>
      <c r="S42" s="79"/>
      <c r="T42" s="79"/>
      <c r="U42" s="79"/>
      <c r="V42" s="79"/>
      <c r="W42" s="79"/>
      <c r="X42" s="79"/>
      <c r="Y42" s="79"/>
      <c r="Z42" s="79"/>
    </row>
    <row r="43" spans="1:26" ht="15.75" customHeight="1">
      <c r="A43" s="81" t="s">
        <v>113</v>
      </c>
      <c r="B43" s="79" t="s">
        <v>114</v>
      </c>
      <c r="C43" s="79" t="s">
        <v>1874</v>
      </c>
      <c r="D43" s="79"/>
      <c r="E43" s="79"/>
      <c r="F43" s="79">
        <v>-6.6822163373437879</v>
      </c>
      <c r="G43" s="79"/>
      <c r="H43" s="79"/>
      <c r="I43" s="69"/>
      <c r="J43" s="69"/>
      <c r="K43" s="69"/>
      <c r="L43" s="79"/>
      <c r="M43" s="79"/>
      <c r="N43" s="79"/>
      <c r="O43" s="79"/>
      <c r="P43" s="79"/>
      <c r="Q43" s="79"/>
      <c r="R43" s="79"/>
      <c r="S43" s="79"/>
      <c r="T43" s="79"/>
      <c r="U43" s="79"/>
      <c r="V43" s="79"/>
      <c r="W43" s="79"/>
      <c r="X43" s="79"/>
      <c r="Y43" s="79"/>
      <c r="Z43" s="79"/>
    </row>
    <row r="44" spans="1:26" ht="15.75" customHeight="1">
      <c r="A44" s="81" t="s">
        <v>116</v>
      </c>
      <c r="B44" s="79" t="s">
        <v>117</v>
      </c>
      <c r="C44" s="79" t="s">
        <v>1874</v>
      </c>
      <c r="D44" s="79"/>
      <c r="E44" s="79"/>
      <c r="F44" s="79">
        <v>-29.68209589209372</v>
      </c>
      <c r="G44" s="79"/>
      <c r="H44" s="79"/>
      <c r="I44" s="69"/>
      <c r="J44" s="69"/>
      <c r="K44" s="69"/>
      <c r="L44" s="79"/>
      <c r="M44" s="79"/>
      <c r="N44" s="79"/>
      <c r="O44" s="79"/>
      <c r="P44" s="79"/>
      <c r="Q44" s="79"/>
      <c r="R44" s="79"/>
      <c r="S44" s="79"/>
      <c r="T44" s="79"/>
      <c r="U44" s="79"/>
      <c r="V44" s="79"/>
      <c r="W44" s="79"/>
      <c r="X44" s="79"/>
      <c r="Y44" s="79"/>
      <c r="Z44" s="79"/>
    </row>
    <row r="45" spans="1:26" ht="15.75" customHeight="1">
      <c r="A45" s="81" t="s">
        <v>118</v>
      </c>
      <c r="B45" s="79" t="s">
        <v>119</v>
      </c>
      <c r="C45" s="79" t="s">
        <v>1874</v>
      </c>
      <c r="D45" s="79"/>
      <c r="E45" s="79"/>
      <c r="F45" s="79">
        <v>-36.10534957119485</v>
      </c>
      <c r="G45" s="79"/>
      <c r="H45" s="79"/>
      <c r="I45" s="69"/>
      <c r="J45" s="69"/>
      <c r="K45" s="69"/>
      <c r="L45" s="79"/>
      <c r="M45" s="79"/>
      <c r="N45" s="79"/>
      <c r="O45" s="79"/>
      <c r="P45" s="79"/>
      <c r="Q45" s="79"/>
      <c r="R45" s="79"/>
      <c r="S45" s="79"/>
      <c r="T45" s="79"/>
      <c r="U45" s="79"/>
      <c r="V45" s="79"/>
      <c r="W45" s="79"/>
      <c r="X45" s="79"/>
      <c r="Y45" s="79"/>
      <c r="Z45" s="79"/>
    </row>
    <row r="46" spans="1:26" ht="15.75" customHeight="1">
      <c r="A46" s="81" t="s">
        <v>121</v>
      </c>
      <c r="B46" s="79" t="s">
        <v>122</v>
      </c>
      <c r="C46" s="79" t="s">
        <v>1874</v>
      </c>
      <c r="D46" s="79"/>
      <c r="E46" s="79"/>
      <c r="F46" s="79">
        <v>-2.84145008544307</v>
      </c>
      <c r="G46" s="79"/>
      <c r="H46" s="79"/>
      <c r="I46" s="69"/>
      <c r="J46" s="69"/>
      <c r="K46" s="69"/>
      <c r="L46" s="79"/>
      <c r="M46" s="79"/>
      <c r="N46" s="79"/>
      <c r="O46" s="79"/>
      <c r="P46" s="79"/>
      <c r="Q46" s="79"/>
      <c r="R46" s="79"/>
      <c r="S46" s="79"/>
      <c r="T46" s="79"/>
      <c r="U46" s="79"/>
      <c r="V46" s="79"/>
      <c r="W46" s="79"/>
      <c r="X46" s="79"/>
      <c r="Y46" s="79"/>
      <c r="Z46" s="79"/>
    </row>
    <row r="47" spans="1:26" ht="15.75" customHeight="1">
      <c r="A47" s="81" t="s">
        <v>124</v>
      </c>
      <c r="B47" s="79" t="s">
        <v>125</v>
      </c>
      <c r="C47" s="79" t="s">
        <v>1874</v>
      </c>
      <c r="D47" s="79"/>
      <c r="E47" s="79"/>
      <c r="F47" s="79">
        <v>-3.9111105022045769</v>
      </c>
      <c r="G47" s="79"/>
      <c r="H47" s="79"/>
      <c r="I47" s="69"/>
      <c r="J47" s="69"/>
      <c r="K47" s="69"/>
      <c r="L47" s="79"/>
      <c r="M47" s="79"/>
      <c r="N47" s="79"/>
      <c r="O47" s="79"/>
      <c r="P47" s="79"/>
      <c r="Q47" s="79"/>
      <c r="R47" s="79"/>
      <c r="S47" s="79"/>
      <c r="T47" s="79"/>
      <c r="U47" s="79"/>
      <c r="V47" s="79"/>
      <c r="W47" s="79"/>
      <c r="X47" s="79"/>
      <c r="Y47" s="79"/>
      <c r="Z47" s="79"/>
    </row>
    <row r="48" spans="1:26" ht="15.75" customHeight="1">
      <c r="A48" s="81" t="s">
        <v>127</v>
      </c>
      <c r="B48" s="79" t="s">
        <v>128</v>
      </c>
      <c r="C48" s="79" t="s">
        <v>1874</v>
      </c>
      <c r="D48" s="79"/>
      <c r="E48" s="79"/>
      <c r="F48" s="79">
        <v>-33.373670736872697</v>
      </c>
      <c r="G48" s="79"/>
      <c r="H48" s="79"/>
      <c r="I48" s="69"/>
      <c r="J48" s="69"/>
      <c r="K48" s="69"/>
      <c r="L48" s="79"/>
      <c r="M48" s="79"/>
      <c r="N48" s="79"/>
      <c r="O48" s="79"/>
      <c r="P48" s="79"/>
      <c r="Q48" s="79"/>
      <c r="R48" s="79"/>
      <c r="S48" s="79"/>
      <c r="T48" s="79"/>
      <c r="U48" s="79"/>
      <c r="V48" s="79"/>
      <c r="W48" s="79"/>
      <c r="X48" s="79"/>
      <c r="Y48" s="79"/>
      <c r="Z48" s="79"/>
    </row>
    <row r="49" spans="1:26" ht="15.75" customHeight="1">
      <c r="A49" s="81" t="s">
        <v>130</v>
      </c>
      <c r="B49" s="79" t="s">
        <v>131</v>
      </c>
      <c r="C49" s="79" t="s">
        <v>1874</v>
      </c>
      <c r="D49" s="79"/>
      <c r="E49" s="79"/>
      <c r="F49" s="79">
        <v>-35.75729607062145</v>
      </c>
      <c r="G49" s="79"/>
      <c r="H49" s="79"/>
      <c r="I49" s="69"/>
      <c r="J49" s="69"/>
      <c r="K49" s="69"/>
      <c r="L49" s="79"/>
      <c r="M49" s="79"/>
      <c r="N49" s="79"/>
      <c r="O49" s="79"/>
      <c r="P49" s="79"/>
      <c r="Q49" s="79"/>
      <c r="R49" s="79"/>
      <c r="S49" s="79"/>
      <c r="T49" s="79"/>
      <c r="U49" s="79"/>
      <c r="V49" s="79"/>
      <c r="W49" s="79"/>
      <c r="X49" s="79"/>
      <c r="Y49" s="79"/>
      <c r="Z49" s="79"/>
    </row>
    <row r="50" spans="1:26" ht="15.75" customHeight="1">
      <c r="A50" s="81" t="s">
        <v>132</v>
      </c>
      <c r="B50" s="79" t="s">
        <v>133</v>
      </c>
      <c r="C50" s="79" t="s">
        <v>1874</v>
      </c>
      <c r="D50" s="79"/>
      <c r="E50" s="79"/>
      <c r="F50" s="79">
        <v>-32.799968592237171</v>
      </c>
      <c r="G50" s="79"/>
      <c r="H50" s="79"/>
      <c r="I50" s="69"/>
      <c r="J50" s="69"/>
      <c r="K50" s="69"/>
      <c r="L50" s="79"/>
      <c r="M50" s="79"/>
      <c r="N50" s="79"/>
      <c r="O50" s="79"/>
      <c r="P50" s="79"/>
      <c r="Q50" s="79"/>
      <c r="R50" s="79"/>
      <c r="S50" s="79"/>
      <c r="T50" s="79"/>
      <c r="U50" s="79"/>
      <c r="V50" s="79"/>
      <c r="W50" s="79"/>
      <c r="X50" s="79"/>
      <c r="Y50" s="79"/>
      <c r="Z50" s="79"/>
    </row>
    <row r="51" spans="1:26" ht="15.75" customHeight="1">
      <c r="A51" s="81" t="s">
        <v>1</v>
      </c>
      <c r="B51" s="79" t="s">
        <v>134</v>
      </c>
      <c r="C51" s="79" t="s">
        <v>1874</v>
      </c>
      <c r="D51" s="79"/>
      <c r="E51" s="79"/>
      <c r="F51" s="79">
        <v>-54.633842204065907</v>
      </c>
      <c r="G51" s="79"/>
      <c r="H51" s="79"/>
      <c r="I51" s="69"/>
      <c r="J51" s="69"/>
      <c r="K51" s="69"/>
      <c r="L51" s="79"/>
      <c r="M51" s="79"/>
      <c r="N51" s="79"/>
      <c r="O51" s="79"/>
      <c r="P51" s="79"/>
      <c r="Q51" s="79"/>
      <c r="R51" s="79"/>
      <c r="S51" s="79"/>
      <c r="T51" s="79"/>
      <c r="U51" s="79"/>
      <c r="V51" s="79"/>
      <c r="W51" s="79"/>
      <c r="X51" s="79"/>
      <c r="Y51" s="79"/>
      <c r="Z51" s="79"/>
    </row>
    <row r="52" spans="1:26" ht="15.75" customHeight="1">
      <c r="A52" s="81" t="s">
        <v>136</v>
      </c>
      <c r="B52" s="79" t="s">
        <v>137</v>
      </c>
      <c r="C52" s="79" t="s">
        <v>1874</v>
      </c>
      <c r="D52" s="79"/>
      <c r="E52" s="79"/>
      <c r="F52" s="79">
        <v>20.200073916406961</v>
      </c>
      <c r="G52" s="79"/>
      <c r="H52" s="79"/>
      <c r="I52" s="79"/>
      <c r="J52" s="79"/>
      <c r="K52" s="79"/>
      <c r="L52" s="79"/>
      <c r="M52" s="79"/>
      <c r="N52" s="79"/>
      <c r="O52" s="79"/>
      <c r="P52" s="79"/>
      <c r="Q52" s="79"/>
      <c r="R52" s="79"/>
      <c r="S52" s="79"/>
      <c r="T52" s="79"/>
      <c r="U52" s="79"/>
      <c r="V52" s="79"/>
      <c r="W52" s="79"/>
      <c r="X52" s="79"/>
      <c r="Y52" s="79"/>
      <c r="Z52" s="79"/>
    </row>
    <row r="53" spans="1:26" ht="15.75" customHeight="1">
      <c r="A53" s="81" t="s">
        <v>2</v>
      </c>
      <c r="B53" s="79" t="s">
        <v>3</v>
      </c>
      <c r="C53" s="79" t="s">
        <v>1881</v>
      </c>
      <c r="D53" s="79"/>
      <c r="E53" s="79"/>
      <c r="F53" s="79">
        <v>5.2008180013742411</v>
      </c>
      <c r="G53" s="79"/>
      <c r="H53" s="79"/>
      <c r="I53" s="79"/>
      <c r="J53" s="79"/>
      <c r="K53" s="79"/>
      <c r="L53" s="79"/>
      <c r="M53" s="79"/>
      <c r="N53" s="79"/>
      <c r="O53" s="79"/>
      <c r="P53" s="79"/>
      <c r="Q53" s="79"/>
      <c r="R53" s="79"/>
      <c r="S53" s="79"/>
      <c r="T53" s="79"/>
      <c r="U53" s="79"/>
      <c r="V53" s="79"/>
      <c r="W53" s="79"/>
      <c r="X53" s="79"/>
      <c r="Y53" s="79"/>
      <c r="Z53" s="79"/>
    </row>
    <row r="54" spans="1:26" ht="15.75" customHeight="1">
      <c r="A54" s="81" t="s">
        <v>4</v>
      </c>
      <c r="B54" s="79" t="s">
        <v>5</v>
      </c>
      <c r="C54" s="79" t="s">
        <v>1881</v>
      </c>
      <c r="D54" s="79"/>
      <c r="E54" s="79"/>
      <c r="F54" s="79">
        <v>0.6328789577415137</v>
      </c>
      <c r="G54" s="79"/>
      <c r="H54" s="79"/>
      <c r="I54" s="79"/>
      <c r="J54" s="79"/>
      <c r="K54" s="79"/>
      <c r="L54" s="79"/>
      <c r="M54" s="79"/>
      <c r="N54" s="79"/>
      <c r="O54" s="79"/>
      <c r="P54" s="79"/>
      <c r="Q54" s="79"/>
      <c r="R54" s="79"/>
      <c r="S54" s="79"/>
      <c r="T54" s="79"/>
      <c r="U54" s="79"/>
      <c r="V54" s="79"/>
      <c r="W54" s="79"/>
      <c r="X54" s="79"/>
      <c r="Y54" s="79"/>
      <c r="Z54" s="79"/>
    </row>
    <row r="55" spans="1:26" ht="15.75" customHeight="1">
      <c r="A55" s="81" t="s">
        <v>7</v>
      </c>
      <c r="B55" s="79" t="s">
        <v>8</v>
      </c>
      <c r="C55" s="79" t="s">
        <v>1881</v>
      </c>
      <c r="D55" s="79"/>
      <c r="E55" s="79"/>
      <c r="F55" s="79">
        <v>2.7580660261091938</v>
      </c>
      <c r="G55" s="79"/>
      <c r="H55" s="79"/>
      <c r="I55" s="79"/>
      <c r="J55" s="79"/>
      <c r="K55" s="79"/>
      <c r="L55" s="79"/>
      <c r="M55" s="79"/>
      <c r="N55" s="79"/>
      <c r="O55" s="79"/>
      <c r="P55" s="79"/>
      <c r="Q55" s="79"/>
      <c r="R55" s="79"/>
      <c r="S55" s="79"/>
      <c r="T55" s="79"/>
      <c r="U55" s="79"/>
      <c r="V55" s="79"/>
      <c r="W55" s="79"/>
      <c r="X55" s="79"/>
      <c r="Y55" s="79"/>
      <c r="Z55" s="79"/>
    </row>
    <row r="56" spans="1:26" ht="15.75" customHeight="1">
      <c r="A56" s="81" t="s">
        <v>10</v>
      </c>
      <c r="B56" s="79" t="s">
        <v>11</v>
      </c>
      <c r="C56" s="79" t="s">
        <v>1881</v>
      </c>
      <c r="D56" s="79"/>
      <c r="E56" s="79"/>
      <c r="F56" s="79">
        <v>2.1091321704415291</v>
      </c>
      <c r="G56" s="79"/>
      <c r="H56" s="79"/>
      <c r="I56" s="79"/>
      <c r="J56" s="79"/>
      <c r="K56" s="79"/>
      <c r="L56" s="79"/>
      <c r="M56" s="79"/>
      <c r="N56" s="79"/>
      <c r="O56" s="79"/>
      <c r="P56" s="79"/>
      <c r="Q56" s="79"/>
      <c r="R56" s="79"/>
      <c r="S56" s="79"/>
      <c r="T56" s="79"/>
      <c r="U56" s="79"/>
      <c r="V56" s="79"/>
      <c r="W56" s="79"/>
      <c r="X56" s="79"/>
      <c r="Y56" s="79"/>
      <c r="Z56" s="79"/>
    </row>
    <row r="57" spans="1:26" ht="15.75" customHeight="1">
      <c r="A57" s="81" t="s">
        <v>13</v>
      </c>
      <c r="B57" s="79" t="s">
        <v>14</v>
      </c>
      <c r="C57" s="79" t="s">
        <v>1881</v>
      </c>
      <c r="D57" s="79"/>
      <c r="E57" s="79"/>
      <c r="F57" s="79">
        <v>17.946700622194559</v>
      </c>
      <c r="G57" s="79"/>
      <c r="H57" s="79"/>
      <c r="I57" s="79"/>
      <c r="J57" s="79"/>
      <c r="K57" s="79"/>
      <c r="L57" s="79"/>
      <c r="M57" s="79"/>
      <c r="N57" s="79"/>
      <c r="O57" s="79"/>
      <c r="P57" s="79"/>
      <c r="Q57" s="79"/>
      <c r="R57" s="79"/>
      <c r="S57" s="79"/>
      <c r="T57" s="79"/>
      <c r="U57" s="79"/>
      <c r="V57" s="79"/>
      <c r="W57" s="79"/>
      <c r="X57" s="79"/>
      <c r="Y57" s="79"/>
      <c r="Z57" s="79"/>
    </row>
    <row r="58" spans="1:26" ht="15.75" customHeight="1">
      <c r="A58" s="81" t="s">
        <v>16</v>
      </c>
      <c r="B58" s="79" t="s">
        <v>17</v>
      </c>
      <c r="C58" s="79" t="s">
        <v>1881</v>
      </c>
      <c r="D58" s="79"/>
      <c r="E58" s="79"/>
      <c r="F58" s="79">
        <v>2.9640601206629902</v>
      </c>
      <c r="G58" s="79"/>
      <c r="H58" s="79"/>
      <c r="I58" s="79"/>
      <c r="J58" s="79"/>
      <c r="K58" s="79"/>
      <c r="L58" s="79"/>
      <c r="M58" s="79"/>
      <c r="N58" s="79"/>
      <c r="O58" s="79"/>
      <c r="P58" s="79"/>
      <c r="Q58" s="79"/>
      <c r="R58" s="79"/>
      <c r="S58" s="79"/>
      <c r="T58" s="79"/>
      <c r="U58" s="79"/>
      <c r="V58" s="79"/>
      <c r="W58" s="79"/>
      <c r="X58" s="79"/>
      <c r="Y58" s="79"/>
      <c r="Z58" s="79"/>
    </row>
    <row r="59" spans="1:26" ht="15.75" customHeight="1">
      <c r="A59" s="81" t="s">
        <v>18</v>
      </c>
      <c r="B59" s="79" t="s">
        <v>19</v>
      </c>
      <c r="C59" s="79" t="s">
        <v>1881</v>
      </c>
      <c r="D59" s="79"/>
      <c r="E59" s="79"/>
      <c r="F59" s="79">
        <v>2.5849577210723842</v>
      </c>
      <c r="G59" s="79"/>
      <c r="H59" s="79"/>
      <c r="I59" s="79"/>
      <c r="J59" s="79"/>
      <c r="K59" s="79"/>
      <c r="L59" s="79"/>
      <c r="M59" s="79"/>
      <c r="N59" s="79"/>
      <c r="O59" s="79"/>
      <c r="P59" s="79"/>
      <c r="Q59" s="79"/>
      <c r="R59" s="79"/>
      <c r="S59" s="79"/>
      <c r="T59" s="79"/>
      <c r="U59" s="79"/>
      <c r="V59" s="79"/>
      <c r="W59" s="79"/>
      <c r="X59" s="79"/>
      <c r="Y59" s="79"/>
      <c r="Z59" s="79"/>
    </row>
    <row r="60" spans="1:26" ht="15.75" customHeight="1">
      <c r="A60" s="81" t="s">
        <v>21</v>
      </c>
      <c r="B60" s="79" t="s">
        <v>22</v>
      </c>
      <c r="C60" s="79" t="s">
        <v>1881</v>
      </c>
      <c r="D60" s="79"/>
      <c r="E60" s="79"/>
      <c r="F60" s="79">
        <v>0.30260757417010292</v>
      </c>
      <c r="G60" s="79"/>
      <c r="H60" s="79"/>
      <c r="I60" s="79"/>
      <c r="J60" s="79"/>
      <c r="K60" s="79"/>
      <c r="L60" s="79"/>
      <c r="M60" s="79"/>
      <c r="N60" s="79"/>
      <c r="O60" s="79"/>
      <c r="P60" s="79"/>
      <c r="Q60" s="79"/>
      <c r="R60" s="79"/>
      <c r="S60" s="79"/>
      <c r="T60" s="79"/>
      <c r="U60" s="79"/>
      <c r="V60" s="79"/>
      <c r="W60" s="79"/>
      <c r="X60" s="79"/>
      <c r="Y60" s="79"/>
      <c r="Z60" s="79"/>
    </row>
    <row r="61" spans="1:26" ht="15.75" customHeight="1">
      <c r="A61" s="81" t="s">
        <v>246</v>
      </c>
      <c r="B61" s="79" t="s">
        <v>22</v>
      </c>
      <c r="C61" s="79" t="s">
        <v>1881</v>
      </c>
      <c r="D61" s="79"/>
      <c r="E61" s="79"/>
      <c r="F61" s="79">
        <v>6.7943009351264433E-2</v>
      </c>
      <c r="G61" s="79"/>
      <c r="H61" s="79"/>
      <c r="I61" s="79"/>
      <c r="J61" s="79"/>
      <c r="K61" s="79"/>
      <c r="L61" s="79"/>
      <c r="M61" s="79"/>
      <c r="N61" s="79"/>
      <c r="O61" s="79"/>
      <c r="P61" s="79"/>
      <c r="Q61" s="79"/>
      <c r="R61" s="79"/>
      <c r="S61" s="79"/>
      <c r="T61" s="79"/>
      <c r="U61" s="79"/>
      <c r="V61" s="79"/>
      <c r="W61" s="79"/>
      <c r="X61" s="79"/>
      <c r="Y61" s="79"/>
      <c r="Z61" s="79"/>
    </row>
    <row r="62" spans="1:26" ht="15.75" customHeight="1">
      <c r="A62" s="81" t="s">
        <v>24</v>
      </c>
      <c r="B62" s="79" t="s">
        <v>25</v>
      </c>
      <c r="C62" s="79" t="s">
        <v>1881</v>
      </c>
      <c r="D62" s="79"/>
      <c r="E62" s="79"/>
      <c r="F62" s="79">
        <v>14.43930599487885</v>
      </c>
      <c r="G62" s="79"/>
      <c r="H62" s="79"/>
      <c r="I62" s="79"/>
      <c r="J62" s="79"/>
      <c r="K62" s="79"/>
      <c r="L62" s="79"/>
      <c r="M62" s="79"/>
      <c r="N62" s="79"/>
      <c r="O62" s="79"/>
      <c r="P62" s="79"/>
      <c r="Q62" s="79"/>
      <c r="R62" s="79"/>
      <c r="S62" s="79"/>
      <c r="T62" s="79"/>
      <c r="U62" s="79"/>
      <c r="V62" s="79"/>
      <c r="W62" s="79"/>
      <c r="X62" s="79"/>
      <c r="Y62" s="79"/>
      <c r="Z62" s="79"/>
    </row>
    <row r="63" spans="1:26" ht="15.75" customHeight="1">
      <c r="A63" s="81" t="s">
        <v>27</v>
      </c>
      <c r="B63" s="79" t="s">
        <v>28</v>
      </c>
      <c r="C63" s="79" t="s">
        <v>1881</v>
      </c>
      <c r="D63" s="79"/>
      <c r="E63" s="79"/>
      <c r="F63" s="79">
        <v>6.5240301625524797</v>
      </c>
      <c r="G63" s="79"/>
      <c r="H63" s="79"/>
      <c r="I63" s="79"/>
      <c r="J63" s="79"/>
      <c r="K63" s="79"/>
      <c r="L63" s="79"/>
      <c r="M63" s="79"/>
      <c r="N63" s="79"/>
      <c r="O63" s="79"/>
      <c r="P63" s="79"/>
      <c r="Q63" s="79"/>
      <c r="R63" s="79"/>
      <c r="S63" s="79"/>
      <c r="T63" s="79"/>
      <c r="U63" s="79"/>
      <c r="V63" s="79"/>
      <c r="W63" s="79"/>
      <c r="X63" s="79"/>
      <c r="Y63" s="79"/>
      <c r="Z63" s="79"/>
    </row>
    <row r="64" spans="1:26" ht="15.75" customHeight="1">
      <c r="A64" s="81" t="s">
        <v>29</v>
      </c>
      <c r="B64" s="79" t="s">
        <v>30</v>
      </c>
      <c r="C64" s="79" t="s">
        <v>1881</v>
      </c>
      <c r="D64" s="79"/>
      <c r="E64" s="79"/>
      <c r="F64" s="79">
        <v>1.4701335135613649</v>
      </c>
      <c r="G64" s="79"/>
      <c r="H64" s="79"/>
      <c r="I64" s="79"/>
      <c r="J64" s="79"/>
      <c r="K64" s="79"/>
      <c r="L64" s="79"/>
      <c r="M64" s="79"/>
      <c r="N64" s="79"/>
      <c r="O64" s="79"/>
      <c r="P64" s="79"/>
      <c r="Q64" s="79"/>
      <c r="R64" s="79"/>
      <c r="S64" s="79"/>
      <c r="T64" s="79"/>
      <c r="U64" s="79"/>
      <c r="V64" s="79"/>
      <c r="W64" s="79"/>
      <c r="X64" s="79"/>
      <c r="Y64" s="79"/>
      <c r="Z64" s="79"/>
    </row>
    <row r="65" spans="1:26" ht="15.75" customHeight="1">
      <c r="A65" s="81" t="s">
        <v>32</v>
      </c>
      <c r="B65" s="79" t="s">
        <v>33</v>
      </c>
      <c r="C65" s="79" t="s">
        <v>1881</v>
      </c>
      <c r="D65" s="79"/>
      <c r="E65" s="79"/>
      <c r="F65" s="79">
        <v>0.66657946908537102</v>
      </c>
      <c r="G65" s="79"/>
      <c r="H65" s="79"/>
      <c r="I65" s="79"/>
      <c r="J65" s="79"/>
      <c r="K65" s="79"/>
      <c r="L65" s="79"/>
      <c r="M65" s="79"/>
      <c r="N65" s="79"/>
      <c r="O65" s="79"/>
      <c r="P65" s="79"/>
      <c r="Q65" s="79"/>
      <c r="R65" s="79"/>
      <c r="S65" s="79"/>
      <c r="T65" s="79"/>
      <c r="U65" s="79"/>
      <c r="V65" s="79"/>
      <c r="W65" s="79"/>
      <c r="X65" s="79"/>
      <c r="Y65" s="79"/>
      <c r="Z65" s="79"/>
    </row>
    <row r="66" spans="1:26" ht="15.75" customHeight="1">
      <c r="A66" s="81" t="s">
        <v>35</v>
      </c>
      <c r="B66" s="79" t="s">
        <v>36</v>
      </c>
      <c r="C66" s="79" t="s">
        <v>1881</v>
      </c>
      <c r="D66" s="79"/>
      <c r="E66" s="79"/>
      <c r="F66" s="79">
        <v>10.130164839970609</v>
      </c>
      <c r="G66" s="79"/>
      <c r="H66" s="79"/>
      <c r="I66" s="79"/>
      <c r="J66" s="79"/>
      <c r="K66" s="79"/>
      <c r="L66" s="79"/>
      <c r="M66" s="79"/>
      <c r="N66" s="79"/>
      <c r="O66" s="79"/>
      <c r="P66" s="79"/>
      <c r="Q66" s="79"/>
      <c r="R66" s="79"/>
      <c r="S66" s="79"/>
      <c r="T66" s="79"/>
      <c r="U66" s="79"/>
      <c r="V66" s="79"/>
      <c r="W66" s="79"/>
      <c r="X66" s="79"/>
      <c r="Y66" s="79"/>
      <c r="Z66" s="79"/>
    </row>
    <row r="67" spans="1:26" ht="15.75" customHeight="1">
      <c r="A67" s="81" t="s">
        <v>38</v>
      </c>
      <c r="B67" s="79" t="s">
        <v>39</v>
      </c>
      <c r="C67" s="79" t="s">
        <v>1881</v>
      </c>
      <c r="D67" s="79"/>
      <c r="E67" s="79"/>
      <c r="F67" s="79">
        <v>5.8264303160598896</v>
      </c>
      <c r="G67" s="79"/>
      <c r="H67" s="79"/>
      <c r="I67" s="79"/>
      <c r="J67" s="79"/>
      <c r="K67" s="79"/>
      <c r="L67" s="79"/>
      <c r="M67" s="79"/>
      <c r="N67" s="79"/>
      <c r="O67" s="79"/>
      <c r="P67" s="79"/>
      <c r="Q67" s="79"/>
      <c r="R67" s="79"/>
      <c r="S67" s="79"/>
      <c r="T67" s="79"/>
      <c r="U67" s="79"/>
      <c r="V67" s="79"/>
      <c r="W67" s="79"/>
      <c r="X67" s="79"/>
      <c r="Y67" s="79"/>
      <c r="Z67" s="79"/>
    </row>
    <row r="68" spans="1:26" ht="15.75" customHeight="1">
      <c r="A68" s="81" t="s">
        <v>40</v>
      </c>
      <c r="B68" s="79" t="s">
        <v>41</v>
      </c>
      <c r="C68" s="79" t="s">
        <v>1881</v>
      </c>
      <c r="D68" s="79"/>
      <c r="E68" s="79"/>
      <c r="F68" s="79">
        <v>2.939352039286903</v>
      </c>
      <c r="G68" s="79"/>
      <c r="H68" s="79"/>
      <c r="I68" s="79"/>
      <c r="J68" s="79"/>
      <c r="K68" s="79"/>
      <c r="L68" s="79"/>
      <c r="M68" s="79"/>
      <c r="N68" s="79"/>
      <c r="O68" s="79"/>
      <c r="P68" s="79"/>
      <c r="Q68" s="79"/>
      <c r="R68" s="79"/>
      <c r="S68" s="79"/>
      <c r="T68" s="79"/>
      <c r="U68" s="79"/>
      <c r="V68" s="79"/>
      <c r="W68" s="79"/>
      <c r="X68" s="79"/>
      <c r="Y68" s="79"/>
      <c r="Z68" s="79"/>
    </row>
    <row r="69" spans="1:26" ht="15.75" customHeight="1">
      <c r="A69" s="81" t="s">
        <v>43</v>
      </c>
      <c r="B69" s="79" t="s">
        <v>44</v>
      </c>
      <c r="C69" s="79" t="s">
        <v>1881</v>
      </c>
      <c r="D69" s="79"/>
      <c r="E69" s="79"/>
      <c r="F69" s="79">
        <v>3.0939893467968829</v>
      </c>
      <c r="G69" s="79"/>
      <c r="H69" s="79"/>
      <c r="I69" s="79"/>
      <c r="J69" s="79"/>
      <c r="K69" s="79"/>
      <c r="L69" s="79"/>
      <c r="M69" s="79"/>
      <c r="N69" s="79"/>
      <c r="O69" s="79"/>
      <c r="P69" s="79"/>
      <c r="Q69" s="79"/>
      <c r="R69" s="79"/>
      <c r="S69" s="79"/>
      <c r="T69" s="79"/>
      <c r="U69" s="79"/>
      <c r="V69" s="79"/>
      <c r="W69" s="79"/>
      <c r="X69" s="79"/>
      <c r="Y69" s="79"/>
      <c r="Z69" s="79"/>
    </row>
    <row r="70" spans="1:26" ht="15.75" customHeight="1">
      <c r="A70" s="81" t="s">
        <v>46</v>
      </c>
      <c r="B70" s="79" t="s">
        <v>47</v>
      </c>
      <c r="C70" s="79" t="s">
        <v>1881</v>
      </c>
      <c r="D70" s="79"/>
      <c r="E70" s="79"/>
      <c r="F70" s="79">
        <v>4.8395685471114378</v>
      </c>
      <c r="G70" s="79"/>
      <c r="H70" s="79"/>
      <c r="I70" s="79"/>
      <c r="J70" s="79"/>
      <c r="K70" s="79"/>
      <c r="L70" s="79"/>
      <c r="M70" s="79"/>
      <c r="N70" s="79"/>
      <c r="O70" s="79"/>
      <c r="P70" s="79"/>
      <c r="Q70" s="79"/>
      <c r="R70" s="79"/>
      <c r="S70" s="79"/>
      <c r="T70" s="79"/>
      <c r="U70" s="79"/>
      <c r="V70" s="79"/>
      <c r="W70" s="79"/>
      <c r="X70" s="79"/>
      <c r="Y70" s="79"/>
      <c r="Z70" s="79"/>
    </row>
    <row r="71" spans="1:26" ht="15.75" customHeight="1">
      <c r="A71" s="81" t="s">
        <v>49</v>
      </c>
      <c r="B71" s="79" t="s">
        <v>50</v>
      </c>
      <c r="C71" s="79" t="s">
        <v>1881</v>
      </c>
      <c r="D71" s="79"/>
      <c r="E71" s="79"/>
      <c r="F71" s="79">
        <v>3.8008074147584492</v>
      </c>
      <c r="G71" s="79"/>
      <c r="H71" s="79"/>
      <c r="I71" s="79"/>
      <c r="J71" s="79"/>
      <c r="K71" s="79"/>
      <c r="L71" s="79"/>
      <c r="M71" s="79"/>
      <c r="N71" s="79"/>
      <c r="O71" s="79"/>
      <c r="P71" s="79"/>
      <c r="Q71" s="79"/>
      <c r="R71" s="79"/>
      <c r="S71" s="79"/>
      <c r="T71" s="79"/>
      <c r="U71" s="79"/>
      <c r="V71" s="79"/>
      <c r="W71" s="79"/>
      <c r="X71" s="79"/>
      <c r="Y71" s="79"/>
      <c r="Z71" s="79"/>
    </row>
    <row r="72" spans="1:26" ht="15.75" customHeight="1">
      <c r="A72" s="81" t="s">
        <v>52</v>
      </c>
      <c r="B72" s="79" t="s">
        <v>53</v>
      </c>
      <c r="C72" s="79" t="s">
        <v>1881</v>
      </c>
      <c r="D72" s="79"/>
      <c r="E72" s="79"/>
      <c r="F72" s="79">
        <v>0.60554749065435198</v>
      </c>
      <c r="G72" s="79"/>
      <c r="H72" s="79"/>
      <c r="I72" s="79"/>
      <c r="J72" s="79"/>
      <c r="K72" s="79"/>
      <c r="L72" s="79"/>
      <c r="M72" s="79"/>
      <c r="N72" s="79"/>
      <c r="O72" s="79"/>
      <c r="P72" s="79"/>
      <c r="Q72" s="79"/>
      <c r="R72" s="79"/>
      <c r="S72" s="79"/>
      <c r="T72" s="79"/>
      <c r="U72" s="79"/>
      <c r="V72" s="79"/>
      <c r="W72" s="79"/>
      <c r="X72" s="79"/>
      <c r="Y72" s="79"/>
      <c r="Z72" s="79"/>
    </row>
    <row r="73" spans="1:26" ht="15.75" customHeight="1">
      <c r="A73" s="81" t="s">
        <v>54</v>
      </c>
      <c r="B73" s="79" t="s">
        <v>55</v>
      </c>
      <c r="C73" s="79" t="s">
        <v>1881</v>
      </c>
      <c r="D73" s="79"/>
      <c r="E73" s="79"/>
      <c r="F73" s="79">
        <v>5.2152830624009434</v>
      </c>
      <c r="G73" s="79"/>
      <c r="H73" s="79"/>
      <c r="I73" s="79"/>
      <c r="J73" s="79"/>
      <c r="K73" s="79"/>
      <c r="L73" s="79"/>
      <c r="M73" s="79"/>
      <c r="N73" s="79"/>
      <c r="O73" s="79"/>
      <c r="P73" s="79"/>
      <c r="Q73" s="79"/>
      <c r="R73" s="79"/>
      <c r="S73" s="79"/>
      <c r="T73" s="79"/>
      <c r="U73" s="79"/>
      <c r="V73" s="79"/>
      <c r="W73" s="79"/>
      <c r="X73" s="79"/>
      <c r="Y73" s="79"/>
      <c r="Z73" s="79"/>
    </row>
    <row r="74" spans="1:26" ht="15.75" customHeight="1">
      <c r="A74" s="81" t="s">
        <v>57</v>
      </c>
      <c r="B74" s="79" t="s">
        <v>58</v>
      </c>
      <c r="C74" s="79" t="s">
        <v>1881</v>
      </c>
      <c r="D74" s="79"/>
      <c r="E74" s="79"/>
      <c r="F74" s="79">
        <v>4.0453988612728908</v>
      </c>
      <c r="G74" s="79"/>
      <c r="H74" s="79"/>
      <c r="I74" s="79"/>
      <c r="J74" s="79"/>
      <c r="K74" s="79"/>
      <c r="L74" s="79"/>
      <c r="M74" s="79"/>
      <c r="N74" s="79"/>
      <c r="O74" s="79"/>
      <c r="P74" s="79"/>
      <c r="Q74" s="79"/>
      <c r="R74" s="79"/>
      <c r="S74" s="79"/>
      <c r="T74" s="79"/>
      <c r="U74" s="79"/>
      <c r="V74" s="79"/>
      <c r="W74" s="79"/>
      <c r="X74" s="79"/>
      <c r="Y74" s="79"/>
      <c r="Z74" s="79"/>
    </row>
    <row r="75" spans="1:26" ht="15.75" customHeight="1">
      <c r="A75" s="81" t="s">
        <v>60</v>
      </c>
      <c r="B75" s="79" t="s">
        <v>61</v>
      </c>
      <c r="C75" s="79" t="s">
        <v>1881</v>
      </c>
      <c r="D75" s="79"/>
      <c r="E75" s="79"/>
      <c r="F75" s="79">
        <v>9.3754617640042408</v>
      </c>
      <c r="G75" s="79"/>
      <c r="H75" s="79"/>
      <c r="I75" s="79"/>
      <c r="J75" s="79"/>
      <c r="K75" s="79"/>
      <c r="L75" s="79"/>
      <c r="M75" s="79"/>
      <c r="N75" s="79"/>
      <c r="O75" s="79"/>
      <c r="P75" s="79"/>
      <c r="Q75" s="79"/>
      <c r="R75" s="79"/>
      <c r="S75" s="79"/>
      <c r="T75" s="79"/>
      <c r="U75" s="79"/>
      <c r="V75" s="79"/>
      <c r="W75" s="79"/>
      <c r="X75" s="79"/>
      <c r="Y75" s="79"/>
      <c r="Z75" s="79"/>
    </row>
    <row r="76" spans="1:26" ht="15.75" customHeight="1">
      <c r="A76" s="81" t="s">
        <v>63</v>
      </c>
      <c r="B76" s="79" t="s">
        <v>64</v>
      </c>
      <c r="C76" s="79" t="s">
        <v>1881</v>
      </c>
      <c r="D76" s="79"/>
      <c r="E76" s="79"/>
      <c r="F76" s="79">
        <v>2.3464141456829308</v>
      </c>
      <c r="G76" s="79"/>
      <c r="H76" s="79"/>
      <c r="I76" s="79"/>
      <c r="J76" s="79"/>
      <c r="K76" s="79"/>
      <c r="L76" s="79"/>
      <c r="M76" s="79"/>
      <c r="N76" s="79"/>
      <c r="O76" s="79"/>
      <c r="P76" s="79"/>
      <c r="Q76" s="79"/>
      <c r="R76" s="79"/>
      <c r="S76" s="79"/>
      <c r="T76" s="79"/>
      <c r="U76" s="79"/>
      <c r="V76" s="79"/>
      <c r="W76" s="79"/>
      <c r="X76" s="79"/>
      <c r="Y76" s="79"/>
      <c r="Z76" s="79"/>
    </row>
    <row r="77" spans="1:26" ht="15.75" customHeight="1">
      <c r="A77" s="81" t="s">
        <v>66</v>
      </c>
      <c r="B77" s="79" t="s">
        <v>67</v>
      </c>
      <c r="C77" s="79" t="s">
        <v>1881</v>
      </c>
      <c r="D77" s="79"/>
      <c r="E77" s="79"/>
      <c r="F77" s="79">
        <v>2.6841045544812618</v>
      </c>
      <c r="G77" s="79"/>
      <c r="H77" s="79"/>
      <c r="I77" s="79"/>
      <c r="J77" s="79"/>
      <c r="K77" s="79"/>
      <c r="L77" s="79"/>
      <c r="M77" s="79"/>
      <c r="N77" s="79"/>
      <c r="O77" s="79"/>
      <c r="P77" s="79"/>
      <c r="Q77" s="79"/>
      <c r="R77" s="79"/>
      <c r="S77" s="79"/>
      <c r="T77" s="79"/>
      <c r="U77" s="79"/>
      <c r="V77" s="79"/>
      <c r="W77" s="79"/>
      <c r="X77" s="79"/>
      <c r="Y77" s="79"/>
      <c r="Z77" s="79"/>
    </row>
    <row r="78" spans="1:26" ht="15.75" customHeight="1">
      <c r="A78" s="81" t="s">
        <v>69</v>
      </c>
      <c r="B78" s="79" t="s">
        <v>70</v>
      </c>
      <c r="C78" s="79" t="s">
        <v>1881</v>
      </c>
      <c r="D78" s="79"/>
      <c r="E78" s="79"/>
      <c r="F78" s="79">
        <v>6.3000654739569519</v>
      </c>
      <c r="G78" s="79"/>
      <c r="H78" s="79"/>
      <c r="I78" s="79"/>
      <c r="J78" s="79"/>
      <c r="K78" s="79"/>
      <c r="L78" s="79"/>
      <c r="M78" s="79"/>
      <c r="N78" s="79"/>
      <c r="O78" s="79"/>
      <c r="P78" s="79"/>
      <c r="Q78" s="79"/>
      <c r="R78" s="79"/>
      <c r="S78" s="79"/>
      <c r="T78" s="79"/>
      <c r="U78" s="79"/>
      <c r="V78" s="79"/>
      <c r="W78" s="79"/>
      <c r="X78" s="79"/>
      <c r="Y78" s="79"/>
      <c r="Z78" s="79"/>
    </row>
    <row r="79" spans="1:26" ht="15.75" customHeight="1">
      <c r="A79" s="81" t="s">
        <v>72</v>
      </c>
      <c r="B79" s="79" t="s">
        <v>73</v>
      </c>
      <c r="C79" s="79" t="s">
        <v>1881</v>
      </c>
      <c r="D79" s="79"/>
      <c r="E79" s="79"/>
      <c r="F79" s="79">
        <v>0.60666007392788868</v>
      </c>
      <c r="G79" s="79"/>
      <c r="H79" s="79"/>
      <c r="I79" s="79"/>
      <c r="J79" s="79"/>
      <c r="K79" s="79"/>
      <c r="L79" s="79"/>
      <c r="M79" s="79"/>
      <c r="N79" s="79"/>
      <c r="O79" s="79"/>
      <c r="P79" s="79"/>
      <c r="Q79" s="79"/>
      <c r="R79" s="79"/>
      <c r="S79" s="79"/>
      <c r="T79" s="79"/>
      <c r="U79" s="79"/>
      <c r="V79" s="79"/>
      <c r="W79" s="79"/>
      <c r="X79" s="79"/>
      <c r="Y79" s="79"/>
      <c r="Z79" s="79"/>
    </row>
    <row r="80" spans="1:26" ht="15.75" customHeight="1">
      <c r="A80" s="81" t="s">
        <v>74</v>
      </c>
      <c r="B80" s="79" t="s">
        <v>75</v>
      </c>
      <c r="C80" s="79" t="s">
        <v>1881</v>
      </c>
      <c r="D80" s="79"/>
      <c r="E80" s="79"/>
      <c r="F80" s="79">
        <v>1.6227547817201029</v>
      </c>
      <c r="G80" s="79"/>
      <c r="H80" s="79"/>
      <c r="I80" s="79"/>
      <c r="J80" s="79"/>
      <c r="K80" s="79"/>
      <c r="L80" s="79"/>
      <c r="M80" s="79"/>
      <c r="N80" s="79"/>
      <c r="O80" s="79"/>
      <c r="P80" s="79"/>
      <c r="Q80" s="79"/>
      <c r="R80" s="79"/>
      <c r="S80" s="79"/>
      <c r="T80" s="79"/>
      <c r="U80" s="79"/>
      <c r="V80" s="79"/>
      <c r="W80" s="79"/>
      <c r="X80" s="79"/>
      <c r="Y80" s="79"/>
      <c r="Z80" s="79"/>
    </row>
    <row r="81" spans="1:26" ht="15.75" customHeight="1">
      <c r="A81" s="81" t="s">
        <v>77</v>
      </c>
      <c r="B81" s="79" t="s">
        <v>78</v>
      </c>
      <c r="C81" s="79" t="s">
        <v>1881</v>
      </c>
      <c r="D81" s="79"/>
      <c r="E81" s="79"/>
      <c r="F81" s="79">
        <v>1.819880726473349</v>
      </c>
      <c r="G81" s="79"/>
      <c r="H81" s="79"/>
      <c r="I81" s="79"/>
      <c r="J81" s="79"/>
      <c r="K81" s="79"/>
      <c r="L81" s="79"/>
      <c r="M81" s="79"/>
      <c r="N81" s="79"/>
      <c r="O81" s="79"/>
      <c r="P81" s="79"/>
      <c r="Q81" s="79"/>
      <c r="R81" s="79"/>
      <c r="S81" s="79"/>
      <c r="T81" s="79"/>
      <c r="U81" s="79"/>
      <c r="V81" s="79"/>
      <c r="W81" s="79"/>
      <c r="X81" s="79"/>
      <c r="Y81" s="79"/>
      <c r="Z81" s="79"/>
    </row>
    <row r="82" spans="1:26" ht="15.75" customHeight="1">
      <c r="A82" s="81" t="s">
        <v>80</v>
      </c>
      <c r="B82" s="79" t="s">
        <v>81</v>
      </c>
      <c r="C82" s="79" t="s">
        <v>1881</v>
      </c>
      <c r="D82" s="79"/>
      <c r="E82" s="79"/>
      <c r="F82" s="79">
        <v>0.47721577053519182</v>
      </c>
      <c r="G82" s="79"/>
      <c r="H82" s="79"/>
      <c r="I82" s="79"/>
      <c r="J82" s="79"/>
      <c r="K82" s="79"/>
      <c r="L82" s="79"/>
      <c r="M82" s="79"/>
      <c r="N82" s="79"/>
      <c r="O82" s="79"/>
      <c r="P82" s="79"/>
      <c r="Q82" s="79"/>
      <c r="R82" s="79"/>
      <c r="S82" s="79"/>
      <c r="T82" s="79"/>
      <c r="U82" s="79"/>
      <c r="V82" s="79"/>
      <c r="W82" s="79"/>
      <c r="X82" s="79"/>
      <c r="Y82" s="79"/>
      <c r="Z82" s="79"/>
    </row>
    <row r="83" spans="1:26" ht="15.75" customHeight="1">
      <c r="A83" s="81" t="s">
        <v>83</v>
      </c>
      <c r="B83" s="79" t="s">
        <v>84</v>
      </c>
      <c r="C83" s="79" t="s">
        <v>1881</v>
      </c>
      <c r="D83" s="79"/>
      <c r="E83" s="79"/>
      <c r="F83" s="79">
        <v>4.607864068231283</v>
      </c>
      <c r="G83" s="79"/>
      <c r="H83" s="79"/>
      <c r="I83" s="79"/>
      <c r="J83" s="79"/>
      <c r="K83" s="79"/>
      <c r="L83" s="79"/>
      <c r="M83" s="79"/>
      <c r="N83" s="79"/>
      <c r="O83" s="79"/>
      <c r="P83" s="79"/>
      <c r="Q83" s="79"/>
      <c r="R83" s="79"/>
      <c r="S83" s="79"/>
      <c r="T83" s="79"/>
      <c r="U83" s="79"/>
      <c r="V83" s="79"/>
      <c r="W83" s="79"/>
      <c r="X83" s="79"/>
      <c r="Y83" s="79"/>
      <c r="Z83" s="79"/>
    </row>
    <row r="84" spans="1:26" ht="15.75" customHeight="1">
      <c r="A84" s="81" t="s">
        <v>85</v>
      </c>
      <c r="B84" s="79" t="s">
        <v>86</v>
      </c>
      <c r="C84" s="79" t="s">
        <v>1881</v>
      </c>
      <c r="D84" s="79"/>
      <c r="E84" s="79"/>
      <c r="F84" s="79">
        <v>1.5819243221093799</v>
      </c>
      <c r="G84" s="79"/>
      <c r="H84" s="79"/>
      <c r="I84" s="79"/>
      <c r="J84" s="79"/>
      <c r="K84" s="79"/>
      <c r="L84" s="79"/>
      <c r="M84" s="79"/>
      <c r="N84" s="79"/>
      <c r="O84" s="79"/>
      <c r="P84" s="79"/>
      <c r="Q84" s="79"/>
      <c r="R84" s="79"/>
      <c r="S84" s="79"/>
      <c r="T84" s="79"/>
      <c r="U84" s="79"/>
      <c r="V84" s="79"/>
      <c r="W84" s="79"/>
      <c r="X84" s="79"/>
      <c r="Y84" s="79"/>
      <c r="Z84" s="79"/>
    </row>
    <row r="85" spans="1:26" ht="15.75" customHeight="1">
      <c r="A85" s="81" t="s">
        <v>88</v>
      </c>
      <c r="B85" s="79" t="s">
        <v>89</v>
      </c>
      <c r="C85" s="79" t="s">
        <v>1881</v>
      </c>
      <c r="D85" s="79"/>
      <c r="E85" s="79"/>
      <c r="F85" s="79">
        <v>20.085159730983829</v>
      </c>
      <c r="G85" s="79"/>
      <c r="H85" s="79"/>
      <c r="I85" s="79"/>
      <c r="J85" s="79"/>
      <c r="K85" s="79"/>
      <c r="L85" s="79"/>
      <c r="M85" s="79"/>
      <c r="N85" s="79"/>
      <c r="O85" s="79"/>
      <c r="P85" s="79"/>
      <c r="Q85" s="79"/>
      <c r="R85" s="79"/>
      <c r="S85" s="79"/>
      <c r="T85" s="79"/>
      <c r="U85" s="79"/>
      <c r="V85" s="79"/>
      <c r="W85" s="79"/>
      <c r="X85" s="79"/>
      <c r="Y85" s="79"/>
      <c r="Z85" s="79"/>
    </row>
    <row r="86" spans="1:26" ht="15.75" customHeight="1">
      <c r="A86" s="81" t="s">
        <v>91</v>
      </c>
      <c r="B86" s="79" t="s">
        <v>92</v>
      </c>
      <c r="C86" s="79" t="s">
        <v>1881</v>
      </c>
      <c r="D86" s="79"/>
      <c r="E86" s="79"/>
      <c r="F86" s="79">
        <v>7.1722213404621709</v>
      </c>
      <c r="G86" s="79"/>
      <c r="H86" s="79"/>
      <c r="I86" s="79"/>
      <c r="J86" s="79"/>
      <c r="K86" s="79"/>
      <c r="L86" s="79"/>
      <c r="M86" s="79"/>
      <c r="N86" s="79"/>
      <c r="O86" s="79"/>
      <c r="P86" s="79"/>
      <c r="Q86" s="79"/>
      <c r="R86" s="79"/>
      <c r="S86" s="79"/>
      <c r="T86" s="79"/>
      <c r="U86" s="79"/>
      <c r="V86" s="79"/>
      <c r="W86" s="79"/>
      <c r="X86" s="79"/>
      <c r="Y86" s="79"/>
      <c r="Z86" s="79"/>
    </row>
    <row r="87" spans="1:26" ht="15.75" customHeight="1">
      <c r="A87" s="81" t="s">
        <v>94</v>
      </c>
      <c r="B87" s="79" t="s">
        <v>95</v>
      </c>
      <c r="C87" s="79" t="s">
        <v>1881</v>
      </c>
      <c r="D87" s="79"/>
      <c r="E87" s="79"/>
      <c r="F87" s="79">
        <v>0.4261605140062793</v>
      </c>
      <c r="G87" s="79"/>
      <c r="H87" s="79"/>
      <c r="I87" s="79"/>
      <c r="J87" s="79"/>
      <c r="K87" s="79"/>
      <c r="L87" s="79"/>
      <c r="M87" s="79"/>
      <c r="N87" s="79"/>
      <c r="O87" s="79"/>
      <c r="P87" s="79"/>
      <c r="Q87" s="79"/>
      <c r="R87" s="79"/>
      <c r="S87" s="79"/>
      <c r="T87" s="79"/>
      <c r="U87" s="79"/>
      <c r="V87" s="79"/>
      <c r="W87" s="79"/>
      <c r="X87" s="79"/>
      <c r="Y87" s="79"/>
      <c r="Z87" s="79"/>
    </row>
    <row r="88" spans="1:26" ht="15.75" customHeight="1">
      <c r="A88" s="81" t="s">
        <v>96</v>
      </c>
      <c r="B88" s="79" t="s">
        <v>97</v>
      </c>
      <c r="C88" s="79" t="s">
        <v>1881</v>
      </c>
      <c r="D88" s="79"/>
      <c r="E88" s="79"/>
      <c r="F88" s="79">
        <v>10.25309053850977</v>
      </c>
      <c r="G88" s="79"/>
      <c r="H88" s="79"/>
      <c r="I88" s="79"/>
      <c r="J88" s="79"/>
      <c r="K88" s="79"/>
      <c r="L88" s="79"/>
      <c r="M88" s="79"/>
      <c r="N88" s="79"/>
      <c r="O88" s="79"/>
      <c r="P88" s="79"/>
      <c r="Q88" s="79"/>
      <c r="R88" s="79"/>
      <c r="S88" s="79"/>
      <c r="T88" s="79"/>
      <c r="U88" s="79"/>
      <c r="V88" s="79"/>
      <c r="W88" s="79"/>
      <c r="X88" s="79"/>
      <c r="Y88" s="79"/>
      <c r="Z88" s="79"/>
    </row>
    <row r="89" spans="1:26" ht="15.75" customHeight="1">
      <c r="A89" s="81" t="s">
        <v>99</v>
      </c>
      <c r="B89" s="79" t="s">
        <v>100</v>
      </c>
      <c r="C89" s="79" t="s">
        <v>1881</v>
      </c>
      <c r="D89" s="79"/>
      <c r="E89" s="79"/>
      <c r="F89" s="79">
        <v>4.1247065545534278</v>
      </c>
      <c r="G89" s="79"/>
      <c r="H89" s="79"/>
      <c r="I89" s="79"/>
      <c r="J89" s="79"/>
      <c r="K89" s="79"/>
      <c r="L89" s="79"/>
      <c r="M89" s="79"/>
      <c r="N89" s="79"/>
      <c r="O89" s="79"/>
      <c r="P89" s="79"/>
      <c r="Q89" s="79"/>
      <c r="R89" s="79"/>
      <c r="S89" s="79"/>
      <c r="T89" s="79"/>
      <c r="U89" s="79"/>
      <c r="V89" s="79"/>
      <c r="W89" s="79"/>
      <c r="X89" s="79"/>
      <c r="Y89" s="79"/>
      <c r="Z89" s="79"/>
    </row>
    <row r="90" spans="1:26" ht="15.75" customHeight="1">
      <c r="A90" s="81" t="s">
        <v>102</v>
      </c>
      <c r="B90" s="79" t="s">
        <v>103</v>
      </c>
      <c r="C90" s="79" t="s">
        <v>1881</v>
      </c>
      <c r="D90" s="79"/>
      <c r="E90" s="79"/>
      <c r="F90" s="79">
        <v>2.4144168013148559</v>
      </c>
      <c r="G90" s="79"/>
      <c r="H90" s="79"/>
      <c r="I90" s="79"/>
      <c r="J90" s="79"/>
      <c r="K90" s="79"/>
      <c r="L90" s="79"/>
      <c r="M90" s="79"/>
      <c r="N90" s="79"/>
      <c r="O90" s="79"/>
      <c r="P90" s="79"/>
      <c r="Q90" s="79"/>
      <c r="R90" s="79"/>
      <c r="S90" s="79"/>
      <c r="T90" s="79"/>
      <c r="U90" s="79"/>
      <c r="V90" s="79"/>
      <c r="W90" s="79"/>
      <c r="X90" s="79"/>
      <c r="Y90" s="79"/>
      <c r="Z90" s="79"/>
    </row>
    <row r="91" spans="1:26" ht="15.75" customHeight="1">
      <c r="A91" s="81" t="s">
        <v>105</v>
      </c>
      <c r="B91" s="79" t="s">
        <v>106</v>
      </c>
      <c r="C91" s="79" t="s">
        <v>1881</v>
      </c>
      <c r="D91" s="79"/>
      <c r="E91" s="79"/>
      <c r="F91" s="79">
        <v>4.859659728010298</v>
      </c>
      <c r="G91" s="79"/>
      <c r="H91" s="79"/>
      <c r="I91" s="79"/>
      <c r="J91" s="79"/>
      <c r="K91" s="79"/>
      <c r="L91" s="79"/>
      <c r="M91" s="79"/>
      <c r="N91" s="79"/>
      <c r="O91" s="79"/>
      <c r="P91" s="79"/>
      <c r="Q91" s="79"/>
      <c r="R91" s="79"/>
      <c r="S91" s="79"/>
      <c r="T91" s="79"/>
      <c r="U91" s="79"/>
      <c r="V91" s="79"/>
      <c r="W91" s="79"/>
      <c r="X91" s="79"/>
      <c r="Y91" s="79"/>
      <c r="Z91" s="79"/>
    </row>
    <row r="92" spans="1:26" ht="15.75" customHeight="1">
      <c r="A92" s="81" t="s">
        <v>107</v>
      </c>
      <c r="B92" s="79" t="s">
        <v>108</v>
      </c>
      <c r="C92" s="79" t="s">
        <v>1881</v>
      </c>
      <c r="D92" s="79"/>
      <c r="E92" s="79"/>
      <c r="F92" s="79">
        <v>0.1966129758619389</v>
      </c>
      <c r="G92" s="79"/>
      <c r="H92" s="79"/>
      <c r="I92" s="79"/>
      <c r="J92" s="79"/>
      <c r="K92" s="79"/>
      <c r="L92" s="79"/>
      <c r="M92" s="79"/>
      <c r="N92" s="79"/>
      <c r="O92" s="79"/>
      <c r="P92" s="79"/>
      <c r="Q92" s="79"/>
      <c r="R92" s="79"/>
      <c r="S92" s="79"/>
      <c r="T92" s="79"/>
      <c r="U92" s="79"/>
      <c r="V92" s="79"/>
      <c r="W92" s="79"/>
      <c r="X92" s="79"/>
      <c r="Y92" s="79"/>
      <c r="Z92" s="79"/>
    </row>
    <row r="93" spans="1:26" ht="15.75" customHeight="1">
      <c r="A93" s="81" t="s">
        <v>110</v>
      </c>
      <c r="B93" s="79" t="s">
        <v>111</v>
      </c>
      <c r="C93" s="79" t="s">
        <v>1881</v>
      </c>
      <c r="D93" s="79"/>
      <c r="E93" s="79"/>
      <c r="F93" s="79">
        <v>4.2522465468662576</v>
      </c>
      <c r="G93" s="79"/>
      <c r="H93" s="79"/>
      <c r="I93" s="79"/>
      <c r="J93" s="79"/>
      <c r="K93" s="79"/>
      <c r="L93" s="79"/>
      <c r="M93" s="79"/>
      <c r="N93" s="79"/>
      <c r="O93" s="79"/>
      <c r="P93" s="79"/>
      <c r="Q93" s="79"/>
      <c r="R93" s="79"/>
      <c r="S93" s="79"/>
      <c r="T93" s="79"/>
      <c r="U93" s="79"/>
      <c r="V93" s="79"/>
      <c r="W93" s="79"/>
      <c r="X93" s="79"/>
      <c r="Y93" s="79"/>
      <c r="Z93" s="79"/>
    </row>
    <row r="94" spans="1:26" ht="15.75" customHeight="1">
      <c r="A94" s="81" t="s">
        <v>113</v>
      </c>
      <c r="B94" s="79" t="s">
        <v>114</v>
      </c>
      <c r="C94" s="79" t="s">
        <v>1881</v>
      </c>
      <c r="D94" s="79"/>
      <c r="E94" s="79"/>
      <c r="F94" s="79">
        <v>0.61400939308951641</v>
      </c>
      <c r="G94" s="79"/>
      <c r="H94" s="79"/>
      <c r="I94" s="79"/>
      <c r="J94" s="79"/>
      <c r="K94" s="79"/>
      <c r="L94" s="79"/>
      <c r="M94" s="79"/>
      <c r="N94" s="79"/>
      <c r="O94" s="79"/>
      <c r="P94" s="79"/>
      <c r="Q94" s="79"/>
      <c r="R94" s="79"/>
      <c r="S94" s="79"/>
      <c r="T94" s="79"/>
      <c r="U94" s="79"/>
      <c r="V94" s="79"/>
      <c r="W94" s="79"/>
      <c r="X94" s="79"/>
      <c r="Y94" s="79"/>
      <c r="Z94" s="79"/>
    </row>
    <row r="95" spans="1:26" ht="15.75" customHeight="1">
      <c r="A95" s="81" t="s">
        <v>116</v>
      </c>
      <c r="B95" s="79" t="s">
        <v>117</v>
      </c>
      <c r="C95" s="79" t="s">
        <v>1881</v>
      </c>
      <c r="D95" s="79"/>
      <c r="E95" s="79"/>
      <c r="F95" s="79">
        <v>4.0286596256362603</v>
      </c>
      <c r="G95" s="79"/>
      <c r="H95" s="79"/>
      <c r="I95" s="79"/>
      <c r="J95" s="79"/>
      <c r="K95" s="79"/>
      <c r="L95" s="79"/>
      <c r="M95" s="79"/>
      <c r="N95" s="79"/>
      <c r="O95" s="79"/>
      <c r="P95" s="79"/>
      <c r="Q95" s="79"/>
      <c r="R95" s="79"/>
      <c r="S95" s="79"/>
      <c r="T95" s="79"/>
      <c r="U95" s="79"/>
      <c r="V95" s="79"/>
      <c r="W95" s="79"/>
      <c r="X95" s="79"/>
      <c r="Y95" s="79"/>
      <c r="Z95" s="79"/>
    </row>
    <row r="96" spans="1:26" ht="15.75" customHeight="1">
      <c r="A96" s="81" t="s">
        <v>118</v>
      </c>
      <c r="B96" s="79" t="s">
        <v>119</v>
      </c>
      <c r="C96" s="79" t="s">
        <v>1881</v>
      </c>
      <c r="D96" s="79"/>
      <c r="E96" s="79"/>
      <c r="F96" s="79">
        <v>22.392963891641529</v>
      </c>
      <c r="G96" s="79"/>
      <c r="H96" s="79"/>
      <c r="I96" s="79"/>
      <c r="J96" s="79"/>
      <c r="K96" s="79"/>
      <c r="L96" s="79"/>
      <c r="M96" s="79"/>
      <c r="N96" s="79"/>
      <c r="O96" s="79"/>
      <c r="P96" s="79"/>
      <c r="Q96" s="79"/>
      <c r="R96" s="79"/>
      <c r="S96" s="79"/>
      <c r="T96" s="79"/>
      <c r="U96" s="79"/>
      <c r="V96" s="79"/>
      <c r="W96" s="79"/>
      <c r="X96" s="79"/>
      <c r="Y96" s="79"/>
      <c r="Z96" s="79"/>
    </row>
    <row r="97" spans="1:26" ht="15.75" customHeight="1">
      <c r="A97" s="81" t="s">
        <v>121</v>
      </c>
      <c r="B97" s="79" t="s">
        <v>122</v>
      </c>
      <c r="C97" s="79" t="s">
        <v>1881</v>
      </c>
      <c r="D97" s="79"/>
      <c r="E97" s="79"/>
      <c r="F97" s="79">
        <v>1.1659774672426739</v>
      </c>
      <c r="G97" s="79"/>
      <c r="H97" s="79"/>
      <c r="I97" s="79"/>
      <c r="J97" s="79"/>
      <c r="K97" s="79"/>
      <c r="L97" s="79"/>
      <c r="M97" s="79"/>
      <c r="N97" s="79"/>
      <c r="O97" s="79"/>
      <c r="P97" s="79"/>
      <c r="Q97" s="79"/>
      <c r="R97" s="79"/>
      <c r="S97" s="79"/>
      <c r="T97" s="79"/>
      <c r="U97" s="79"/>
      <c r="V97" s="79"/>
      <c r="W97" s="79"/>
      <c r="X97" s="79"/>
      <c r="Y97" s="79"/>
      <c r="Z97" s="79"/>
    </row>
    <row r="98" spans="1:26" ht="15.75" customHeight="1">
      <c r="A98" s="81" t="s">
        <v>124</v>
      </c>
      <c r="B98" s="79" t="s">
        <v>125</v>
      </c>
      <c r="C98" s="79" t="s">
        <v>1881</v>
      </c>
      <c r="D98" s="79"/>
      <c r="E98" s="79"/>
      <c r="F98" s="79">
        <v>0.20969392566326081</v>
      </c>
      <c r="G98" s="79"/>
      <c r="H98" s="79"/>
      <c r="I98" s="79"/>
      <c r="J98" s="79"/>
      <c r="K98" s="79"/>
      <c r="L98" s="79"/>
      <c r="M98" s="79"/>
      <c r="N98" s="79"/>
      <c r="O98" s="79"/>
      <c r="P98" s="79"/>
      <c r="Q98" s="79"/>
      <c r="R98" s="79"/>
      <c r="S98" s="79"/>
      <c r="T98" s="79"/>
      <c r="U98" s="79"/>
      <c r="V98" s="79"/>
      <c r="W98" s="79"/>
      <c r="X98" s="79"/>
      <c r="Y98" s="79"/>
      <c r="Z98" s="79"/>
    </row>
    <row r="99" spans="1:26" ht="15.75" customHeight="1">
      <c r="A99" s="81" t="s">
        <v>127</v>
      </c>
      <c r="B99" s="79" t="s">
        <v>128</v>
      </c>
      <c r="C99" s="79" t="s">
        <v>1881</v>
      </c>
      <c r="D99" s="79"/>
      <c r="E99" s="79"/>
      <c r="F99" s="79">
        <v>5.7600924654091932</v>
      </c>
      <c r="G99" s="79"/>
      <c r="H99" s="79"/>
      <c r="I99" s="79"/>
      <c r="J99" s="79"/>
      <c r="K99" s="79"/>
      <c r="L99" s="79"/>
      <c r="M99" s="79"/>
      <c r="N99" s="79"/>
      <c r="O99" s="79"/>
      <c r="P99" s="79"/>
      <c r="Q99" s="79"/>
      <c r="R99" s="79"/>
      <c r="S99" s="79"/>
      <c r="T99" s="79"/>
      <c r="U99" s="79"/>
      <c r="V99" s="79"/>
      <c r="W99" s="79"/>
      <c r="X99" s="79"/>
      <c r="Y99" s="79"/>
      <c r="Z99" s="79"/>
    </row>
    <row r="100" spans="1:26" ht="15.75" customHeight="1">
      <c r="A100" s="81" t="s">
        <v>130</v>
      </c>
      <c r="B100" s="79" t="s">
        <v>131</v>
      </c>
      <c r="C100" s="79" t="s">
        <v>1881</v>
      </c>
      <c r="D100" s="79"/>
      <c r="E100" s="79"/>
      <c r="F100" s="79">
        <v>2.8562106710962132</v>
      </c>
      <c r="G100" s="79"/>
      <c r="H100" s="79"/>
      <c r="I100" s="79"/>
      <c r="J100" s="79"/>
      <c r="K100" s="79"/>
      <c r="L100" s="79"/>
      <c r="M100" s="79"/>
      <c r="N100" s="79"/>
      <c r="O100" s="79"/>
      <c r="P100" s="79"/>
      <c r="Q100" s="79"/>
      <c r="R100" s="79"/>
      <c r="S100" s="79"/>
      <c r="T100" s="79"/>
      <c r="U100" s="79"/>
      <c r="V100" s="79"/>
      <c r="W100" s="79"/>
      <c r="X100" s="79"/>
      <c r="Y100" s="79"/>
      <c r="Z100" s="79"/>
    </row>
    <row r="101" spans="1:26" ht="15.75" customHeight="1">
      <c r="A101" s="81" t="s">
        <v>132</v>
      </c>
      <c r="B101" s="79" t="s">
        <v>133</v>
      </c>
      <c r="C101" s="79" t="s">
        <v>1881</v>
      </c>
      <c r="D101" s="79"/>
      <c r="E101" s="79"/>
      <c r="F101" s="79">
        <v>1.9997411985456941</v>
      </c>
      <c r="G101" s="79"/>
      <c r="H101" s="79"/>
      <c r="I101" s="79"/>
      <c r="J101" s="79"/>
      <c r="K101" s="79"/>
      <c r="L101" s="79"/>
      <c r="M101" s="79"/>
      <c r="N101" s="79"/>
      <c r="O101" s="79"/>
      <c r="P101" s="79"/>
      <c r="Q101" s="79"/>
      <c r="R101" s="79"/>
      <c r="S101" s="79"/>
      <c r="T101" s="79"/>
      <c r="U101" s="79"/>
      <c r="V101" s="79"/>
      <c r="W101" s="79"/>
      <c r="X101" s="79"/>
      <c r="Y101" s="79"/>
      <c r="Z101" s="79"/>
    </row>
    <row r="102" spans="1:26" ht="15.75" customHeight="1">
      <c r="A102" s="81" t="s">
        <v>1</v>
      </c>
      <c r="B102" s="79" t="s">
        <v>134</v>
      </c>
      <c r="C102" s="79" t="s">
        <v>1881</v>
      </c>
      <c r="D102" s="79"/>
      <c r="E102" s="79"/>
      <c r="F102" s="79">
        <v>2.8099739843118821</v>
      </c>
      <c r="G102" s="79"/>
      <c r="H102" s="79"/>
      <c r="I102" s="79"/>
      <c r="J102" s="79"/>
      <c r="K102" s="79"/>
      <c r="L102" s="79"/>
      <c r="M102" s="79"/>
      <c r="N102" s="79"/>
      <c r="O102" s="79"/>
      <c r="P102" s="79"/>
      <c r="Q102" s="79"/>
      <c r="R102" s="79"/>
      <c r="S102" s="79"/>
      <c r="T102" s="79"/>
      <c r="U102" s="79"/>
      <c r="V102" s="79"/>
      <c r="W102" s="79"/>
      <c r="X102" s="79"/>
      <c r="Y102" s="79"/>
      <c r="Z102" s="79"/>
    </row>
    <row r="103" spans="1:26" ht="15.75" customHeight="1">
      <c r="A103" s="81" t="s">
        <v>136</v>
      </c>
      <c r="B103" s="79" t="s">
        <v>137</v>
      </c>
      <c r="C103" s="79" t="s">
        <v>1881</v>
      </c>
      <c r="D103" s="79"/>
      <c r="E103" s="79"/>
      <c r="F103" s="79">
        <v>0.39526820183314498</v>
      </c>
      <c r="G103" s="79"/>
      <c r="H103" s="79"/>
      <c r="I103" s="79"/>
      <c r="J103" s="79"/>
      <c r="K103" s="79"/>
      <c r="L103" s="79"/>
      <c r="M103" s="79"/>
      <c r="N103" s="79"/>
      <c r="O103" s="79"/>
      <c r="P103" s="79"/>
      <c r="Q103" s="79"/>
      <c r="R103" s="79"/>
      <c r="S103" s="79"/>
      <c r="T103" s="79"/>
      <c r="U103" s="79"/>
      <c r="V103" s="79"/>
      <c r="W103" s="79"/>
      <c r="X103" s="79"/>
      <c r="Y103" s="79"/>
      <c r="Z103" s="79"/>
    </row>
    <row r="104" spans="1:26" ht="15.75" customHeight="1">
      <c r="A104" s="81" t="s">
        <v>2</v>
      </c>
      <c r="B104" s="79" t="s">
        <v>3</v>
      </c>
      <c r="C104" s="79" t="s">
        <v>776</v>
      </c>
      <c r="D104" s="79"/>
      <c r="E104" s="79"/>
      <c r="F104" s="79">
        <v>6.0785186757677598</v>
      </c>
      <c r="G104" s="79"/>
      <c r="H104" s="79"/>
      <c r="I104" s="79"/>
      <c r="J104" s="79"/>
      <c r="K104" s="79"/>
      <c r="L104" s="79"/>
      <c r="M104" s="79"/>
      <c r="N104" s="79"/>
      <c r="O104" s="79"/>
      <c r="P104" s="79"/>
      <c r="Q104" s="79"/>
      <c r="R104" s="79"/>
      <c r="S104" s="79"/>
      <c r="T104" s="79"/>
      <c r="U104" s="79"/>
      <c r="V104" s="79"/>
      <c r="W104" s="79"/>
      <c r="X104" s="79"/>
      <c r="Y104" s="79"/>
      <c r="Z104" s="79"/>
    </row>
    <row r="105" spans="1:26" ht="15.75" customHeight="1">
      <c r="A105" s="81" t="s">
        <v>4</v>
      </c>
      <c r="B105" s="79" t="s">
        <v>5</v>
      </c>
      <c r="C105" s="79" t="s">
        <v>776</v>
      </c>
      <c r="D105" s="79"/>
      <c r="E105" s="79"/>
      <c r="F105" s="79">
        <v>7.8678964407874058E-2</v>
      </c>
      <c r="G105" s="79"/>
      <c r="H105" s="79"/>
      <c r="I105" s="79"/>
      <c r="J105" s="79"/>
      <c r="K105" s="79"/>
      <c r="L105" s="79"/>
      <c r="M105" s="79"/>
      <c r="N105" s="79"/>
      <c r="O105" s="79"/>
      <c r="P105" s="79"/>
      <c r="Q105" s="79"/>
      <c r="R105" s="79"/>
      <c r="S105" s="79"/>
      <c r="T105" s="79"/>
      <c r="U105" s="79"/>
      <c r="V105" s="79"/>
      <c r="W105" s="79"/>
      <c r="X105" s="79"/>
      <c r="Y105" s="79"/>
      <c r="Z105" s="79"/>
    </row>
    <row r="106" spans="1:26" ht="15.75" customHeight="1">
      <c r="A106" s="81" t="s">
        <v>7</v>
      </c>
      <c r="B106" s="79" t="s">
        <v>8</v>
      </c>
      <c r="C106" s="79" t="s">
        <v>776</v>
      </c>
      <c r="D106" s="79"/>
      <c r="E106" s="79"/>
      <c r="F106" s="79">
        <v>5.4553256563434553</v>
      </c>
      <c r="G106" s="79"/>
      <c r="H106" s="79"/>
      <c r="I106" s="79"/>
      <c r="J106" s="79"/>
      <c r="K106" s="79"/>
      <c r="L106" s="79"/>
      <c r="M106" s="79"/>
      <c r="N106" s="79"/>
      <c r="O106" s="79"/>
      <c r="P106" s="79"/>
      <c r="Q106" s="79"/>
      <c r="R106" s="79"/>
      <c r="S106" s="79"/>
      <c r="T106" s="79"/>
      <c r="U106" s="79"/>
      <c r="V106" s="79"/>
      <c r="W106" s="79"/>
      <c r="X106" s="79"/>
      <c r="Y106" s="79"/>
      <c r="Z106" s="79"/>
    </row>
    <row r="107" spans="1:26" ht="15.75" customHeight="1">
      <c r="A107" s="81" t="s">
        <v>10</v>
      </c>
      <c r="B107" s="79" t="s">
        <v>11</v>
      </c>
      <c r="C107" s="79" t="s">
        <v>776</v>
      </c>
      <c r="D107" s="79"/>
      <c r="E107" s="79"/>
      <c r="F107" s="79">
        <v>14.93108914113596</v>
      </c>
      <c r="G107" s="79"/>
      <c r="H107" s="79"/>
      <c r="I107" s="79"/>
      <c r="J107" s="79"/>
      <c r="K107" s="79"/>
      <c r="L107" s="79"/>
      <c r="M107" s="79"/>
      <c r="N107" s="79"/>
      <c r="O107" s="79"/>
      <c r="P107" s="79"/>
      <c r="Q107" s="79"/>
      <c r="R107" s="79"/>
      <c r="S107" s="79"/>
      <c r="T107" s="79"/>
      <c r="U107" s="79"/>
      <c r="V107" s="79"/>
      <c r="W107" s="79"/>
      <c r="X107" s="79"/>
      <c r="Y107" s="79"/>
      <c r="Z107" s="79"/>
    </row>
    <row r="108" spans="1:26" ht="15.75" customHeight="1">
      <c r="A108" s="81" t="s">
        <v>13</v>
      </c>
      <c r="B108" s="79" t="s">
        <v>14</v>
      </c>
      <c r="C108" s="79" t="s">
        <v>776</v>
      </c>
      <c r="D108" s="79"/>
      <c r="E108" s="79"/>
      <c r="F108" s="79">
        <v>34.273494787472899</v>
      </c>
      <c r="G108" s="79"/>
      <c r="H108" s="79"/>
      <c r="I108" s="79"/>
      <c r="J108" s="79"/>
      <c r="K108" s="79"/>
      <c r="L108" s="79"/>
      <c r="M108" s="79"/>
      <c r="N108" s="79"/>
      <c r="O108" s="79"/>
      <c r="P108" s="79"/>
      <c r="Q108" s="79"/>
      <c r="R108" s="79"/>
      <c r="S108" s="79"/>
      <c r="T108" s="79"/>
      <c r="U108" s="79"/>
      <c r="V108" s="79"/>
      <c r="W108" s="79"/>
      <c r="X108" s="79"/>
      <c r="Y108" s="79"/>
      <c r="Z108" s="79"/>
    </row>
    <row r="109" spans="1:26" ht="15.75" customHeight="1">
      <c r="A109" s="81" t="s">
        <v>16</v>
      </c>
      <c r="B109" s="79" t="s">
        <v>17</v>
      </c>
      <c r="C109" s="79" t="s">
        <v>776</v>
      </c>
      <c r="D109" s="79"/>
      <c r="E109" s="79"/>
      <c r="F109" s="79">
        <v>11.420256865280979</v>
      </c>
      <c r="G109" s="79"/>
      <c r="H109" s="79"/>
      <c r="I109" s="79"/>
      <c r="J109" s="79"/>
      <c r="K109" s="79"/>
      <c r="L109" s="79"/>
      <c r="M109" s="79"/>
      <c r="N109" s="79"/>
      <c r="O109" s="79"/>
      <c r="P109" s="79"/>
      <c r="Q109" s="79"/>
      <c r="R109" s="79"/>
      <c r="S109" s="79"/>
      <c r="T109" s="79"/>
      <c r="U109" s="79"/>
      <c r="V109" s="79"/>
      <c r="W109" s="79"/>
      <c r="X109" s="79"/>
      <c r="Y109" s="79"/>
      <c r="Z109" s="79"/>
    </row>
    <row r="110" spans="1:26" ht="15.75" customHeight="1">
      <c r="A110" s="81" t="s">
        <v>18</v>
      </c>
      <c r="B110" s="79" t="s">
        <v>19</v>
      </c>
      <c r="C110" s="79" t="s">
        <v>776</v>
      </c>
      <c r="D110" s="79"/>
      <c r="E110" s="79"/>
      <c r="F110" s="79">
        <v>0.38204183167039463</v>
      </c>
      <c r="G110" s="79"/>
      <c r="H110" s="79"/>
      <c r="I110" s="79"/>
      <c r="J110" s="79"/>
      <c r="K110" s="79"/>
      <c r="L110" s="79"/>
      <c r="M110" s="79"/>
      <c r="N110" s="79"/>
      <c r="O110" s="79"/>
      <c r="P110" s="79"/>
      <c r="Q110" s="79"/>
      <c r="R110" s="79"/>
      <c r="S110" s="79"/>
      <c r="T110" s="79"/>
      <c r="U110" s="79"/>
      <c r="V110" s="79"/>
      <c r="W110" s="79"/>
      <c r="X110" s="79"/>
      <c r="Y110" s="79"/>
      <c r="Z110" s="79"/>
    </row>
    <row r="111" spans="1:26" ht="15.75" customHeight="1">
      <c r="A111" s="81" t="s">
        <v>21</v>
      </c>
      <c r="B111" s="79" t="s">
        <v>22</v>
      </c>
      <c r="C111" s="79" t="s">
        <v>776</v>
      </c>
      <c r="D111" s="79"/>
      <c r="E111" s="79"/>
      <c r="F111" s="79">
        <v>0.49594104199421107</v>
      </c>
      <c r="G111" s="79"/>
      <c r="H111" s="79"/>
      <c r="I111" s="79"/>
      <c r="J111" s="79"/>
      <c r="K111" s="79"/>
      <c r="L111" s="79"/>
      <c r="M111" s="79"/>
      <c r="N111" s="79"/>
      <c r="O111" s="79"/>
      <c r="P111" s="79"/>
      <c r="Q111" s="79"/>
      <c r="R111" s="79"/>
      <c r="S111" s="79"/>
      <c r="T111" s="79"/>
      <c r="U111" s="79"/>
      <c r="V111" s="79"/>
      <c r="W111" s="79"/>
      <c r="X111" s="79"/>
      <c r="Y111" s="79"/>
      <c r="Z111" s="79"/>
    </row>
    <row r="112" spans="1:26" ht="15.75" customHeight="1">
      <c r="A112" s="81" t="s">
        <v>246</v>
      </c>
      <c r="B112" s="79" t="s">
        <v>22</v>
      </c>
      <c r="C112" s="79" t="s">
        <v>776</v>
      </c>
      <c r="D112" s="79"/>
      <c r="E112" s="79"/>
      <c r="F112" s="79">
        <v>0</v>
      </c>
      <c r="G112" s="79"/>
      <c r="H112" s="79"/>
      <c r="I112" s="79"/>
      <c r="J112" s="79"/>
      <c r="K112" s="79"/>
      <c r="L112" s="79"/>
      <c r="M112" s="79"/>
      <c r="N112" s="79"/>
      <c r="O112" s="79"/>
      <c r="P112" s="79"/>
      <c r="Q112" s="79"/>
      <c r="R112" s="79"/>
      <c r="S112" s="79"/>
      <c r="T112" s="79"/>
      <c r="U112" s="79"/>
      <c r="V112" s="79"/>
      <c r="W112" s="79"/>
      <c r="X112" s="79"/>
      <c r="Y112" s="79"/>
      <c r="Z112" s="79"/>
    </row>
    <row r="113" spans="1:26" ht="15.75" customHeight="1">
      <c r="A113" s="81" t="s">
        <v>24</v>
      </c>
      <c r="B113" s="79" t="s">
        <v>25</v>
      </c>
      <c r="C113" s="79" t="s">
        <v>776</v>
      </c>
      <c r="D113" s="79"/>
      <c r="E113" s="79"/>
      <c r="F113" s="79">
        <v>8.014372658002511</v>
      </c>
      <c r="G113" s="79"/>
      <c r="H113" s="79"/>
      <c r="I113" s="79"/>
      <c r="J113" s="79"/>
      <c r="K113" s="79"/>
      <c r="L113" s="79"/>
      <c r="M113" s="79"/>
      <c r="N113" s="79"/>
      <c r="O113" s="79"/>
      <c r="P113" s="79"/>
      <c r="Q113" s="79"/>
      <c r="R113" s="79"/>
      <c r="S113" s="79"/>
      <c r="T113" s="79"/>
      <c r="U113" s="79"/>
      <c r="V113" s="79"/>
      <c r="W113" s="79"/>
      <c r="X113" s="79"/>
      <c r="Y113" s="79"/>
      <c r="Z113" s="79"/>
    </row>
    <row r="114" spans="1:26" ht="15.75" customHeight="1">
      <c r="A114" s="81" t="s">
        <v>27</v>
      </c>
      <c r="B114" s="79" t="s">
        <v>28</v>
      </c>
      <c r="C114" s="79" t="s">
        <v>776</v>
      </c>
      <c r="D114" s="79"/>
      <c r="E114" s="79"/>
      <c r="F114" s="79">
        <v>7.078259139086895</v>
      </c>
      <c r="G114" s="79"/>
      <c r="H114" s="79"/>
      <c r="I114" s="79"/>
      <c r="J114" s="79"/>
      <c r="K114" s="79"/>
      <c r="L114" s="79"/>
      <c r="M114" s="79"/>
      <c r="N114" s="79"/>
      <c r="O114" s="79"/>
      <c r="P114" s="79"/>
      <c r="Q114" s="79"/>
      <c r="R114" s="79"/>
      <c r="S114" s="79"/>
      <c r="T114" s="79"/>
      <c r="U114" s="79"/>
      <c r="V114" s="79"/>
      <c r="W114" s="79"/>
      <c r="X114" s="79"/>
      <c r="Y114" s="79"/>
      <c r="Z114" s="79"/>
    </row>
    <row r="115" spans="1:26" ht="15.75" customHeight="1">
      <c r="A115" s="81" t="s">
        <v>29</v>
      </c>
      <c r="B115" s="79" t="s">
        <v>30</v>
      </c>
      <c r="C115" s="79" t="s">
        <v>776</v>
      </c>
      <c r="D115" s="79"/>
      <c r="E115" s="79"/>
      <c r="F115" s="79">
        <v>0.57837849165936361</v>
      </c>
      <c r="G115" s="79"/>
      <c r="H115" s="79"/>
      <c r="I115" s="79"/>
      <c r="J115" s="79"/>
      <c r="K115" s="79"/>
      <c r="L115" s="79"/>
      <c r="M115" s="79"/>
      <c r="N115" s="79"/>
      <c r="O115" s="79"/>
      <c r="P115" s="79"/>
      <c r="Q115" s="79"/>
      <c r="R115" s="79"/>
      <c r="S115" s="79"/>
      <c r="T115" s="79"/>
      <c r="U115" s="79"/>
      <c r="V115" s="79"/>
      <c r="W115" s="79"/>
      <c r="X115" s="79"/>
      <c r="Y115" s="79"/>
      <c r="Z115" s="79"/>
    </row>
    <row r="116" spans="1:26" ht="15.75" customHeight="1">
      <c r="A116" s="81" t="s">
        <v>32</v>
      </c>
      <c r="B116" s="79" t="s">
        <v>33</v>
      </c>
      <c r="C116" s="79" t="s">
        <v>776</v>
      </c>
      <c r="D116" s="79"/>
      <c r="E116" s="79"/>
      <c r="F116" s="79">
        <v>11.515133764034051</v>
      </c>
      <c r="G116" s="79"/>
      <c r="H116" s="79"/>
      <c r="I116" s="79"/>
      <c r="J116" s="79"/>
      <c r="K116" s="79"/>
      <c r="L116" s="79"/>
      <c r="M116" s="79"/>
      <c r="N116" s="79"/>
      <c r="O116" s="79"/>
      <c r="P116" s="79"/>
      <c r="Q116" s="79"/>
      <c r="R116" s="79"/>
      <c r="S116" s="79"/>
      <c r="T116" s="79"/>
      <c r="U116" s="79"/>
      <c r="V116" s="79"/>
      <c r="W116" s="79"/>
      <c r="X116" s="79"/>
      <c r="Y116" s="79"/>
      <c r="Z116" s="79"/>
    </row>
    <row r="117" spans="1:26" ht="15.75" customHeight="1">
      <c r="A117" s="81" t="s">
        <v>35</v>
      </c>
      <c r="B117" s="79" t="s">
        <v>36</v>
      </c>
      <c r="C117" s="79" t="s">
        <v>776</v>
      </c>
      <c r="D117" s="79"/>
      <c r="E117" s="79"/>
      <c r="F117" s="79">
        <v>18.448807091380999</v>
      </c>
      <c r="G117" s="79"/>
      <c r="H117" s="79"/>
      <c r="I117" s="79"/>
      <c r="J117" s="79"/>
      <c r="K117" s="79"/>
      <c r="L117" s="79"/>
      <c r="M117" s="79"/>
      <c r="N117" s="79"/>
      <c r="O117" s="79"/>
      <c r="P117" s="79"/>
      <c r="Q117" s="79"/>
      <c r="R117" s="79"/>
      <c r="S117" s="79"/>
      <c r="T117" s="79"/>
      <c r="U117" s="79"/>
      <c r="V117" s="79"/>
      <c r="W117" s="79"/>
      <c r="X117" s="79"/>
      <c r="Y117" s="79"/>
      <c r="Z117" s="79"/>
    </row>
    <row r="118" spans="1:26" ht="15.75" customHeight="1">
      <c r="A118" s="81" t="s">
        <v>38</v>
      </c>
      <c r="B118" s="79" t="s">
        <v>39</v>
      </c>
      <c r="C118" s="79" t="s">
        <v>776</v>
      </c>
      <c r="D118" s="79"/>
      <c r="E118" s="79"/>
      <c r="F118" s="79">
        <v>12.301707161489309</v>
      </c>
      <c r="G118" s="79"/>
      <c r="H118" s="79"/>
      <c r="I118" s="79"/>
      <c r="J118" s="79"/>
      <c r="K118" s="79"/>
      <c r="L118" s="79"/>
      <c r="M118" s="79"/>
      <c r="N118" s="79"/>
      <c r="O118" s="79"/>
      <c r="P118" s="79"/>
      <c r="Q118" s="79"/>
      <c r="R118" s="79"/>
      <c r="S118" s="79"/>
      <c r="T118" s="79"/>
      <c r="U118" s="79"/>
      <c r="V118" s="79"/>
      <c r="W118" s="79"/>
      <c r="X118" s="79"/>
      <c r="Y118" s="79"/>
      <c r="Z118" s="79"/>
    </row>
    <row r="119" spans="1:26" ht="15.75" customHeight="1">
      <c r="A119" s="81" t="s">
        <v>40</v>
      </c>
      <c r="B119" s="79" t="s">
        <v>41</v>
      </c>
      <c r="C119" s="79" t="s">
        <v>776</v>
      </c>
      <c r="D119" s="79"/>
      <c r="E119" s="79"/>
      <c r="F119" s="79">
        <v>33.715469481214093</v>
      </c>
      <c r="G119" s="79"/>
      <c r="H119" s="79"/>
      <c r="I119" s="79"/>
      <c r="J119" s="79"/>
      <c r="K119" s="79"/>
      <c r="L119" s="79"/>
      <c r="M119" s="79"/>
      <c r="N119" s="79"/>
      <c r="O119" s="79"/>
      <c r="P119" s="79"/>
      <c r="Q119" s="79"/>
      <c r="R119" s="79"/>
      <c r="S119" s="79"/>
      <c r="T119" s="79"/>
      <c r="U119" s="79"/>
      <c r="V119" s="79"/>
      <c r="W119" s="79"/>
      <c r="X119" s="79"/>
      <c r="Y119" s="79"/>
      <c r="Z119" s="79"/>
    </row>
    <row r="120" spans="1:26" ht="15.75" customHeight="1">
      <c r="A120" s="81" t="s">
        <v>43</v>
      </c>
      <c r="B120" s="79" t="s">
        <v>44</v>
      </c>
      <c r="C120" s="79" t="s">
        <v>776</v>
      </c>
      <c r="D120" s="79"/>
      <c r="E120" s="79"/>
      <c r="F120" s="79">
        <v>29.441177029568401</v>
      </c>
      <c r="G120" s="79"/>
      <c r="H120" s="79"/>
      <c r="I120" s="79"/>
      <c r="J120" s="79"/>
      <c r="K120" s="79"/>
      <c r="L120" s="79"/>
      <c r="M120" s="79"/>
      <c r="N120" s="79"/>
      <c r="O120" s="79"/>
      <c r="P120" s="79"/>
      <c r="Q120" s="79"/>
      <c r="R120" s="79"/>
      <c r="S120" s="79"/>
      <c r="T120" s="79"/>
      <c r="U120" s="79"/>
      <c r="V120" s="79"/>
      <c r="W120" s="79"/>
      <c r="X120" s="79"/>
      <c r="Y120" s="79"/>
      <c r="Z120" s="79"/>
    </row>
    <row r="121" spans="1:26" ht="15.75" customHeight="1">
      <c r="A121" s="81" t="s">
        <v>46</v>
      </c>
      <c r="B121" s="79" t="s">
        <v>47</v>
      </c>
      <c r="C121" s="79" t="s">
        <v>776</v>
      </c>
      <c r="D121" s="79"/>
      <c r="E121" s="79"/>
      <c r="F121" s="79">
        <v>9.5819015499978999</v>
      </c>
      <c r="G121" s="79"/>
      <c r="H121" s="79"/>
      <c r="I121" s="79"/>
      <c r="J121" s="79"/>
      <c r="K121" s="79"/>
      <c r="L121" s="79"/>
      <c r="M121" s="79"/>
      <c r="N121" s="79"/>
      <c r="O121" s="79"/>
      <c r="P121" s="79"/>
      <c r="Q121" s="79"/>
      <c r="R121" s="79"/>
      <c r="S121" s="79"/>
      <c r="T121" s="79"/>
      <c r="U121" s="79"/>
      <c r="V121" s="79"/>
      <c r="W121" s="79"/>
      <c r="X121" s="79"/>
      <c r="Y121" s="79"/>
      <c r="Z121" s="79"/>
    </row>
    <row r="122" spans="1:26" ht="15.75" customHeight="1">
      <c r="A122" s="81" t="s">
        <v>49</v>
      </c>
      <c r="B122" s="79" t="s">
        <v>50</v>
      </c>
      <c r="C122" s="79" t="s">
        <v>776</v>
      </c>
      <c r="D122" s="79"/>
      <c r="E122" s="79"/>
      <c r="F122" s="79">
        <v>7.4822620999226386</v>
      </c>
      <c r="G122" s="79"/>
      <c r="H122" s="79"/>
      <c r="I122" s="79"/>
      <c r="J122" s="79"/>
      <c r="K122" s="79"/>
      <c r="L122" s="79"/>
      <c r="M122" s="79"/>
      <c r="N122" s="79"/>
      <c r="O122" s="79"/>
      <c r="P122" s="79"/>
      <c r="Q122" s="79"/>
      <c r="R122" s="79"/>
      <c r="S122" s="79"/>
      <c r="T122" s="79"/>
      <c r="U122" s="79"/>
      <c r="V122" s="79"/>
      <c r="W122" s="79"/>
      <c r="X122" s="79"/>
      <c r="Y122" s="79"/>
      <c r="Z122" s="79"/>
    </row>
    <row r="123" spans="1:26" ht="15.75" customHeight="1">
      <c r="A123" s="81" t="s">
        <v>52</v>
      </c>
      <c r="B123" s="79" t="s">
        <v>53</v>
      </c>
      <c r="C123" s="79" t="s">
        <v>776</v>
      </c>
      <c r="D123" s="79"/>
      <c r="E123" s="79"/>
      <c r="F123" s="79">
        <v>0.57020245785021695</v>
      </c>
      <c r="G123" s="79"/>
      <c r="H123" s="79"/>
      <c r="I123" s="79"/>
      <c r="J123" s="79"/>
      <c r="K123" s="79"/>
      <c r="L123" s="79"/>
      <c r="M123" s="79"/>
      <c r="N123" s="79"/>
      <c r="O123" s="79"/>
      <c r="P123" s="79"/>
      <c r="Q123" s="79"/>
      <c r="R123" s="79"/>
      <c r="S123" s="79"/>
      <c r="T123" s="79"/>
      <c r="U123" s="79"/>
      <c r="V123" s="79"/>
      <c r="W123" s="79"/>
      <c r="X123" s="79"/>
      <c r="Y123" s="79"/>
      <c r="Z123" s="79"/>
    </row>
    <row r="124" spans="1:26" ht="15.75" customHeight="1">
      <c r="A124" s="81" t="s">
        <v>54</v>
      </c>
      <c r="B124" s="79" t="s">
        <v>55</v>
      </c>
      <c r="C124" s="79" t="s">
        <v>776</v>
      </c>
      <c r="D124" s="79"/>
      <c r="E124" s="79"/>
      <c r="F124" s="79">
        <v>1.797938652939711</v>
      </c>
      <c r="G124" s="79"/>
      <c r="H124" s="79"/>
      <c r="I124" s="79"/>
      <c r="J124" s="79"/>
      <c r="K124" s="79"/>
      <c r="L124" s="79"/>
      <c r="M124" s="79"/>
      <c r="N124" s="79"/>
      <c r="O124" s="79"/>
      <c r="P124" s="79"/>
      <c r="Q124" s="79"/>
      <c r="R124" s="79"/>
      <c r="S124" s="79"/>
      <c r="T124" s="79"/>
      <c r="U124" s="79"/>
      <c r="V124" s="79"/>
      <c r="W124" s="79"/>
      <c r="X124" s="79"/>
      <c r="Y124" s="79"/>
      <c r="Z124" s="79"/>
    </row>
    <row r="125" spans="1:26" ht="15.75" customHeight="1">
      <c r="A125" s="81" t="s">
        <v>57</v>
      </c>
      <c r="B125" s="79" t="s">
        <v>58</v>
      </c>
      <c r="C125" s="79" t="s">
        <v>776</v>
      </c>
      <c r="D125" s="79"/>
      <c r="E125" s="79"/>
      <c r="F125" s="79">
        <v>0.31952172800242601</v>
      </c>
      <c r="G125" s="79"/>
      <c r="H125" s="79"/>
      <c r="I125" s="79"/>
      <c r="J125" s="79"/>
      <c r="K125" s="79"/>
      <c r="L125" s="79"/>
      <c r="M125" s="79"/>
      <c r="N125" s="79"/>
      <c r="O125" s="79"/>
      <c r="P125" s="79"/>
      <c r="Q125" s="79"/>
      <c r="R125" s="79"/>
      <c r="S125" s="79"/>
      <c r="T125" s="79"/>
      <c r="U125" s="79"/>
      <c r="V125" s="79"/>
      <c r="W125" s="79"/>
      <c r="X125" s="79"/>
      <c r="Y125" s="79"/>
      <c r="Z125" s="79"/>
    </row>
    <row r="126" spans="1:26" ht="15.75" customHeight="1">
      <c r="A126" s="81" t="s">
        <v>60</v>
      </c>
      <c r="B126" s="79" t="s">
        <v>61</v>
      </c>
      <c r="C126" s="79" t="s">
        <v>776</v>
      </c>
      <c r="D126" s="79"/>
      <c r="E126" s="79"/>
      <c r="F126" s="79">
        <v>7.9167757605942288</v>
      </c>
      <c r="G126" s="79"/>
      <c r="H126" s="79"/>
      <c r="I126" s="79"/>
      <c r="J126" s="79"/>
      <c r="K126" s="79"/>
      <c r="L126" s="79"/>
      <c r="M126" s="79"/>
      <c r="N126" s="79"/>
      <c r="O126" s="79"/>
      <c r="P126" s="79"/>
      <c r="Q126" s="79"/>
      <c r="R126" s="79"/>
      <c r="S126" s="79"/>
      <c r="T126" s="79"/>
      <c r="U126" s="79"/>
      <c r="V126" s="79"/>
      <c r="W126" s="79"/>
      <c r="X126" s="79"/>
      <c r="Y126" s="79"/>
      <c r="Z126" s="79"/>
    </row>
    <row r="127" spans="1:26" ht="15.75" customHeight="1">
      <c r="A127" s="81" t="s">
        <v>63</v>
      </c>
      <c r="B127" s="79" t="s">
        <v>64</v>
      </c>
      <c r="C127" s="79" t="s">
        <v>776</v>
      </c>
      <c r="D127" s="79"/>
      <c r="E127" s="79"/>
      <c r="F127" s="79">
        <v>19.66708079856015</v>
      </c>
      <c r="G127" s="79"/>
      <c r="H127" s="79"/>
      <c r="I127" s="79"/>
      <c r="J127" s="79"/>
      <c r="K127" s="79"/>
      <c r="L127" s="79"/>
      <c r="M127" s="79"/>
      <c r="N127" s="79"/>
      <c r="O127" s="79"/>
      <c r="P127" s="79"/>
      <c r="Q127" s="79"/>
      <c r="R127" s="79"/>
      <c r="S127" s="79"/>
      <c r="T127" s="79"/>
      <c r="U127" s="79"/>
      <c r="V127" s="79"/>
      <c r="W127" s="79"/>
      <c r="X127" s="79"/>
      <c r="Y127" s="79"/>
      <c r="Z127" s="79"/>
    </row>
    <row r="128" spans="1:26" ht="15.75" customHeight="1">
      <c r="A128" s="81" t="s">
        <v>66</v>
      </c>
      <c r="B128" s="79" t="s">
        <v>67</v>
      </c>
      <c r="C128" s="79" t="s">
        <v>776</v>
      </c>
      <c r="D128" s="79"/>
      <c r="E128" s="79"/>
      <c r="F128" s="79">
        <v>6.9276871862912008</v>
      </c>
      <c r="G128" s="79"/>
      <c r="H128" s="79"/>
      <c r="I128" s="79"/>
      <c r="J128" s="79"/>
      <c r="K128" s="79"/>
      <c r="L128" s="79"/>
      <c r="M128" s="79"/>
      <c r="N128" s="79"/>
      <c r="O128" s="79"/>
      <c r="P128" s="79"/>
      <c r="Q128" s="79"/>
      <c r="R128" s="79"/>
      <c r="S128" s="79"/>
      <c r="T128" s="79"/>
      <c r="U128" s="79"/>
      <c r="V128" s="79"/>
      <c r="W128" s="79"/>
      <c r="X128" s="79"/>
      <c r="Y128" s="79"/>
      <c r="Z128" s="79"/>
    </row>
    <row r="129" spans="1:26" ht="15.75" customHeight="1">
      <c r="A129" s="81" t="s">
        <v>69</v>
      </c>
      <c r="B129" s="79" t="s">
        <v>70</v>
      </c>
      <c r="C129" s="79" t="s">
        <v>776</v>
      </c>
      <c r="D129" s="79"/>
      <c r="E129" s="79"/>
      <c r="F129" s="79">
        <v>20.54117524514918</v>
      </c>
      <c r="G129" s="79"/>
      <c r="H129" s="79"/>
      <c r="I129" s="79"/>
      <c r="J129" s="79"/>
      <c r="K129" s="79"/>
      <c r="L129" s="79"/>
      <c r="M129" s="79"/>
      <c r="N129" s="79"/>
      <c r="O129" s="79"/>
      <c r="P129" s="79"/>
      <c r="Q129" s="79"/>
      <c r="R129" s="79"/>
      <c r="S129" s="79"/>
      <c r="T129" s="79"/>
      <c r="U129" s="79"/>
      <c r="V129" s="79"/>
      <c r="W129" s="79"/>
      <c r="X129" s="79"/>
      <c r="Y129" s="79"/>
      <c r="Z129" s="79"/>
    </row>
    <row r="130" spans="1:26" ht="15.75" customHeight="1">
      <c r="A130" s="81" t="s">
        <v>72</v>
      </c>
      <c r="B130" s="79" t="s">
        <v>73</v>
      </c>
      <c r="C130" s="79" t="s">
        <v>776</v>
      </c>
      <c r="D130" s="79"/>
      <c r="E130" s="79"/>
      <c r="F130" s="79">
        <v>9.7836916467677728</v>
      </c>
      <c r="G130" s="79"/>
      <c r="H130" s="79"/>
      <c r="I130" s="79"/>
      <c r="J130" s="79"/>
      <c r="K130" s="79"/>
      <c r="L130" s="79"/>
      <c r="M130" s="79"/>
      <c r="N130" s="79"/>
      <c r="O130" s="79"/>
      <c r="P130" s="79"/>
      <c r="Q130" s="79"/>
      <c r="R130" s="79"/>
      <c r="S130" s="79"/>
      <c r="T130" s="79"/>
      <c r="U130" s="79"/>
      <c r="V130" s="79"/>
      <c r="W130" s="79"/>
      <c r="X130" s="79"/>
      <c r="Y130" s="79"/>
      <c r="Z130" s="79"/>
    </row>
    <row r="131" spans="1:26" ht="15.75" customHeight="1">
      <c r="A131" s="81" t="s">
        <v>74</v>
      </c>
      <c r="B131" s="79" t="s">
        <v>75</v>
      </c>
      <c r="C131" s="79" t="s">
        <v>776</v>
      </c>
      <c r="D131" s="79"/>
      <c r="E131" s="79"/>
      <c r="F131" s="79">
        <v>32.14581761399684</v>
      </c>
      <c r="G131" s="79"/>
      <c r="H131" s="79"/>
      <c r="I131" s="79"/>
      <c r="J131" s="79"/>
      <c r="K131" s="79"/>
      <c r="L131" s="79"/>
      <c r="M131" s="79"/>
      <c r="N131" s="79"/>
      <c r="O131" s="79"/>
      <c r="P131" s="79"/>
      <c r="Q131" s="79"/>
      <c r="R131" s="79"/>
      <c r="S131" s="79"/>
      <c r="T131" s="79"/>
      <c r="U131" s="79"/>
      <c r="V131" s="79"/>
      <c r="W131" s="79"/>
      <c r="X131" s="79"/>
      <c r="Y131" s="79"/>
      <c r="Z131" s="79"/>
    </row>
    <row r="132" spans="1:26" ht="15.75" customHeight="1">
      <c r="A132" s="81" t="s">
        <v>77</v>
      </c>
      <c r="B132" s="79" t="s">
        <v>78</v>
      </c>
      <c r="C132" s="79" t="s">
        <v>776</v>
      </c>
      <c r="D132" s="79"/>
      <c r="E132" s="79"/>
      <c r="F132" s="79">
        <v>1.9160229338549359</v>
      </c>
      <c r="G132" s="79"/>
      <c r="H132" s="79"/>
      <c r="I132" s="79"/>
      <c r="J132" s="79"/>
      <c r="K132" s="79"/>
      <c r="L132" s="79"/>
      <c r="M132" s="79"/>
      <c r="N132" s="79"/>
      <c r="O132" s="79"/>
      <c r="P132" s="79"/>
      <c r="Q132" s="79"/>
      <c r="R132" s="79"/>
      <c r="S132" s="79"/>
      <c r="T132" s="79"/>
      <c r="U132" s="79"/>
      <c r="V132" s="79"/>
      <c r="W132" s="79"/>
      <c r="X132" s="79"/>
      <c r="Y132" s="79"/>
      <c r="Z132" s="79"/>
    </row>
    <row r="133" spans="1:26" ht="15.75" customHeight="1">
      <c r="A133" s="81" t="s">
        <v>80</v>
      </c>
      <c r="B133" s="79" t="s">
        <v>81</v>
      </c>
      <c r="C133" s="79" t="s">
        <v>776</v>
      </c>
      <c r="D133" s="79"/>
      <c r="E133" s="79"/>
      <c r="F133" s="79">
        <v>0.20038224117163481</v>
      </c>
      <c r="G133" s="79"/>
      <c r="H133" s="79"/>
      <c r="I133" s="79"/>
      <c r="J133" s="79"/>
      <c r="K133" s="79"/>
      <c r="L133" s="79"/>
      <c r="M133" s="79"/>
      <c r="N133" s="79"/>
      <c r="O133" s="79"/>
      <c r="P133" s="79"/>
      <c r="Q133" s="79"/>
      <c r="R133" s="79"/>
      <c r="S133" s="79"/>
      <c r="T133" s="79"/>
      <c r="U133" s="79"/>
      <c r="V133" s="79"/>
      <c r="W133" s="79"/>
      <c r="X133" s="79"/>
      <c r="Y133" s="79"/>
      <c r="Z133" s="79"/>
    </row>
    <row r="134" spans="1:26" ht="15.75" customHeight="1">
      <c r="A134" s="81" t="s">
        <v>83</v>
      </c>
      <c r="B134" s="79" t="s">
        <v>84</v>
      </c>
      <c r="C134" s="79" t="s">
        <v>776</v>
      </c>
      <c r="D134" s="79"/>
      <c r="E134" s="79"/>
      <c r="F134" s="79">
        <v>0.39596992400695857</v>
      </c>
      <c r="G134" s="79"/>
      <c r="H134" s="79"/>
      <c r="I134" s="79"/>
      <c r="J134" s="79"/>
      <c r="K134" s="79"/>
      <c r="L134" s="79"/>
      <c r="M134" s="79"/>
      <c r="N134" s="79"/>
      <c r="O134" s="79"/>
      <c r="P134" s="79"/>
      <c r="Q134" s="79"/>
      <c r="R134" s="79"/>
      <c r="S134" s="79"/>
      <c r="T134" s="79"/>
      <c r="U134" s="79"/>
      <c r="V134" s="79"/>
      <c r="W134" s="79"/>
      <c r="X134" s="79"/>
      <c r="Y134" s="79"/>
      <c r="Z134" s="79"/>
    </row>
    <row r="135" spans="1:26" ht="15.75" customHeight="1">
      <c r="A135" s="81" t="s">
        <v>85</v>
      </c>
      <c r="B135" s="79" t="s">
        <v>86</v>
      </c>
      <c r="C135" s="79" t="s">
        <v>776</v>
      </c>
      <c r="D135" s="79"/>
      <c r="E135" s="79"/>
      <c r="F135" s="79">
        <v>7.3467290162071146</v>
      </c>
      <c r="G135" s="79"/>
      <c r="H135" s="79"/>
      <c r="I135" s="79"/>
      <c r="J135" s="79"/>
      <c r="K135" s="79"/>
      <c r="L135" s="79"/>
      <c r="M135" s="79"/>
      <c r="N135" s="79"/>
      <c r="O135" s="79"/>
      <c r="P135" s="79"/>
      <c r="Q135" s="79"/>
      <c r="R135" s="79"/>
      <c r="S135" s="79"/>
      <c r="T135" s="79"/>
      <c r="U135" s="79"/>
      <c r="V135" s="79"/>
      <c r="W135" s="79"/>
      <c r="X135" s="79"/>
      <c r="Y135" s="79"/>
      <c r="Z135" s="79"/>
    </row>
    <row r="136" spans="1:26" ht="15.75" customHeight="1">
      <c r="A136" s="81" t="s">
        <v>88</v>
      </c>
      <c r="B136" s="79" t="s">
        <v>89</v>
      </c>
      <c r="C136" s="79" t="s">
        <v>776</v>
      </c>
      <c r="D136" s="79"/>
      <c r="E136" s="79"/>
      <c r="F136" s="79">
        <v>6.744180358536453</v>
      </c>
      <c r="G136" s="79"/>
      <c r="H136" s="79"/>
      <c r="I136" s="79"/>
      <c r="J136" s="79"/>
      <c r="K136" s="79"/>
      <c r="L136" s="79"/>
      <c r="M136" s="79"/>
      <c r="N136" s="79"/>
      <c r="O136" s="79"/>
      <c r="P136" s="79"/>
      <c r="Q136" s="79"/>
      <c r="R136" s="79"/>
      <c r="S136" s="79"/>
      <c r="T136" s="79"/>
      <c r="U136" s="79"/>
      <c r="V136" s="79"/>
      <c r="W136" s="79"/>
      <c r="X136" s="79"/>
      <c r="Y136" s="79"/>
      <c r="Z136" s="79"/>
    </row>
    <row r="137" spans="1:26" ht="15.75" customHeight="1">
      <c r="A137" s="81" t="s">
        <v>91</v>
      </c>
      <c r="B137" s="79" t="s">
        <v>92</v>
      </c>
      <c r="C137" s="79" t="s">
        <v>776</v>
      </c>
      <c r="D137" s="79"/>
      <c r="E137" s="79"/>
      <c r="F137" s="79">
        <v>11.929893585805139</v>
      </c>
      <c r="G137" s="79"/>
      <c r="H137" s="79"/>
      <c r="I137" s="79"/>
      <c r="J137" s="79"/>
      <c r="K137" s="79"/>
      <c r="L137" s="79"/>
      <c r="M137" s="79"/>
      <c r="N137" s="79"/>
      <c r="O137" s="79"/>
      <c r="P137" s="79"/>
      <c r="Q137" s="79"/>
      <c r="R137" s="79"/>
      <c r="S137" s="79"/>
      <c r="T137" s="79"/>
      <c r="U137" s="79"/>
      <c r="V137" s="79"/>
      <c r="W137" s="79"/>
      <c r="X137" s="79"/>
      <c r="Y137" s="79"/>
      <c r="Z137" s="79"/>
    </row>
    <row r="138" spans="1:26" ht="15.75" customHeight="1">
      <c r="A138" s="81" t="s">
        <v>94</v>
      </c>
      <c r="B138" s="79" t="s">
        <v>95</v>
      </c>
      <c r="C138" s="79" t="s">
        <v>776</v>
      </c>
      <c r="D138" s="79"/>
      <c r="E138" s="79"/>
      <c r="F138" s="79">
        <v>11.55035238074411</v>
      </c>
      <c r="G138" s="79"/>
      <c r="H138" s="79"/>
      <c r="I138" s="79"/>
      <c r="J138" s="79"/>
      <c r="K138" s="79"/>
      <c r="L138" s="79"/>
      <c r="M138" s="79"/>
      <c r="N138" s="79"/>
      <c r="O138" s="79"/>
      <c r="P138" s="79"/>
      <c r="Q138" s="79"/>
      <c r="R138" s="79"/>
      <c r="S138" s="79"/>
      <c r="T138" s="79"/>
      <c r="U138" s="79"/>
      <c r="V138" s="79"/>
      <c r="W138" s="79"/>
      <c r="X138" s="79"/>
      <c r="Y138" s="79"/>
      <c r="Z138" s="79"/>
    </row>
    <row r="139" spans="1:26" ht="15.75" customHeight="1">
      <c r="A139" s="81" t="s">
        <v>96</v>
      </c>
      <c r="B139" s="79" t="s">
        <v>97</v>
      </c>
      <c r="C139" s="79" t="s">
        <v>776</v>
      </c>
      <c r="D139" s="79"/>
      <c r="E139" s="79"/>
      <c r="F139" s="79">
        <v>11.05247786920294</v>
      </c>
      <c r="G139" s="79"/>
      <c r="H139" s="79"/>
      <c r="I139" s="79"/>
      <c r="J139" s="79"/>
      <c r="K139" s="79"/>
      <c r="L139" s="79"/>
      <c r="M139" s="79"/>
      <c r="N139" s="79"/>
      <c r="O139" s="79"/>
      <c r="P139" s="79"/>
      <c r="Q139" s="79"/>
      <c r="R139" s="79"/>
      <c r="S139" s="79"/>
      <c r="T139" s="79"/>
      <c r="U139" s="79"/>
      <c r="V139" s="79"/>
      <c r="W139" s="79"/>
      <c r="X139" s="79"/>
      <c r="Y139" s="79"/>
      <c r="Z139" s="79"/>
    </row>
    <row r="140" spans="1:26" ht="15.75" customHeight="1">
      <c r="A140" s="81" t="s">
        <v>99</v>
      </c>
      <c r="B140" s="79" t="s">
        <v>100</v>
      </c>
      <c r="C140" s="79" t="s">
        <v>776</v>
      </c>
      <c r="D140" s="79"/>
      <c r="E140" s="79"/>
      <c r="F140" s="79">
        <v>19.90656619203752</v>
      </c>
      <c r="G140" s="79"/>
      <c r="H140" s="79"/>
      <c r="I140" s="79"/>
      <c r="J140" s="79"/>
      <c r="K140" s="79"/>
      <c r="L140" s="79"/>
      <c r="M140" s="79"/>
      <c r="N140" s="79"/>
      <c r="O140" s="79"/>
      <c r="P140" s="79"/>
      <c r="Q140" s="79"/>
      <c r="R140" s="79"/>
      <c r="S140" s="79"/>
      <c r="T140" s="79"/>
      <c r="U140" s="79"/>
      <c r="V140" s="79"/>
      <c r="W140" s="79"/>
      <c r="X140" s="79"/>
      <c r="Y140" s="79"/>
      <c r="Z140" s="79"/>
    </row>
    <row r="141" spans="1:26" ht="15.75" customHeight="1">
      <c r="A141" s="81" t="s">
        <v>102</v>
      </c>
      <c r="B141" s="79" t="s">
        <v>103</v>
      </c>
      <c r="C141" s="79" t="s">
        <v>776</v>
      </c>
      <c r="D141" s="79"/>
      <c r="E141" s="79"/>
      <c r="F141" s="79">
        <v>6.5643605396284324</v>
      </c>
      <c r="G141" s="79"/>
      <c r="H141" s="79"/>
      <c r="I141" s="79"/>
      <c r="J141" s="79"/>
      <c r="K141" s="79"/>
      <c r="L141" s="79"/>
      <c r="M141" s="79"/>
      <c r="N141" s="79"/>
      <c r="O141" s="79"/>
      <c r="P141" s="79"/>
      <c r="Q141" s="79"/>
      <c r="R141" s="79"/>
      <c r="S141" s="79"/>
      <c r="T141" s="79"/>
      <c r="U141" s="79"/>
      <c r="V141" s="79"/>
      <c r="W141" s="79"/>
      <c r="X141" s="79"/>
      <c r="Y141" s="79"/>
      <c r="Z141" s="79"/>
    </row>
    <row r="142" spans="1:26" ht="15.75" customHeight="1">
      <c r="A142" s="81" t="s">
        <v>105</v>
      </c>
      <c r="B142" s="79" t="s">
        <v>106</v>
      </c>
      <c r="C142" s="79" t="s">
        <v>776</v>
      </c>
      <c r="D142" s="79"/>
      <c r="E142" s="79"/>
      <c r="F142" s="79">
        <v>7.7049237356988884</v>
      </c>
      <c r="G142" s="79"/>
      <c r="H142" s="79"/>
      <c r="I142" s="79"/>
      <c r="J142" s="79"/>
      <c r="K142" s="79"/>
      <c r="L142" s="79"/>
      <c r="M142" s="79"/>
      <c r="N142" s="79"/>
      <c r="O142" s="79"/>
      <c r="P142" s="79"/>
      <c r="Q142" s="79"/>
      <c r="R142" s="79"/>
      <c r="S142" s="79"/>
      <c r="T142" s="79"/>
      <c r="U142" s="79"/>
      <c r="V142" s="79"/>
      <c r="W142" s="79"/>
      <c r="X142" s="79"/>
      <c r="Y142" s="79"/>
      <c r="Z142" s="79"/>
    </row>
    <row r="143" spans="1:26" ht="15.75" customHeight="1">
      <c r="A143" s="81" t="s">
        <v>107</v>
      </c>
      <c r="B143" s="79" t="s">
        <v>108</v>
      </c>
      <c r="C143" s="79" t="s">
        <v>776</v>
      </c>
      <c r="D143" s="79"/>
      <c r="E143" s="79"/>
      <c r="F143" s="79">
        <v>6.9835194983714849E-2</v>
      </c>
      <c r="G143" s="79"/>
      <c r="H143" s="79"/>
      <c r="I143" s="79"/>
      <c r="J143" s="79"/>
      <c r="K143" s="79"/>
      <c r="L143" s="79"/>
      <c r="M143" s="79"/>
      <c r="N143" s="79"/>
      <c r="O143" s="79"/>
      <c r="P143" s="79"/>
      <c r="Q143" s="79"/>
      <c r="R143" s="79"/>
      <c r="S143" s="79"/>
      <c r="T143" s="79"/>
      <c r="U143" s="79"/>
      <c r="V143" s="79"/>
      <c r="W143" s="79"/>
      <c r="X143" s="79"/>
      <c r="Y143" s="79"/>
      <c r="Z143" s="79"/>
    </row>
    <row r="144" spans="1:26" ht="15.75" customHeight="1">
      <c r="A144" s="81" t="s">
        <v>110</v>
      </c>
      <c r="B144" s="79" t="s">
        <v>111</v>
      </c>
      <c r="C144" s="79" t="s">
        <v>776</v>
      </c>
      <c r="D144" s="79"/>
      <c r="E144" s="79"/>
      <c r="F144" s="79">
        <v>2.5452355345988811</v>
      </c>
      <c r="G144" s="79"/>
      <c r="H144" s="79"/>
      <c r="I144" s="79"/>
      <c r="J144" s="79"/>
      <c r="K144" s="79"/>
      <c r="L144" s="79"/>
      <c r="M144" s="79"/>
      <c r="N144" s="79"/>
      <c r="O144" s="79"/>
      <c r="P144" s="79"/>
      <c r="Q144" s="79"/>
      <c r="R144" s="79"/>
      <c r="S144" s="79"/>
      <c r="T144" s="79"/>
      <c r="U144" s="79"/>
      <c r="V144" s="79"/>
      <c r="W144" s="79"/>
      <c r="X144" s="79"/>
      <c r="Y144" s="79"/>
      <c r="Z144" s="79"/>
    </row>
    <row r="145" spans="1:26" ht="15.75" customHeight="1">
      <c r="A145" s="81" t="s">
        <v>113</v>
      </c>
      <c r="B145" s="79" t="s">
        <v>114</v>
      </c>
      <c r="C145" s="79" t="s">
        <v>776</v>
      </c>
      <c r="D145" s="79"/>
      <c r="E145" s="79"/>
      <c r="F145" s="79">
        <v>18.553762894672349</v>
      </c>
      <c r="G145" s="79"/>
      <c r="H145" s="79"/>
      <c r="I145" s="79"/>
      <c r="J145" s="79"/>
      <c r="K145" s="79"/>
      <c r="L145" s="79"/>
      <c r="M145" s="79"/>
      <c r="N145" s="79"/>
      <c r="O145" s="79"/>
      <c r="P145" s="79"/>
      <c r="Q145" s="79"/>
      <c r="R145" s="79"/>
      <c r="S145" s="79"/>
      <c r="T145" s="79"/>
      <c r="U145" s="79"/>
      <c r="V145" s="79"/>
      <c r="W145" s="79"/>
      <c r="X145" s="79"/>
      <c r="Y145" s="79"/>
      <c r="Z145" s="79"/>
    </row>
    <row r="146" spans="1:26" ht="15.75" customHeight="1">
      <c r="A146" s="81" t="s">
        <v>116</v>
      </c>
      <c r="B146" s="79" t="s">
        <v>117</v>
      </c>
      <c r="C146" s="79" t="s">
        <v>776</v>
      </c>
      <c r="D146" s="79"/>
      <c r="E146" s="79"/>
      <c r="F146" s="79">
        <v>8.3853602960643485</v>
      </c>
      <c r="G146" s="79"/>
      <c r="H146" s="79"/>
      <c r="I146" s="79"/>
      <c r="J146" s="79"/>
      <c r="K146" s="79"/>
      <c r="L146" s="79"/>
      <c r="M146" s="79"/>
      <c r="N146" s="79"/>
      <c r="O146" s="79"/>
      <c r="P146" s="79"/>
      <c r="Q146" s="79"/>
      <c r="R146" s="79"/>
      <c r="S146" s="79"/>
      <c r="T146" s="79"/>
      <c r="U146" s="79"/>
      <c r="V146" s="79"/>
      <c r="W146" s="79"/>
      <c r="X146" s="79"/>
      <c r="Y146" s="79"/>
      <c r="Z146" s="79"/>
    </row>
    <row r="147" spans="1:26" ht="15.75" customHeight="1">
      <c r="A147" s="81" t="s">
        <v>118</v>
      </c>
      <c r="B147" s="79" t="s">
        <v>119</v>
      </c>
      <c r="C147" s="79" t="s">
        <v>776</v>
      </c>
      <c r="D147" s="79"/>
      <c r="E147" s="79"/>
      <c r="F147" s="79">
        <v>54.673320341150038</v>
      </c>
      <c r="G147" s="79"/>
      <c r="H147" s="79"/>
      <c r="I147" s="79"/>
      <c r="J147" s="79"/>
      <c r="K147" s="79"/>
      <c r="L147" s="79"/>
      <c r="M147" s="79"/>
      <c r="N147" s="79"/>
      <c r="O147" s="79"/>
      <c r="P147" s="79"/>
      <c r="Q147" s="79"/>
      <c r="R147" s="79"/>
      <c r="S147" s="79"/>
      <c r="T147" s="79"/>
      <c r="U147" s="79"/>
      <c r="V147" s="79"/>
      <c r="W147" s="79"/>
      <c r="X147" s="79"/>
      <c r="Y147" s="79"/>
      <c r="Z147" s="79"/>
    </row>
    <row r="148" spans="1:26" ht="15.75" customHeight="1">
      <c r="A148" s="81" t="s">
        <v>121</v>
      </c>
      <c r="B148" s="79" t="s">
        <v>122</v>
      </c>
      <c r="C148" s="79" t="s">
        <v>776</v>
      </c>
      <c r="D148" s="79"/>
      <c r="E148" s="79"/>
      <c r="F148" s="79">
        <v>3.9241596840212432</v>
      </c>
      <c r="G148" s="79"/>
      <c r="H148" s="79"/>
      <c r="I148" s="79"/>
      <c r="J148" s="79"/>
      <c r="K148" s="79"/>
      <c r="L148" s="79"/>
      <c r="M148" s="79"/>
      <c r="N148" s="79"/>
      <c r="O148" s="79"/>
      <c r="P148" s="79"/>
      <c r="Q148" s="79"/>
      <c r="R148" s="79"/>
      <c r="S148" s="79"/>
      <c r="T148" s="79"/>
      <c r="U148" s="79"/>
      <c r="V148" s="79"/>
      <c r="W148" s="79"/>
      <c r="X148" s="79"/>
      <c r="Y148" s="79"/>
      <c r="Z148" s="79"/>
    </row>
    <row r="149" spans="1:26" ht="15.75" customHeight="1">
      <c r="A149" s="81" t="s">
        <v>124</v>
      </c>
      <c r="B149" s="79" t="s">
        <v>125</v>
      </c>
      <c r="C149" s="79" t="s">
        <v>776</v>
      </c>
      <c r="D149" s="79"/>
      <c r="E149" s="79"/>
      <c r="F149" s="79">
        <v>1.2331066120161771</v>
      </c>
      <c r="G149" s="79"/>
      <c r="H149" s="79"/>
      <c r="I149" s="79"/>
      <c r="J149" s="79"/>
      <c r="K149" s="79"/>
      <c r="L149" s="79"/>
      <c r="M149" s="79"/>
      <c r="N149" s="79"/>
      <c r="O149" s="79"/>
      <c r="P149" s="79"/>
      <c r="Q149" s="79"/>
      <c r="R149" s="79"/>
      <c r="S149" s="79"/>
      <c r="T149" s="79"/>
      <c r="U149" s="79"/>
      <c r="V149" s="79"/>
      <c r="W149" s="79"/>
      <c r="X149" s="79"/>
      <c r="Y149" s="79"/>
      <c r="Z149" s="79"/>
    </row>
    <row r="150" spans="1:26" ht="15.75" customHeight="1">
      <c r="A150" s="81" t="s">
        <v>127</v>
      </c>
      <c r="B150" s="79" t="s">
        <v>128</v>
      </c>
      <c r="C150" s="79" t="s">
        <v>776</v>
      </c>
      <c r="D150" s="79"/>
      <c r="E150" s="79"/>
      <c r="F150" s="79">
        <v>6.5586726442117129</v>
      </c>
      <c r="G150" s="79"/>
      <c r="H150" s="79"/>
      <c r="I150" s="79"/>
      <c r="J150" s="79"/>
      <c r="K150" s="79"/>
      <c r="L150" s="79"/>
      <c r="M150" s="79"/>
      <c r="N150" s="79"/>
      <c r="O150" s="79"/>
      <c r="P150" s="79"/>
      <c r="Q150" s="79"/>
      <c r="R150" s="79"/>
      <c r="S150" s="79"/>
      <c r="T150" s="79"/>
      <c r="U150" s="79"/>
      <c r="V150" s="79"/>
      <c r="W150" s="79"/>
      <c r="X150" s="79"/>
      <c r="Y150" s="79"/>
      <c r="Z150" s="79"/>
    </row>
    <row r="151" spans="1:26" ht="15.75" customHeight="1">
      <c r="A151" s="81" t="s">
        <v>130</v>
      </c>
      <c r="B151" s="79" t="s">
        <v>131</v>
      </c>
      <c r="C151" s="79" t="s">
        <v>776</v>
      </c>
      <c r="D151" s="79"/>
      <c r="E151" s="79"/>
      <c r="F151" s="79">
        <v>6.739083818486761</v>
      </c>
      <c r="G151" s="79"/>
      <c r="H151" s="79"/>
      <c r="I151" s="79"/>
      <c r="J151" s="79"/>
      <c r="K151" s="79"/>
      <c r="L151" s="79"/>
      <c r="M151" s="79"/>
      <c r="N151" s="79"/>
      <c r="O151" s="79"/>
      <c r="P151" s="79"/>
      <c r="Q151" s="79"/>
      <c r="R151" s="79"/>
      <c r="S151" s="79"/>
      <c r="T151" s="79"/>
      <c r="U151" s="79"/>
      <c r="V151" s="79"/>
      <c r="W151" s="79"/>
      <c r="X151" s="79"/>
      <c r="Y151" s="79"/>
      <c r="Z151" s="79"/>
    </row>
    <row r="152" spans="1:26" ht="15.75" customHeight="1">
      <c r="A152" s="81" t="s">
        <v>132</v>
      </c>
      <c r="B152" s="79" t="s">
        <v>133</v>
      </c>
      <c r="C152" s="79" t="s">
        <v>776</v>
      </c>
      <c r="D152" s="79"/>
      <c r="E152" s="79"/>
      <c r="F152" s="79">
        <v>1.649349237515791</v>
      </c>
      <c r="G152" s="79"/>
      <c r="H152" s="79"/>
      <c r="I152" s="79"/>
      <c r="J152" s="79"/>
      <c r="K152" s="79"/>
      <c r="L152" s="79"/>
      <c r="M152" s="79"/>
      <c r="N152" s="79"/>
      <c r="O152" s="79"/>
      <c r="P152" s="79"/>
      <c r="Q152" s="79"/>
      <c r="R152" s="79"/>
      <c r="S152" s="79"/>
      <c r="T152" s="79"/>
      <c r="U152" s="79"/>
      <c r="V152" s="79"/>
      <c r="W152" s="79"/>
      <c r="X152" s="79"/>
      <c r="Y152" s="79"/>
      <c r="Z152" s="79"/>
    </row>
    <row r="153" spans="1:26" ht="15.75" customHeight="1">
      <c r="A153" s="81" t="s">
        <v>1</v>
      </c>
      <c r="B153" s="79" t="s">
        <v>134</v>
      </c>
      <c r="C153" s="79" t="s">
        <v>776</v>
      </c>
      <c r="D153" s="79"/>
      <c r="E153" s="79"/>
      <c r="F153" s="79">
        <v>16.410265028440239</v>
      </c>
      <c r="G153" s="79"/>
      <c r="H153" s="79"/>
      <c r="I153" s="79"/>
      <c r="J153" s="79"/>
      <c r="K153" s="79"/>
      <c r="L153" s="79"/>
      <c r="M153" s="79"/>
      <c r="N153" s="79"/>
      <c r="O153" s="79"/>
      <c r="P153" s="79"/>
      <c r="Q153" s="79"/>
      <c r="R153" s="79"/>
      <c r="S153" s="79"/>
      <c r="T153" s="79"/>
      <c r="U153" s="79"/>
      <c r="V153" s="79"/>
      <c r="W153" s="79"/>
      <c r="X153" s="79"/>
      <c r="Y153" s="79"/>
      <c r="Z153" s="79"/>
    </row>
    <row r="154" spans="1:26" ht="15.75" customHeight="1">
      <c r="A154" s="81" t="s">
        <v>136</v>
      </c>
      <c r="B154" s="79" t="s">
        <v>137</v>
      </c>
      <c r="C154" s="79" t="s">
        <v>776</v>
      </c>
      <c r="D154" s="79"/>
      <c r="E154" s="79"/>
      <c r="F154" s="79">
        <v>5.2864294409061161</v>
      </c>
      <c r="G154" s="79"/>
      <c r="H154" s="79"/>
      <c r="I154" s="79"/>
      <c r="J154" s="79"/>
      <c r="K154" s="79"/>
      <c r="L154" s="79"/>
      <c r="M154" s="79"/>
      <c r="N154" s="79"/>
      <c r="O154" s="79"/>
      <c r="P154" s="79"/>
      <c r="Q154" s="79"/>
      <c r="R154" s="79"/>
      <c r="S154" s="79"/>
      <c r="T154" s="79"/>
      <c r="U154" s="79"/>
      <c r="V154" s="79"/>
      <c r="W154" s="79"/>
      <c r="X154" s="79"/>
      <c r="Y154" s="79"/>
      <c r="Z154" s="79"/>
    </row>
    <row r="155" spans="1:26" ht="15.75" customHeight="1">
      <c r="A155" s="79"/>
      <c r="B155" s="79"/>
      <c r="C155" s="79"/>
      <c r="D155" s="79"/>
      <c r="E155" s="79"/>
      <c r="F155" s="79"/>
      <c r="G155" s="79"/>
      <c r="H155" s="79"/>
      <c r="I155" s="79"/>
      <c r="J155" s="79"/>
      <c r="K155" s="79"/>
      <c r="L155" s="79"/>
      <c r="M155" s="79"/>
      <c r="N155" s="79"/>
      <c r="O155" s="79"/>
      <c r="P155" s="79"/>
      <c r="Q155" s="79"/>
      <c r="R155" s="79"/>
      <c r="S155" s="79"/>
      <c r="T155" s="79"/>
      <c r="U155" s="79"/>
      <c r="V155" s="79"/>
      <c r="W155" s="79"/>
      <c r="X155" s="79"/>
      <c r="Y155" s="79"/>
      <c r="Z155" s="79"/>
    </row>
    <row r="156" spans="1:26" ht="15.75" customHeight="1">
      <c r="A156" s="79"/>
      <c r="B156" s="79"/>
      <c r="C156" s="79"/>
      <c r="D156" s="79"/>
      <c r="E156" s="79"/>
      <c r="F156" s="79"/>
      <c r="G156" s="79"/>
      <c r="H156" s="79"/>
      <c r="I156" s="79"/>
      <c r="J156" s="79"/>
      <c r="K156" s="79"/>
      <c r="L156" s="79"/>
      <c r="M156" s="79"/>
      <c r="N156" s="79"/>
      <c r="O156" s="79"/>
      <c r="P156" s="79"/>
      <c r="Q156" s="79"/>
      <c r="R156" s="79"/>
      <c r="S156" s="79"/>
      <c r="T156" s="79"/>
      <c r="U156" s="79"/>
      <c r="V156" s="79"/>
      <c r="W156" s="79"/>
      <c r="X156" s="79"/>
      <c r="Y156" s="79"/>
      <c r="Z156" s="79"/>
    </row>
    <row r="157" spans="1:26" ht="15.75" customHeight="1">
      <c r="A157" s="79"/>
      <c r="B157" s="79"/>
      <c r="C157" s="79"/>
      <c r="D157" s="79"/>
      <c r="E157" s="69" t="s">
        <v>1890</v>
      </c>
      <c r="F157" s="69" t="s">
        <v>1891</v>
      </c>
      <c r="G157" s="79"/>
      <c r="H157" s="79"/>
      <c r="I157" s="79"/>
      <c r="J157" s="79"/>
      <c r="K157" s="79"/>
      <c r="L157" s="79"/>
      <c r="M157" s="79"/>
      <c r="N157" s="79"/>
      <c r="O157" s="79"/>
      <c r="P157" s="79"/>
      <c r="Q157" s="79"/>
      <c r="R157" s="79"/>
      <c r="S157" s="79"/>
      <c r="T157" s="79"/>
      <c r="U157" s="79"/>
      <c r="V157" s="79"/>
      <c r="W157" s="79"/>
      <c r="X157" s="79"/>
      <c r="Y157" s="79"/>
      <c r="Z157" s="79"/>
    </row>
    <row r="158" spans="1:26" ht="15.75" customHeight="1">
      <c r="A158" s="87" t="s">
        <v>7</v>
      </c>
      <c r="B158" s="88" t="s">
        <v>8</v>
      </c>
      <c r="C158" s="79" t="s">
        <v>1029</v>
      </c>
      <c r="D158" s="79" t="s">
        <v>1371</v>
      </c>
      <c r="E158" s="89">
        <v>50.360372685285448</v>
      </c>
      <c r="F158" s="90">
        <f>IF(D158="CO2",E158,IF(D158="CH4",E158*'State 2005 Data'!$J$16,IF(D158="N2O",'State 2005 Data'!$J$17,IF(D158="Other",E158))))</f>
        <v>50.360372685285448</v>
      </c>
      <c r="G158" s="79"/>
      <c r="H158" s="79"/>
      <c r="I158" s="79"/>
      <c r="J158" s="79"/>
      <c r="K158" s="79"/>
      <c r="L158" s="79"/>
      <c r="M158" s="79"/>
      <c r="N158" s="79"/>
      <c r="O158" s="79"/>
      <c r="P158" s="79"/>
      <c r="Q158" s="79"/>
      <c r="R158" s="79"/>
      <c r="S158" s="79"/>
      <c r="T158" s="79"/>
      <c r="U158" s="79"/>
      <c r="V158" s="79"/>
      <c r="W158" s="79"/>
      <c r="X158" s="79"/>
      <c r="Y158" s="79"/>
      <c r="Z158" s="79"/>
    </row>
    <row r="159" spans="1:26" ht="15.75" customHeight="1">
      <c r="A159" s="87" t="s">
        <v>7</v>
      </c>
      <c r="B159" s="88" t="s">
        <v>8</v>
      </c>
      <c r="C159" s="79" t="s">
        <v>1029</v>
      </c>
      <c r="D159" s="79" t="s">
        <v>332</v>
      </c>
      <c r="E159" s="89">
        <v>1.5843389499999999E-2</v>
      </c>
      <c r="F159" s="90">
        <f>IF(D159="CO2",E159,IF(D159="CH4",E159*'State 2005 Data'!$J$16,IF(D159="N2O",'State 2005 Data'!$J$17,IF(D159="Other",E159))))</f>
        <v>1.774459624E-2</v>
      </c>
      <c r="G159" s="79"/>
      <c r="H159" s="69"/>
      <c r="I159" s="79"/>
      <c r="J159" s="79"/>
      <c r="K159" s="79"/>
      <c r="L159" s="79"/>
      <c r="M159" s="79"/>
      <c r="N159" s="79"/>
      <c r="O159" s="79"/>
      <c r="P159" s="79"/>
      <c r="Q159" s="79"/>
      <c r="R159" s="79"/>
      <c r="S159" s="79"/>
      <c r="T159" s="79"/>
      <c r="U159" s="79"/>
      <c r="V159" s="79"/>
      <c r="W159" s="79"/>
      <c r="X159" s="79"/>
      <c r="Y159" s="79"/>
      <c r="Z159" s="79"/>
    </row>
    <row r="160" spans="1:26" ht="15.75" customHeight="1">
      <c r="A160" s="87" t="s">
        <v>7</v>
      </c>
      <c r="B160" s="88" t="s">
        <v>8</v>
      </c>
      <c r="C160" s="79" t="s">
        <v>1029</v>
      </c>
      <c r="D160" s="79" t="s">
        <v>334</v>
      </c>
      <c r="E160" s="89">
        <v>0.19076809123999999</v>
      </c>
      <c r="F160" s="90">
        <f>IF(D160="CO2",E160,IF(D160="CH4",E160*'State 2005 Data'!$J$16,IF(D160="N2O",'State 2005 Data'!$J$17,IF(D160="Other",E160))))</f>
        <v>0.88926174496644295</v>
      </c>
      <c r="G160" s="79"/>
      <c r="H160" s="69"/>
      <c r="I160" s="79"/>
      <c r="J160" s="79"/>
      <c r="K160" s="79"/>
      <c r="L160" s="79"/>
      <c r="M160" s="79"/>
      <c r="N160" s="79"/>
      <c r="O160" s="79"/>
      <c r="P160" s="79"/>
      <c r="Q160" s="79"/>
      <c r="R160" s="79"/>
      <c r="S160" s="79"/>
      <c r="T160" s="79"/>
      <c r="U160" s="79"/>
      <c r="V160" s="79"/>
      <c r="W160" s="79"/>
      <c r="X160" s="79"/>
      <c r="Y160" s="79"/>
      <c r="Z160" s="79"/>
    </row>
    <row r="161" spans="1:26" ht="15.75" customHeight="1">
      <c r="A161" s="87" t="s">
        <v>7</v>
      </c>
      <c r="B161" s="88" t="s">
        <v>8</v>
      </c>
      <c r="C161" s="79" t="s">
        <v>1029</v>
      </c>
      <c r="D161" s="91" t="s">
        <v>1892</v>
      </c>
      <c r="E161" s="89"/>
      <c r="F161" s="90">
        <f>IF(D161="CO2",E161,IF(D161="CH4",E161*'State 2005 Data'!$J$16,IF(D161="N2O",'State 2005 Data'!$J$17,IF(D161="Other",E161))))</f>
        <v>0</v>
      </c>
      <c r="G161" s="79"/>
      <c r="H161" s="69"/>
      <c r="I161" s="79"/>
      <c r="J161" s="79"/>
      <c r="K161" s="79"/>
      <c r="L161" s="79"/>
      <c r="M161" s="79"/>
      <c r="N161" s="79"/>
      <c r="O161" s="79"/>
      <c r="P161" s="79"/>
      <c r="Q161" s="79"/>
      <c r="R161" s="79"/>
      <c r="S161" s="79"/>
      <c r="T161" s="79"/>
      <c r="U161" s="79"/>
      <c r="V161" s="79"/>
      <c r="W161" s="79"/>
      <c r="X161" s="79"/>
      <c r="Y161" s="79"/>
      <c r="Z161" s="79"/>
    </row>
    <row r="162" spans="1:26" ht="15.75" customHeight="1">
      <c r="A162" s="87" t="s">
        <v>7</v>
      </c>
      <c r="B162" s="88" t="s">
        <v>8</v>
      </c>
      <c r="C162" s="79" t="s">
        <v>1360</v>
      </c>
      <c r="D162" s="79" t="s">
        <v>1371</v>
      </c>
      <c r="E162" s="89">
        <v>4.1342231629645863</v>
      </c>
      <c r="F162" s="90">
        <f>IF(D162="CO2",E162,IF(D162="CH4",E162*'State 2005 Data'!$J$16,IF(D162="N2O",'State 2005 Data'!$J$17,IF(D162="Other",E162))))</f>
        <v>4.1342231629645863</v>
      </c>
      <c r="G162" s="79"/>
      <c r="H162" s="69"/>
      <c r="I162" s="79"/>
      <c r="J162" s="79"/>
      <c r="K162" s="79"/>
      <c r="L162" s="79"/>
      <c r="M162" s="79"/>
      <c r="N162" s="79"/>
      <c r="O162" s="79"/>
      <c r="P162" s="79"/>
      <c r="Q162" s="79"/>
      <c r="R162" s="79"/>
      <c r="S162" s="79"/>
      <c r="T162" s="79"/>
      <c r="U162" s="79"/>
      <c r="V162" s="79"/>
      <c r="W162" s="79"/>
      <c r="X162" s="79"/>
      <c r="Y162" s="79"/>
      <c r="Z162" s="79"/>
    </row>
    <row r="163" spans="1:26" ht="15.75" customHeight="1">
      <c r="A163" s="87" t="s">
        <v>7</v>
      </c>
      <c r="B163" s="88" t="s">
        <v>8</v>
      </c>
      <c r="C163" s="79" t="s">
        <v>1360</v>
      </c>
      <c r="D163" s="79" t="s">
        <v>332</v>
      </c>
      <c r="E163" s="89">
        <v>7.8895044999999997E-2</v>
      </c>
      <c r="F163" s="90">
        <f>IF(D163="CO2",E163,IF(D163="CH4",E163*'State 2005 Data'!$J$16,IF(D163="N2O",'State 2005 Data'!$J$17,IF(D163="Other",E163))))</f>
        <v>8.8362450400000001E-2</v>
      </c>
      <c r="G163" s="79"/>
      <c r="H163" s="69"/>
      <c r="I163" s="79"/>
      <c r="J163" s="79"/>
      <c r="K163" s="79"/>
      <c r="L163" s="79"/>
      <c r="M163" s="79"/>
      <c r="N163" s="79"/>
      <c r="O163" s="79"/>
      <c r="P163" s="79"/>
      <c r="Q163" s="79"/>
      <c r="R163" s="79"/>
      <c r="S163" s="79"/>
      <c r="T163" s="79"/>
      <c r="U163" s="79"/>
      <c r="V163" s="79"/>
      <c r="W163" s="79"/>
      <c r="X163" s="79"/>
      <c r="Y163" s="79"/>
      <c r="Z163" s="79"/>
    </row>
    <row r="164" spans="1:26" ht="15.75" customHeight="1">
      <c r="A164" s="87" t="s">
        <v>7</v>
      </c>
      <c r="B164" s="88" t="s">
        <v>8</v>
      </c>
      <c r="C164" s="79" t="s">
        <v>1360</v>
      </c>
      <c r="D164" s="79" t="s">
        <v>334</v>
      </c>
      <c r="E164" s="89">
        <v>1.4053459480000001E-2</v>
      </c>
      <c r="F164" s="90">
        <f>IF(D164="CO2",E164,IF(D164="CH4",E164*'State 2005 Data'!$J$16,IF(D164="N2O",'State 2005 Data'!$J$17,IF(D164="Other",E164))))</f>
        <v>0.88926174496644295</v>
      </c>
      <c r="G164" s="79"/>
      <c r="H164" s="69"/>
      <c r="I164" s="79"/>
      <c r="J164" s="79"/>
      <c r="K164" s="79"/>
      <c r="L164" s="79"/>
      <c r="M164" s="79"/>
      <c r="N164" s="79"/>
      <c r="O164" s="79"/>
      <c r="P164" s="79"/>
      <c r="Q164" s="79"/>
      <c r="R164" s="79"/>
      <c r="S164" s="79"/>
      <c r="T164" s="79"/>
      <c r="U164" s="79"/>
      <c r="V164" s="79"/>
      <c r="W164" s="79"/>
      <c r="X164" s="79"/>
      <c r="Y164" s="79"/>
      <c r="Z164" s="79"/>
    </row>
    <row r="165" spans="1:26" ht="15.75" customHeight="1">
      <c r="A165" s="87" t="s">
        <v>7</v>
      </c>
      <c r="B165" s="88" t="s">
        <v>8</v>
      </c>
      <c r="C165" s="79" t="s">
        <v>1360</v>
      </c>
      <c r="D165" s="91" t="s">
        <v>1892</v>
      </c>
      <c r="E165" s="89"/>
      <c r="F165" s="90">
        <f>IF(D165="CO2",E165,IF(D165="CH4",E165*'State 2005 Data'!$J$16,IF(D165="N2O",'State 2005 Data'!$J$17,IF(D165="Other",E165))))</f>
        <v>0</v>
      </c>
      <c r="G165" s="79"/>
      <c r="H165" s="69"/>
      <c r="I165" s="79"/>
      <c r="J165" s="79"/>
      <c r="K165" s="79"/>
      <c r="L165" s="79"/>
      <c r="M165" s="79"/>
      <c r="N165" s="79"/>
      <c r="O165" s="79"/>
      <c r="P165" s="79"/>
      <c r="Q165" s="79"/>
      <c r="R165" s="79"/>
      <c r="S165" s="79"/>
      <c r="T165" s="79"/>
      <c r="U165" s="79"/>
      <c r="V165" s="79"/>
      <c r="W165" s="79"/>
      <c r="X165" s="79"/>
      <c r="Y165" s="79"/>
      <c r="Z165" s="79"/>
    </row>
    <row r="166" spans="1:26" ht="15.75" customHeight="1">
      <c r="A166" s="87" t="s">
        <v>7</v>
      </c>
      <c r="B166" s="88" t="s">
        <v>8</v>
      </c>
      <c r="C166" s="79" t="s">
        <v>305</v>
      </c>
      <c r="D166" s="79" t="s">
        <v>1371</v>
      </c>
      <c r="E166" s="89">
        <v>36.892906379155242</v>
      </c>
      <c r="F166" s="90">
        <f>IF(D166="CO2",E166,IF(D166="CH4",E166*'State 2005 Data'!$J$16,IF(D166="N2O",'State 2005 Data'!$J$17,IF(D166="Other",E166))))</f>
        <v>36.892906379155242</v>
      </c>
      <c r="G166" s="79"/>
      <c r="H166" s="69"/>
      <c r="I166" s="79"/>
      <c r="J166" s="79"/>
      <c r="K166" s="79"/>
      <c r="L166" s="79"/>
      <c r="M166" s="79"/>
      <c r="N166" s="79"/>
      <c r="O166" s="79"/>
      <c r="P166" s="79"/>
      <c r="Q166" s="79"/>
      <c r="R166" s="79"/>
      <c r="S166" s="79"/>
      <c r="T166" s="79"/>
      <c r="U166" s="79"/>
      <c r="V166" s="79"/>
      <c r="W166" s="79"/>
      <c r="X166" s="79"/>
      <c r="Y166" s="79"/>
      <c r="Z166" s="79"/>
    </row>
    <row r="167" spans="1:26" ht="15.75" customHeight="1">
      <c r="A167" s="87" t="s">
        <v>7</v>
      </c>
      <c r="B167" s="88" t="s">
        <v>8</v>
      </c>
      <c r="C167" s="79" t="s">
        <v>305</v>
      </c>
      <c r="D167" s="79" t="s">
        <v>332</v>
      </c>
      <c r="E167" s="89">
        <v>8.2130164830722538E-2</v>
      </c>
      <c r="F167" s="90">
        <f>IF(D167="CO2",E167,IF(D167="CH4",E167*'State 2005 Data'!$J$16,IF(D167="N2O",'State 2005 Data'!$J$17,IF(D167="Other",E167))))</f>
        <v>9.1985784610409252E-2</v>
      </c>
      <c r="G167" s="79"/>
      <c r="H167" s="69"/>
      <c r="I167" s="79"/>
      <c r="J167" s="79"/>
      <c r="K167" s="79"/>
      <c r="L167" s="79"/>
      <c r="M167" s="79"/>
      <c r="N167" s="79"/>
      <c r="O167" s="79"/>
      <c r="P167" s="79"/>
      <c r="Q167" s="79"/>
      <c r="R167" s="79"/>
      <c r="S167" s="79"/>
      <c r="T167" s="79"/>
      <c r="U167" s="79"/>
      <c r="V167" s="79"/>
      <c r="W167" s="79"/>
      <c r="X167" s="79"/>
      <c r="Y167" s="79"/>
      <c r="Z167" s="79"/>
    </row>
    <row r="168" spans="1:26" ht="15.75" customHeight="1">
      <c r="A168" s="87" t="s">
        <v>7</v>
      </c>
      <c r="B168" s="88" t="s">
        <v>8</v>
      </c>
      <c r="C168" s="79" t="s">
        <v>305</v>
      </c>
      <c r="D168" s="79" t="s">
        <v>334</v>
      </c>
      <c r="E168" s="89">
        <v>1.066754909309976</v>
      </c>
      <c r="F168" s="90">
        <f>IF(D168="CO2",E168,IF(D168="CH4",E168*'State 2005 Data'!$J$16,IF(D168="N2O",'State 2005 Data'!$J$17,IF(D168="Other",E168))))</f>
        <v>0.88926174496644295</v>
      </c>
      <c r="G168" s="79"/>
      <c r="H168" s="69"/>
      <c r="I168" s="79"/>
      <c r="J168" s="79"/>
      <c r="K168" s="79"/>
      <c r="L168" s="79"/>
      <c r="M168" s="79"/>
      <c r="N168" s="79"/>
      <c r="O168" s="79"/>
      <c r="P168" s="79"/>
      <c r="Q168" s="79"/>
      <c r="R168" s="79"/>
      <c r="S168" s="79"/>
      <c r="T168" s="79"/>
      <c r="U168" s="79"/>
      <c r="V168" s="79"/>
      <c r="W168" s="79"/>
      <c r="X168" s="79"/>
      <c r="Y168" s="79"/>
      <c r="Z168" s="79"/>
    </row>
    <row r="169" spans="1:26" ht="15.75" customHeight="1">
      <c r="A169" s="87" t="s">
        <v>7</v>
      </c>
      <c r="B169" s="88" t="s">
        <v>8</v>
      </c>
      <c r="C169" s="79" t="s">
        <v>305</v>
      </c>
      <c r="D169" s="91" t="s">
        <v>1892</v>
      </c>
      <c r="E169" s="89"/>
      <c r="F169" s="90">
        <f>IF(D169="CO2",E169,IF(D169="CH4",E169*'State 2005 Data'!$J$16,IF(D169="N2O",'State 2005 Data'!$J$17,IF(D169="Other",E169))))</f>
        <v>0</v>
      </c>
      <c r="G169" s="79"/>
      <c r="H169" s="69"/>
      <c r="I169" s="79"/>
      <c r="J169" s="79"/>
      <c r="K169" s="79"/>
      <c r="L169" s="79"/>
      <c r="M169" s="79"/>
      <c r="N169" s="79"/>
      <c r="O169" s="79"/>
      <c r="P169" s="79"/>
      <c r="Q169" s="79"/>
      <c r="R169" s="79"/>
      <c r="S169" s="79"/>
      <c r="T169" s="79"/>
      <c r="U169" s="79"/>
      <c r="V169" s="79"/>
      <c r="W169" s="79"/>
      <c r="X169" s="79"/>
      <c r="Y169" s="79"/>
      <c r="Z169" s="79"/>
    </row>
    <row r="170" spans="1:26" ht="15.75" customHeight="1">
      <c r="A170" s="87" t="s">
        <v>7</v>
      </c>
      <c r="B170" s="88" t="s">
        <v>8</v>
      </c>
      <c r="C170" s="79" t="s">
        <v>754</v>
      </c>
      <c r="D170" s="79" t="s">
        <v>1371</v>
      </c>
      <c r="E170" s="90">
        <v>6.4484197003645596</v>
      </c>
      <c r="F170" s="90">
        <f>IF(D170="CO2",E170,IF(D170="CH4",E170*'State 2005 Data'!$J$16,IF(D170="N2O",'State 2005 Data'!$J$17,IF(D170="Other",E170))))</f>
        <v>6.4484197003645596</v>
      </c>
      <c r="G170" s="79"/>
      <c r="H170" s="69"/>
      <c r="I170" s="79"/>
      <c r="J170" s="79"/>
      <c r="K170" s="79"/>
      <c r="L170" s="79"/>
      <c r="M170" s="79"/>
      <c r="N170" s="79"/>
      <c r="O170" s="79"/>
      <c r="P170" s="79"/>
      <c r="Q170" s="79"/>
      <c r="R170" s="79"/>
      <c r="S170" s="79"/>
      <c r="T170" s="79"/>
      <c r="U170" s="79"/>
      <c r="V170" s="79"/>
      <c r="W170" s="79"/>
      <c r="X170" s="79"/>
      <c r="Y170" s="79"/>
      <c r="Z170" s="79"/>
    </row>
    <row r="171" spans="1:26" ht="15.75" customHeight="1">
      <c r="A171" s="87" t="s">
        <v>7</v>
      </c>
      <c r="B171" s="88" t="s">
        <v>8</v>
      </c>
      <c r="C171" s="79" t="s">
        <v>754</v>
      </c>
      <c r="D171" s="79" t="s">
        <v>332</v>
      </c>
      <c r="E171" s="89">
        <v>1.329155009510985</v>
      </c>
      <c r="F171" s="90">
        <f>IF(D171="CO2",E171,IF(D171="CH4",E171*'State 2005 Data'!$J$16,IF(D171="N2O",'State 2005 Data'!$J$17,IF(D171="Other",E171))))</f>
        <v>1.4886536106523034</v>
      </c>
      <c r="G171" s="79"/>
      <c r="H171" s="69"/>
      <c r="I171" s="79"/>
      <c r="J171" s="79"/>
      <c r="K171" s="79"/>
      <c r="L171" s="79"/>
      <c r="M171" s="79"/>
      <c r="N171" s="79"/>
      <c r="O171" s="79"/>
      <c r="P171" s="79"/>
      <c r="Q171" s="79"/>
      <c r="R171" s="79"/>
      <c r="S171" s="79"/>
      <c r="T171" s="79"/>
      <c r="U171" s="79"/>
      <c r="V171" s="79"/>
      <c r="W171" s="79"/>
      <c r="X171" s="79"/>
      <c r="Y171" s="79"/>
      <c r="Z171" s="79"/>
    </row>
    <row r="172" spans="1:26" ht="15.75" customHeight="1">
      <c r="A172" s="87" t="s">
        <v>7</v>
      </c>
      <c r="B172" s="88" t="s">
        <v>8</v>
      </c>
      <c r="C172" s="79" t="s">
        <v>754</v>
      </c>
      <c r="D172" s="79" t="s">
        <v>334</v>
      </c>
      <c r="E172" s="89">
        <v>1.44668760152252E-2</v>
      </c>
      <c r="F172" s="90">
        <f>IF(D172="CO2",E172,IF(D172="CH4",E172*'State 2005 Data'!$J$16,IF(D172="N2O",'State 2005 Data'!$J$17,IF(D172="Other",E172))))</f>
        <v>0.88926174496644295</v>
      </c>
      <c r="G172" s="79"/>
      <c r="H172" s="69"/>
      <c r="I172" s="79"/>
      <c r="J172" s="79"/>
      <c r="K172" s="79"/>
      <c r="L172" s="79"/>
      <c r="M172" s="79"/>
      <c r="N172" s="79"/>
      <c r="O172" s="79"/>
      <c r="P172" s="79"/>
      <c r="Q172" s="79"/>
      <c r="R172" s="79"/>
      <c r="S172" s="79"/>
      <c r="T172" s="79"/>
      <c r="U172" s="79"/>
      <c r="V172" s="79"/>
      <c r="W172" s="79"/>
      <c r="X172" s="79"/>
      <c r="Y172" s="79"/>
      <c r="Z172" s="79"/>
    </row>
    <row r="173" spans="1:26" ht="15.75" customHeight="1">
      <c r="A173" s="87" t="s">
        <v>7</v>
      </c>
      <c r="B173" s="88" t="s">
        <v>8</v>
      </c>
      <c r="C173" s="79" t="s">
        <v>754</v>
      </c>
      <c r="D173" s="79" t="s">
        <v>1892</v>
      </c>
      <c r="E173" s="89">
        <v>2.782833380710616</v>
      </c>
      <c r="F173" s="90">
        <f>IF(D173="CO2",E173,IF(D173="CH4",E173*'State 2005 Data'!$J$16,IF(D173="N2O",'State 2005 Data'!$J$17,IF(D173="Other",E173))))</f>
        <v>2.782833380710616</v>
      </c>
      <c r="G173" s="79"/>
      <c r="H173" s="69"/>
      <c r="I173" s="79"/>
      <c r="J173" s="79"/>
      <c r="K173" s="79"/>
      <c r="L173" s="79"/>
      <c r="M173" s="79"/>
      <c r="N173" s="79"/>
      <c r="O173" s="79"/>
      <c r="P173" s="79"/>
      <c r="Q173" s="79"/>
      <c r="R173" s="79"/>
      <c r="S173" s="79"/>
      <c r="T173" s="79"/>
      <c r="U173" s="79"/>
      <c r="V173" s="79"/>
      <c r="W173" s="79"/>
      <c r="X173" s="79"/>
      <c r="Y173" s="79"/>
      <c r="Z173" s="79"/>
    </row>
    <row r="174" spans="1:26" ht="15.75" customHeight="1">
      <c r="A174" s="87" t="s">
        <v>16</v>
      </c>
      <c r="B174" s="88" t="s">
        <v>17</v>
      </c>
      <c r="C174" s="79" t="s">
        <v>1029</v>
      </c>
      <c r="D174" s="79" t="s">
        <v>1371</v>
      </c>
      <c r="E174" s="89">
        <v>40.107797868594993</v>
      </c>
      <c r="F174" s="90">
        <f>IF(D174="CO2",E174,IF(D174="CH4",E174*'State 2005 Data'!$J$16,IF(D174="N2O",'State 2005 Data'!$J$17,IF(D174="Other",E174))))</f>
        <v>40.107797868594993</v>
      </c>
      <c r="G174" s="79"/>
      <c r="H174" s="69"/>
      <c r="I174" s="79"/>
      <c r="J174" s="79"/>
      <c r="K174" s="79"/>
      <c r="L174" s="79"/>
      <c r="M174" s="79"/>
      <c r="N174" s="79"/>
      <c r="O174" s="79"/>
      <c r="P174" s="79"/>
      <c r="Q174" s="79"/>
      <c r="R174" s="79"/>
      <c r="S174" s="79"/>
      <c r="T174" s="79"/>
      <c r="U174" s="79"/>
      <c r="V174" s="79"/>
      <c r="W174" s="79"/>
      <c r="X174" s="79"/>
      <c r="Y174" s="79"/>
      <c r="Z174" s="79"/>
    </row>
    <row r="175" spans="1:26" ht="15.75" customHeight="1">
      <c r="A175" s="87" t="s">
        <v>16</v>
      </c>
      <c r="B175" s="88" t="s">
        <v>17</v>
      </c>
      <c r="C175" s="79" t="s">
        <v>1029</v>
      </c>
      <c r="D175" s="79" t="s">
        <v>332</v>
      </c>
      <c r="E175" s="89">
        <v>1.172075325E-2</v>
      </c>
      <c r="F175" s="90">
        <f>IF(D175="CO2",E175,IF(D175="CH4",E175*'State 2005 Data'!$J$16,IF(D175="N2O",'State 2005 Data'!$J$17,IF(D175="Other",E175))))</f>
        <v>1.3127243640000001E-2</v>
      </c>
      <c r="G175" s="79"/>
      <c r="H175" s="69"/>
      <c r="I175" s="79"/>
      <c r="J175" s="79"/>
      <c r="K175" s="79"/>
      <c r="L175" s="79"/>
      <c r="M175" s="79"/>
      <c r="N175" s="79"/>
      <c r="O175" s="79"/>
      <c r="P175" s="79"/>
      <c r="Q175" s="79"/>
      <c r="R175" s="79"/>
      <c r="S175" s="79"/>
      <c r="T175" s="79"/>
      <c r="U175" s="79"/>
      <c r="V175" s="79"/>
      <c r="W175" s="79"/>
      <c r="X175" s="79"/>
      <c r="Y175" s="79"/>
      <c r="Z175" s="79"/>
    </row>
    <row r="176" spans="1:26" ht="15.75" customHeight="1">
      <c r="A176" s="87" t="s">
        <v>16</v>
      </c>
      <c r="B176" s="88" t="s">
        <v>17</v>
      </c>
      <c r="C176" s="79" t="s">
        <v>1029</v>
      </c>
      <c r="D176" s="79" t="s">
        <v>334</v>
      </c>
      <c r="E176" s="89">
        <v>0.17104304211999999</v>
      </c>
      <c r="F176" s="90">
        <f>IF(D176="CO2",E176,IF(D176="CH4",E176*'State 2005 Data'!$J$16,IF(D176="N2O",'State 2005 Data'!$J$17,IF(D176="Other",E176))))</f>
        <v>0.88926174496644295</v>
      </c>
      <c r="G176" s="79"/>
      <c r="H176" s="69"/>
      <c r="I176" s="79"/>
      <c r="J176" s="79"/>
      <c r="K176" s="79"/>
      <c r="L176" s="79"/>
      <c r="M176" s="79"/>
      <c r="N176" s="79"/>
      <c r="O176" s="79"/>
      <c r="P176" s="79"/>
      <c r="Q176" s="79"/>
      <c r="R176" s="79"/>
      <c r="S176" s="79"/>
      <c r="T176" s="79"/>
      <c r="U176" s="79"/>
      <c r="V176" s="79"/>
      <c r="W176" s="79"/>
      <c r="X176" s="79"/>
      <c r="Y176" s="79"/>
      <c r="Z176" s="79"/>
    </row>
    <row r="177" spans="1:26" ht="15.75" customHeight="1">
      <c r="A177" s="87" t="s">
        <v>16</v>
      </c>
      <c r="B177" s="88" t="s">
        <v>17</v>
      </c>
      <c r="C177" s="79" t="s">
        <v>1029</v>
      </c>
      <c r="D177" s="91" t="s">
        <v>1892</v>
      </c>
      <c r="E177" s="89"/>
      <c r="F177" s="90">
        <f>IF(D177="CO2",E177,IF(D177="CH4",E177*'State 2005 Data'!$J$16,IF(D177="N2O",'State 2005 Data'!$J$17,IF(D177="Other",E177))))</f>
        <v>0</v>
      </c>
      <c r="G177" s="79"/>
      <c r="H177" s="69"/>
      <c r="I177" s="79"/>
      <c r="J177" s="79"/>
      <c r="K177" s="79"/>
      <c r="L177" s="79"/>
      <c r="M177" s="79"/>
      <c r="N177" s="79"/>
      <c r="O177" s="79"/>
      <c r="P177" s="79"/>
      <c r="Q177" s="79"/>
      <c r="R177" s="79"/>
      <c r="S177" s="79"/>
      <c r="T177" s="79"/>
      <c r="U177" s="79"/>
      <c r="V177" s="79"/>
      <c r="W177" s="79"/>
      <c r="X177" s="79"/>
      <c r="Y177" s="79"/>
      <c r="Z177" s="79"/>
    </row>
    <row r="178" spans="1:26" ht="15.75" customHeight="1">
      <c r="A178" s="87" t="s">
        <v>16</v>
      </c>
      <c r="B178" s="88" t="s">
        <v>17</v>
      </c>
      <c r="C178" s="79" t="s">
        <v>1360</v>
      </c>
      <c r="D178" s="79" t="s">
        <v>1371</v>
      </c>
      <c r="E178" s="89">
        <v>11.706353540059521</v>
      </c>
      <c r="F178" s="90">
        <f>IF(D178="CO2",E178,IF(D178="CH4",E178*'State 2005 Data'!$J$16,IF(D178="N2O",'State 2005 Data'!$J$17,IF(D178="Other",E178))))</f>
        <v>11.706353540059521</v>
      </c>
      <c r="G178" s="79"/>
      <c r="H178" s="69"/>
      <c r="I178" s="79"/>
      <c r="J178" s="79"/>
      <c r="K178" s="79"/>
      <c r="L178" s="79"/>
      <c r="M178" s="79"/>
      <c r="N178" s="79"/>
      <c r="O178" s="79"/>
      <c r="P178" s="79"/>
      <c r="Q178" s="79"/>
      <c r="R178" s="79"/>
      <c r="S178" s="79"/>
      <c r="T178" s="79"/>
      <c r="U178" s="79"/>
      <c r="V178" s="79"/>
      <c r="W178" s="79"/>
      <c r="X178" s="79"/>
      <c r="Y178" s="79"/>
      <c r="Z178" s="79"/>
    </row>
    <row r="179" spans="1:26" ht="15.75" customHeight="1">
      <c r="A179" s="87" t="s">
        <v>16</v>
      </c>
      <c r="B179" s="88" t="s">
        <v>17</v>
      </c>
      <c r="C179" s="79" t="s">
        <v>1360</v>
      </c>
      <c r="D179" s="79" t="s">
        <v>332</v>
      </c>
      <c r="E179" s="89">
        <v>8.6610018750000003E-2</v>
      </c>
      <c r="F179" s="90">
        <f>IF(D179="CO2",E179,IF(D179="CH4",E179*'State 2005 Data'!$J$16,IF(D179="N2O",'State 2005 Data'!$J$17,IF(D179="Other",E179))))</f>
        <v>9.7003221000000014E-2</v>
      </c>
      <c r="G179" s="79"/>
      <c r="H179" s="69"/>
      <c r="I179" s="79"/>
      <c r="J179" s="79"/>
      <c r="K179" s="79"/>
      <c r="L179" s="79"/>
      <c r="M179" s="79"/>
      <c r="N179" s="79"/>
      <c r="O179" s="79"/>
      <c r="P179" s="79"/>
      <c r="Q179" s="79"/>
      <c r="R179" s="79"/>
      <c r="S179" s="79"/>
      <c r="T179" s="79"/>
      <c r="U179" s="79"/>
      <c r="V179" s="79"/>
      <c r="W179" s="79"/>
      <c r="X179" s="79"/>
      <c r="Y179" s="79"/>
      <c r="Z179" s="79"/>
    </row>
    <row r="180" spans="1:26" ht="15.75" customHeight="1">
      <c r="A180" s="87" t="s">
        <v>16</v>
      </c>
      <c r="B180" s="88" t="s">
        <v>17</v>
      </c>
      <c r="C180" s="79" t="s">
        <v>1360</v>
      </c>
      <c r="D180" s="79" t="s">
        <v>334</v>
      </c>
      <c r="E180" s="89">
        <v>1.8966043120000001E-2</v>
      </c>
      <c r="F180" s="90">
        <f>IF(D180="CO2",E180,IF(D180="CH4",E180*'State 2005 Data'!$J$16,IF(D180="N2O",'State 2005 Data'!$J$17,IF(D180="Other",E180))))</f>
        <v>0.88926174496644295</v>
      </c>
      <c r="G180" s="79"/>
      <c r="H180" s="69"/>
      <c r="I180" s="79"/>
      <c r="J180" s="79"/>
      <c r="K180" s="79"/>
      <c r="L180" s="79"/>
      <c r="M180" s="79"/>
      <c r="N180" s="79"/>
      <c r="O180" s="79"/>
      <c r="P180" s="79"/>
      <c r="Q180" s="79"/>
      <c r="R180" s="79"/>
      <c r="S180" s="79"/>
      <c r="T180" s="79"/>
      <c r="U180" s="79"/>
      <c r="V180" s="79"/>
      <c r="W180" s="79"/>
      <c r="X180" s="79"/>
      <c r="Y180" s="79"/>
      <c r="Z180" s="79"/>
    </row>
    <row r="181" spans="1:26" ht="15.75" customHeight="1">
      <c r="A181" s="87" t="s">
        <v>16</v>
      </c>
      <c r="B181" s="88" t="s">
        <v>17</v>
      </c>
      <c r="C181" s="79" t="s">
        <v>1360</v>
      </c>
      <c r="D181" s="91" t="s">
        <v>1892</v>
      </c>
      <c r="E181" s="89"/>
      <c r="F181" s="90">
        <f>IF(D181="CO2",E181,IF(D181="CH4",E181*'State 2005 Data'!$J$16,IF(D181="N2O",'State 2005 Data'!$J$17,IF(D181="Other",E181))))</f>
        <v>0</v>
      </c>
      <c r="G181" s="79"/>
      <c r="H181" s="69"/>
      <c r="I181" s="79"/>
      <c r="J181" s="79"/>
      <c r="K181" s="79"/>
      <c r="L181" s="79"/>
      <c r="M181" s="79"/>
      <c r="N181" s="79"/>
      <c r="O181" s="79"/>
      <c r="P181" s="79"/>
      <c r="Q181" s="79"/>
      <c r="R181" s="79"/>
      <c r="S181" s="79"/>
      <c r="T181" s="79"/>
      <c r="U181" s="79"/>
      <c r="V181" s="79"/>
      <c r="W181" s="79"/>
      <c r="X181" s="79"/>
      <c r="Y181" s="79"/>
      <c r="Z181" s="79"/>
    </row>
    <row r="182" spans="1:26" ht="15.75" customHeight="1">
      <c r="A182" s="87" t="s">
        <v>16</v>
      </c>
      <c r="B182" s="88" t="s">
        <v>17</v>
      </c>
      <c r="C182" s="79" t="s">
        <v>305</v>
      </c>
      <c r="D182" s="79" t="s">
        <v>1371</v>
      </c>
      <c r="E182" s="89">
        <v>29.81263867078847</v>
      </c>
      <c r="F182" s="90">
        <f>IF(D182="CO2",E182,IF(D182="CH4",E182*'State 2005 Data'!$J$16,IF(D182="N2O",'State 2005 Data'!$J$17,IF(D182="Other",E182))))</f>
        <v>29.81263867078847</v>
      </c>
      <c r="G182" s="79"/>
      <c r="H182" s="69"/>
      <c r="I182" s="79"/>
      <c r="J182" s="79"/>
      <c r="K182" s="79"/>
      <c r="L182" s="79"/>
      <c r="M182" s="79"/>
      <c r="N182" s="79"/>
      <c r="O182" s="79"/>
      <c r="P182" s="79"/>
      <c r="Q182" s="79"/>
      <c r="R182" s="79"/>
      <c r="S182" s="79"/>
      <c r="T182" s="79"/>
      <c r="U182" s="79"/>
      <c r="V182" s="79"/>
      <c r="W182" s="79"/>
      <c r="X182" s="79"/>
      <c r="Y182" s="79"/>
      <c r="Z182" s="79"/>
    </row>
    <row r="183" spans="1:26" ht="15.75" customHeight="1">
      <c r="A183" s="87" t="s">
        <v>16</v>
      </c>
      <c r="B183" s="88" t="s">
        <v>17</v>
      </c>
      <c r="C183" s="79" t="s">
        <v>305</v>
      </c>
      <c r="D183" s="79" t="s">
        <v>332</v>
      </c>
      <c r="E183" s="89">
        <v>8.2130164830722538E-2</v>
      </c>
      <c r="F183" s="90">
        <f>IF(D183="CO2",E183,IF(D183="CH4",E183*'State 2005 Data'!$J$16,IF(D183="N2O",'State 2005 Data'!$J$17,IF(D183="Other",E183))))</f>
        <v>9.1985784610409252E-2</v>
      </c>
      <c r="G183" s="79"/>
      <c r="H183" s="69"/>
      <c r="I183" s="79"/>
      <c r="J183" s="79"/>
      <c r="K183" s="79"/>
      <c r="L183" s="79"/>
      <c r="M183" s="79"/>
      <c r="N183" s="79"/>
      <c r="O183" s="79"/>
      <c r="P183" s="79"/>
      <c r="Q183" s="79"/>
      <c r="R183" s="79"/>
      <c r="S183" s="79"/>
      <c r="T183" s="79"/>
      <c r="U183" s="79"/>
      <c r="V183" s="79"/>
      <c r="W183" s="79"/>
      <c r="X183" s="79"/>
      <c r="Y183" s="79"/>
      <c r="Z183" s="79"/>
    </row>
    <row r="184" spans="1:26" ht="15.75" customHeight="1">
      <c r="A184" s="87" t="s">
        <v>16</v>
      </c>
      <c r="B184" s="88" t="s">
        <v>17</v>
      </c>
      <c r="C184" s="79" t="s">
        <v>305</v>
      </c>
      <c r="D184" s="79" t="s">
        <v>334</v>
      </c>
      <c r="E184" s="89">
        <v>1.066754909309976</v>
      </c>
      <c r="F184" s="90">
        <f>IF(D184="CO2",E184,IF(D184="CH4",E184*'State 2005 Data'!$J$16,IF(D184="N2O",'State 2005 Data'!$J$17,IF(D184="Other",E184))))</f>
        <v>0.88926174496644295</v>
      </c>
      <c r="G184" s="79"/>
      <c r="H184" s="69"/>
      <c r="I184" s="79"/>
      <c r="J184" s="79"/>
      <c r="K184" s="79"/>
      <c r="L184" s="79"/>
      <c r="M184" s="79"/>
      <c r="N184" s="79"/>
      <c r="O184" s="79"/>
      <c r="P184" s="79"/>
      <c r="Q184" s="79"/>
      <c r="R184" s="79"/>
      <c r="S184" s="79"/>
      <c r="T184" s="79"/>
      <c r="U184" s="79"/>
      <c r="V184" s="79"/>
      <c r="W184" s="79"/>
      <c r="X184" s="79"/>
      <c r="Y184" s="79"/>
      <c r="Z184" s="79"/>
    </row>
    <row r="185" spans="1:26" ht="15.75" customHeight="1">
      <c r="A185" s="87" t="s">
        <v>16</v>
      </c>
      <c r="B185" s="88" t="s">
        <v>17</v>
      </c>
      <c r="C185" s="79" t="s">
        <v>305</v>
      </c>
      <c r="D185" s="91" t="s">
        <v>1892</v>
      </c>
      <c r="E185" s="89"/>
      <c r="F185" s="90">
        <f>IF(D185="CO2",E185,IF(D185="CH4",E185*'State 2005 Data'!$J$16,IF(D185="N2O",'State 2005 Data'!$J$17,IF(D185="Other",E185))))</f>
        <v>0</v>
      </c>
      <c r="G185" s="79"/>
      <c r="H185" s="69"/>
      <c r="I185" s="79"/>
      <c r="J185" s="79"/>
      <c r="K185" s="79"/>
      <c r="L185" s="79"/>
      <c r="M185" s="79"/>
      <c r="N185" s="79"/>
      <c r="O185" s="79"/>
      <c r="P185" s="79"/>
      <c r="Q185" s="79"/>
      <c r="R185" s="79"/>
      <c r="S185" s="79"/>
      <c r="T185" s="79"/>
      <c r="U185" s="79"/>
      <c r="V185" s="79"/>
      <c r="W185" s="79"/>
      <c r="X185" s="79"/>
      <c r="Y185" s="79"/>
      <c r="Z185" s="79"/>
    </row>
    <row r="186" spans="1:26" ht="15.75" customHeight="1">
      <c r="A186" s="87" t="s">
        <v>16</v>
      </c>
      <c r="B186" s="88" t="s">
        <v>17</v>
      </c>
      <c r="C186" s="79" t="s">
        <v>754</v>
      </c>
      <c r="D186" s="79" t="s">
        <v>1371</v>
      </c>
      <c r="E186" s="90">
        <v>14.13769554109442</v>
      </c>
      <c r="F186" s="90">
        <f>IF(D186="CO2",E186,IF(D186="CH4",E186*'State 2005 Data'!$J$16,IF(D186="N2O",'State 2005 Data'!$J$17,IF(D186="Other",E186))))</f>
        <v>14.13769554109442</v>
      </c>
      <c r="G186" s="79"/>
      <c r="H186" s="69"/>
      <c r="I186" s="79"/>
      <c r="J186" s="79"/>
      <c r="K186" s="79"/>
      <c r="L186" s="79"/>
      <c r="M186" s="79"/>
      <c r="N186" s="79"/>
      <c r="O186" s="79"/>
      <c r="P186" s="79"/>
      <c r="Q186" s="79"/>
      <c r="R186" s="79"/>
      <c r="S186" s="79"/>
      <c r="T186" s="79"/>
      <c r="U186" s="79"/>
      <c r="V186" s="79"/>
      <c r="W186" s="79"/>
      <c r="X186" s="79"/>
      <c r="Y186" s="79"/>
      <c r="Z186" s="79"/>
    </row>
    <row r="187" spans="1:26" ht="15.75" customHeight="1">
      <c r="A187" s="87" t="s">
        <v>16</v>
      </c>
      <c r="B187" s="88" t="s">
        <v>17</v>
      </c>
      <c r="C187" s="79" t="s">
        <v>754</v>
      </c>
      <c r="D187" s="79" t="s">
        <v>332</v>
      </c>
      <c r="E187" s="89">
        <v>14.1305559944258</v>
      </c>
      <c r="F187" s="90">
        <f>IF(D187="CO2",E187,IF(D187="CH4",E187*'State 2005 Data'!$J$16,IF(D187="N2O",'State 2005 Data'!$J$17,IF(D187="Other",E187))))</f>
        <v>15.826222713756897</v>
      </c>
      <c r="G187" s="79"/>
      <c r="H187" s="69"/>
      <c r="I187" s="79"/>
      <c r="J187" s="79"/>
      <c r="K187" s="79"/>
      <c r="L187" s="79"/>
      <c r="M187" s="79"/>
      <c r="N187" s="79"/>
      <c r="O187" s="79"/>
      <c r="P187" s="79"/>
      <c r="Q187" s="79"/>
      <c r="R187" s="79"/>
      <c r="S187" s="79"/>
      <c r="T187" s="79"/>
      <c r="U187" s="79"/>
      <c r="V187" s="79"/>
      <c r="W187" s="79"/>
      <c r="X187" s="79"/>
      <c r="Y187" s="79"/>
      <c r="Z187" s="79"/>
    </row>
    <row r="188" spans="1:26" ht="15.75" customHeight="1">
      <c r="A188" s="87" t="s">
        <v>16</v>
      </c>
      <c r="B188" s="88" t="s">
        <v>17</v>
      </c>
      <c r="C188" s="79" t="s">
        <v>754</v>
      </c>
      <c r="D188" s="79" t="s">
        <v>334</v>
      </c>
      <c r="E188" s="89">
        <v>1.26924525690083E-2</v>
      </c>
      <c r="F188" s="90">
        <f>IF(D188="CO2",E188,IF(D188="CH4",E188*'State 2005 Data'!$J$16,IF(D188="N2O",'State 2005 Data'!$J$17,IF(D188="Other",E188))))</f>
        <v>0.88926174496644295</v>
      </c>
      <c r="G188" s="79"/>
      <c r="H188" s="69"/>
      <c r="I188" s="79"/>
      <c r="J188" s="79"/>
      <c r="K188" s="79"/>
      <c r="L188" s="79"/>
      <c r="M188" s="79"/>
      <c r="N188" s="79"/>
      <c r="O188" s="79"/>
      <c r="P188" s="79"/>
      <c r="Q188" s="79"/>
      <c r="R188" s="79"/>
      <c r="S188" s="79"/>
      <c r="T188" s="79"/>
      <c r="U188" s="79"/>
      <c r="V188" s="79"/>
      <c r="W188" s="79"/>
      <c r="X188" s="79"/>
      <c r="Y188" s="79"/>
      <c r="Z188" s="79"/>
    </row>
    <row r="189" spans="1:26" ht="15.75" customHeight="1">
      <c r="A189" s="87" t="s">
        <v>16</v>
      </c>
      <c r="B189" s="88" t="s">
        <v>17</v>
      </c>
      <c r="C189" s="79" t="s">
        <v>754</v>
      </c>
      <c r="D189" s="79" t="s">
        <v>1892</v>
      </c>
      <c r="E189" s="89">
        <v>1.857612991806183</v>
      </c>
      <c r="F189" s="90">
        <f>IF(D189="CO2",E189,IF(D189="CH4",E189*'State 2005 Data'!$J$16,IF(D189="N2O",'State 2005 Data'!$J$17,IF(D189="Other",E189))))</f>
        <v>1.857612991806183</v>
      </c>
      <c r="G189" s="79"/>
      <c r="H189" s="69"/>
      <c r="I189" s="79"/>
      <c r="J189" s="79"/>
      <c r="K189" s="79"/>
      <c r="L189" s="79"/>
      <c r="M189" s="79"/>
      <c r="N189" s="79"/>
      <c r="O189" s="79"/>
      <c r="P189" s="79"/>
      <c r="Q189" s="79"/>
      <c r="R189" s="79"/>
      <c r="S189" s="79"/>
      <c r="T189" s="79"/>
      <c r="U189" s="79"/>
      <c r="V189" s="79"/>
      <c r="W189" s="79"/>
      <c r="X189" s="79"/>
      <c r="Y189" s="79"/>
      <c r="Z189" s="79"/>
    </row>
    <row r="190" spans="1:26" ht="15.75" customHeight="1">
      <c r="A190" s="87" t="s">
        <v>24</v>
      </c>
      <c r="B190" s="88" t="s">
        <v>25</v>
      </c>
      <c r="C190" s="79" t="s">
        <v>1029</v>
      </c>
      <c r="D190" s="79" t="s">
        <v>1371</v>
      </c>
      <c r="E190" s="89">
        <v>124.34854050073351</v>
      </c>
      <c r="F190" s="90">
        <f>IF(D190="CO2",E190,IF(D190="CH4",E190*'State 2005 Data'!$J$16,IF(D190="N2O",'State 2005 Data'!$J$17,IF(D190="Other",E190))))</f>
        <v>124.34854050073351</v>
      </c>
      <c r="G190" s="79"/>
      <c r="H190" s="69"/>
      <c r="I190" s="79"/>
      <c r="J190" s="79"/>
      <c r="K190" s="79"/>
      <c r="L190" s="79"/>
      <c r="M190" s="79"/>
      <c r="N190" s="79"/>
      <c r="O190" s="79"/>
      <c r="P190" s="79"/>
      <c r="Q190" s="79"/>
      <c r="R190" s="79"/>
      <c r="S190" s="79"/>
      <c r="T190" s="79"/>
      <c r="U190" s="79"/>
      <c r="V190" s="79"/>
      <c r="W190" s="79"/>
      <c r="X190" s="79"/>
      <c r="Y190" s="79"/>
      <c r="Z190" s="79"/>
    </row>
    <row r="191" spans="1:26" ht="15.75" customHeight="1">
      <c r="A191" s="87" t="s">
        <v>24</v>
      </c>
      <c r="B191" s="88" t="s">
        <v>25</v>
      </c>
      <c r="C191" s="79" t="s">
        <v>1029</v>
      </c>
      <c r="D191" s="79" t="s">
        <v>332</v>
      </c>
      <c r="E191" s="89">
        <v>6.7666522749999999E-2</v>
      </c>
      <c r="F191" s="90">
        <f>IF(D191="CO2",E191,IF(D191="CH4",E191*'State 2005 Data'!$J$16,IF(D191="N2O",'State 2005 Data'!$J$17,IF(D191="Other",E191))))</f>
        <v>7.5786505480000002E-2</v>
      </c>
      <c r="G191" s="79"/>
      <c r="H191" s="69"/>
      <c r="I191" s="79"/>
      <c r="J191" s="79"/>
      <c r="K191" s="79"/>
      <c r="L191" s="79"/>
      <c r="M191" s="79"/>
      <c r="N191" s="79"/>
      <c r="O191" s="79"/>
      <c r="P191" s="79"/>
      <c r="Q191" s="79"/>
      <c r="R191" s="79"/>
      <c r="S191" s="79"/>
      <c r="T191" s="79"/>
      <c r="U191" s="79"/>
      <c r="V191" s="79"/>
      <c r="W191" s="79"/>
      <c r="X191" s="79"/>
      <c r="Y191" s="79"/>
      <c r="Z191" s="79"/>
    </row>
    <row r="192" spans="1:26" ht="15.75" customHeight="1">
      <c r="A192" s="87" t="s">
        <v>24</v>
      </c>
      <c r="B192" s="88" t="s">
        <v>25</v>
      </c>
      <c r="C192" s="79" t="s">
        <v>1029</v>
      </c>
      <c r="D192" s="79" t="s">
        <v>334</v>
      </c>
      <c r="E192" s="89">
        <v>0.38522212362000002</v>
      </c>
      <c r="F192" s="90">
        <f>IF(D192="CO2",E192,IF(D192="CH4",E192*'State 2005 Data'!$J$16,IF(D192="N2O",'State 2005 Data'!$J$17,IF(D192="Other",E192))))</f>
        <v>0.88926174496644295</v>
      </c>
      <c r="G192" s="79"/>
      <c r="H192" s="69"/>
      <c r="I192" s="79"/>
      <c r="J192" s="79"/>
      <c r="K192" s="79"/>
      <c r="L192" s="79"/>
      <c r="M192" s="79"/>
      <c r="N192" s="79"/>
      <c r="O192" s="79"/>
      <c r="P192" s="79"/>
      <c r="Q192" s="79"/>
      <c r="R192" s="79"/>
      <c r="S192" s="79"/>
      <c r="T192" s="79"/>
      <c r="U192" s="79"/>
      <c r="V192" s="79"/>
      <c r="W192" s="79"/>
      <c r="X192" s="79"/>
      <c r="Y192" s="79"/>
      <c r="Z192" s="79"/>
    </row>
    <row r="193" spans="1:26" ht="15.75" customHeight="1">
      <c r="A193" s="87" t="s">
        <v>24</v>
      </c>
      <c r="B193" s="88" t="s">
        <v>25</v>
      </c>
      <c r="C193" s="79" t="s">
        <v>1029</v>
      </c>
      <c r="D193" s="91" t="s">
        <v>1892</v>
      </c>
      <c r="E193" s="89"/>
      <c r="F193" s="90">
        <f>IF(D193="CO2",E193,IF(D193="CH4",E193*'State 2005 Data'!$J$16,IF(D193="N2O",'State 2005 Data'!$J$17,IF(D193="Other",E193))))</f>
        <v>0</v>
      </c>
      <c r="G193" s="79"/>
      <c r="H193" s="69"/>
      <c r="I193" s="79"/>
      <c r="J193" s="79"/>
      <c r="K193" s="79"/>
      <c r="L193" s="79"/>
      <c r="M193" s="79"/>
      <c r="N193" s="79"/>
      <c r="O193" s="79"/>
      <c r="P193" s="79"/>
      <c r="Q193" s="79"/>
      <c r="R193" s="79"/>
      <c r="S193" s="79"/>
      <c r="T193" s="79"/>
      <c r="U193" s="79"/>
      <c r="V193" s="79"/>
      <c r="W193" s="79"/>
      <c r="X193" s="79"/>
      <c r="Y193" s="79"/>
      <c r="Z193" s="79"/>
    </row>
    <row r="194" spans="1:26" ht="15.75" customHeight="1">
      <c r="A194" s="87" t="s">
        <v>24</v>
      </c>
      <c r="B194" s="88" t="s">
        <v>25</v>
      </c>
      <c r="C194" s="79" t="s">
        <v>1360</v>
      </c>
      <c r="D194" s="79" t="s">
        <v>1371</v>
      </c>
      <c r="E194" s="89">
        <v>7.1471620544010257</v>
      </c>
      <c r="F194" s="90">
        <f>IF(D194="CO2",E194,IF(D194="CH4",E194*'State 2005 Data'!$J$16,IF(D194="N2O",'State 2005 Data'!$J$17,IF(D194="Other",E194))))</f>
        <v>7.1471620544010257</v>
      </c>
      <c r="G194" s="79"/>
      <c r="H194" s="69"/>
      <c r="I194" s="79"/>
      <c r="J194" s="79"/>
      <c r="K194" s="79"/>
      <c r="L194" s="79"/>
      <c r="M194" s="79"/>
      <c r="N194" s="79"/>
      <c r="O194" s="79"/>
      <c r="P194" s="79"/>
      <c r="Q194" s="79"/>
      <c r="R194" s="79"/>
      <c r="S194" s="79"/>
      <c r="T194" s="79"/>
      <c r="U194" s="79"/>
      <c r="V194" s="79"/>
      <c r="W194" s="79"/>
      <c r="X194" s="79"/>
      <c r="Y194" s="79"/>
      <c r="Z194" s="79"/>
    </row>
    <row r="195" spans="1:26" ht="15.75" customHeight="1">
      <c r="A195" s="87" t="s">
        <v>24</v>
      </c>
      <c r="B195" s="88" t="s">
        <v>25</v>
      </c>
      <c r="C195" s="79" t="s">
        <v>1360</v>
      </c>
      <c r="D195" s="79" t="s">
        <v>332</v>
      </c>
      <c r="E195" s="89">
        <v>3.8571613749999983E-2</v>
      </c>
      <c r="F195" s="90">
        <f>IF(D195="CO2",E195,IF(D195="CH4",E195*'State 2005 Data'!$J$16,IF(D195="N2O",'State 2005 Data'!$J$17,IF(D195="Other",E195))))</f>
        <v>4.3200207399999989E-2</v>
      </c>
      <c r="G195" s="79"/>
      <c r="H195" s="69"/>
      <c r="I195" s="79"/>
      <c r="J195" s="79"/>
      <c r="K195" s="79"/>
      <c r="L195" s="79"/>
      <c r="M195" s="79"/>
      <c r="N195" s="79"/>
      <c r="O195" s="79"/>
      <c r="P195" s="79"/>
      <c r="Q195" s="79"/>
      <c r="R195" s="79"/>
      <c r="S195" s="79"/>
      <c r="T195" s="79"/>
      <c r="U195" s="79"/>
      <c r="V195" s="79"/>
      <c r="W195" s="79"/>
      <c r="X195" s="79"/>
      <c r="Y195" s="79"/>
      <c r="Z195" s="79"/>
    </row>
    <row r="196" spans="1:26" ht="15.75" customHeight="1">
      <c r="A196" s="87" t="s">
        <v>24</v>
      </c>
      <c r="B196" s="88" t="s">
        <v>25</v>
      </c>
      <c r="C196" s="79" t="s">
        <v>1360</v>
      </c>
      <c r="D196" s="79" t="s">
        <v>334</v>
      </c>
      <c r="E196" s="89">
        <v>1.297185358E-2</v>
      </c>
      <c r="F196" s="90">
        <f>IF(D196="CO2",E196,IF(D196="CH4",E196*'State 2005 Data'!$J$16,IF(D196="N2O",'State 2005 Data'!$J$17,IF(D196="Other",E196))))</f>
        <v>0.88926174496644295</v>
      </c>
      <c r="G196" s="79"/>
      <c r="H196" s="69"/>
      <c r="I196" s="79"/>
      <c r="J196" s="79"/>
      <c r="K196" s="79"/>
      <c r="L196" s="79"/>
      <c r="M196" s="79"/>
      <c r="N196" s="79"/>
      <c r="O196" s="79"/>
      <c r="P196" s="79"/>
      <c r="Q196" s="79"/>
      <c r="R196" s="79"/>
      <c r="S196" s="79"/>
      <c r="T196" s="79"/>
      <c r="U196" s="79"/>
      <c r="V196" s="79"/>
      <c r="W196" s="79"/>
      <c r="X196" s="79"/>
      <c r="Y196" s="79"/>
      <c r="Z196" s="79"/>
    </row>
    <row r="197" spans="1:26" ht="15.75" customHeight="1">
      <c r="A197" s="87" t="s">
        <v>24</v>
      </c>
      <c r="B197" s="88" t="s">
        <v>25</v>
      </c>
      <c r="C197" s="79" t="s">
        <v>1360</v>
      </c>
      <c r="D197" s="91" t="s">
        <v>1892</v>
      </c>
      <c r="E197" s="89"/>
      <c r="F197" s="90">
        <f>IF(D197="CO2",E197,IF(D197="CH4",E197*'State 2005 Data'!$J$16,IF(D197="N2O",'State 2005 Data'!$J$17,IF(D197="Other",E197))))</f>
        <v>0</v>
      </c>
      <c r="G197" s="79"/>
      <c r="H197" s="69"/>
      <c r="I197" s="79"/>
      <c r="J197" s="79"/>
      <c r="K197" s="79"/>
      <c r="L197" s="79"/>
      <c r="M197" s="79"/>
      <c r="N197" s="79"/>
      <c r="O197" s="79"/>
      <c r="P197" s="79"/>
      <c r="Q197" s="79"/>
      <c r="R197" s="79"/>
      <c r="S197" s="79"/>
      <c r="T197" s="79"/>
      <c r="U197" s="79"/>
      <c r="V197" s="79"/>
      <c r="W197" s="79"/>
      <c r="X197" s="79"/>
      <c r="Y197" s="79"/>
      <c r="Z197" s="79"/>
    </row>
    <row r="198" spans="1:26" ht="15.75" customHeight="1">
      <c r="A198" s="87" t="s">
        <v>24</v>
      </c>
      <c r="B198" s="88" t="s">
        <v>25</v>
      </c>
      <c r="C198" s="79" t="s">
        <v>305</v>
      </c>
      <c r="D198" s="79" t="s">
        <v>1371</v>
      </c>
      <c r="E198" s="89">
        <v>113.61701908194929</v>
      </c>
      <c r="F198" s="90">
        <f>IF(D198="CO2",E198,IF(D198="CH4",E198*'State 2005 Data'!$J$16,IF(D198="N2O",'State 2005 Data'!$J$17,IF(D198="Other",E198))))</f>
        <v>113.61701908194929</v>
      </c>
      <c r="G198" s="79"/>
      <c r="H198" s="69"/>
      <c r="I198" s="79"/>
      <c r="J198" s="79"/>
      <c r="K198" s="79"/>
      <c r="L198" s="79"/>
      <c r="M198" s="79"/>
      <c r="N198" s="79"/>
      <c r="O198" s="79"/>
      <c r="P198" s="79"/>
      <c r="Q198" s="79"/>
      <c r="R198" s="79"/>
      <c r="S198" s="79"/>
      <c r="T198" s="79"/>
      <c r="U198" s="79"/>
      <c r="V198" s="79"/>
      <c r="W198" s="79"/>
      <c r="X198" s="79"/>
      <c r="Y198" s="79"/>
      <c r="Z198" s="79"/>
    </row>
    <row r="199" spans="1:26" ht="15.75" customHeight="1">
      <c r="A199" s="87" t="s">
        <v>24</v>
      </c>
      <c r="B199" s="88" t="s">
        <v>25</v>
      </c>
      <c r="C199" s="79" t="s">
        <v>305</v>
      </c>
      <c r="D199" s="79" t="s">
        <v>332</v>
      </c>
      <c r="E199" s="89">
        <v>8.2130164830722538E-2</v>
      </c>
      <c r="F199" s="90">
        <f>IF(D199="CO2",E199,IF(D199="CH4",E199*'State 2005 Data'!$J$16,IF(D199="N2O",'State 2005 Data'!$J$17,IF(D199="Other",E199))))</f>
        <v>9.1985784610409252E-2</v>
      </c>
      <c r="G199" s="79"/>
      <c r="H199" s="69"/>
      <c r="I199" s="79"/>
      <c r="J199" s="79"/>
      <c r="K199" s="79"/>
      <c r="L199" s="79"/>
      <c r="M199" s="79"/>
      <c r="N199" s="79"/>
      <c r="O199" s="79"/>
      <c r="P199" s="79"/>
      <c r="Q199" s="79"/>
      <c r="R199" s="79"/>
      <c r="S199" s="79"/>
      <c r="T199" s="79"/>
      <c r="U199" s="79"/>
      <c r="V199" s="79"/>
      <c r="W199" s="79"/>
      <c r="X199" s="79"/>
      <c r="Y199" s="79"/>
      <c r="Z199" s="79"/>
    </row>
    <row r="200" spans="1:26" ht="15.75" customHeight="1">
      <c r="A200" s="87" t="s">
        <v>24</v>
      </c>
      <c r="B200" s="88" t="s">
        <v>25</v>
      </c>
      <c r="C200" s="79" t="s">
        <v>305</v>
      </c>
      <c r="D200" s="79" t="s">
        <v>334</v>
      </c>
      <c r="E200" s="89">
        <v>1.066754909309976</v>
      </c>
      <c r="F200" s="90">
        <f>IF(D200="CO2",E200,IF(D200="CH4",E200*'State 2005 Data'!$J$16,IF(D200="N2O",'State 2005 Data'!$J$17,IF(D200="Other",E200))))</f>
        <v>0.88926174496644295</v>
      </c>
      <c r="G200" s="79"/>
      <c r="H200" s="69"/>
      <c r="I200" s="79"/>
      <c r="J200" s="79"/>
      <c r="K200" s="79"/>
      <c r="L200" s="79"/>
      <c r="M200" s="79"/>
      <c r="N200" s="79"/>
      <c r="O200" s="79"/>
      <c r="P200" s="79"/>
      <c r="Q200" s="79"/>
      <c r="R200" s="79"/>
      <c r="S200" s="79"/>
      <c r="T200" s="79"/>
      <c r="U200" s="79"/>
      <c r="V200" s="79"/>
      <c r="W200" s="79"/>
      <c r="X200" s="79"/>
      <c r="Y200" s="79"/>
      <c r="Z200" s="79"/>
    </row>
    <row r="201" spans="1:26" ht="15.75" customHeight="1">
      <c r="A201" s="87" t="s">
        <v>24</v>
      </c>
      <c r="B201" s="88" t="s">
        <v>25</v>
      </c>
      <c r="C201" s="79" t="s">
        <v>305</v>
      </c>
      <c r="D201" s="91" t="s">
        <v>1892</v>
      </c>
      <c r="E201" s="89"/>
      <c r="F201" s="90">
        <f>IF(D201="CO2",E201,IF(D201="CH4",E201*'State 2005 Data'!$J$16,IF(D201="N2O",'State 2005 Data'!$J$17,IF(D201="Other",E201))))</f>
        <v>0</v>
      </c>
      <c r="G201" s="79"/>
      <c r="H201" s="69"/>
      <c r="I201" s="79"/>
      <c r="J201" s="79"/>
      <c r="K201" s="79"/>
      <c r="L201" s="79"/>
      <c r="M201" s="79"/>
      <c r="N201" s="79"/>
      <c r="O201" s="79"/>
      <c r="P201" s="79"/>
      <c r="Q201" s="79"/>
      <c r="R201" s="79"/>
      <c r="S201" s="79"/>
      <c r="T201" s="79"/>
      <c r="U201" s="79"/>
      <c r="V201" s="79"/>
      <c r="W201" s="79"/>
      <c r="X201" s="79"/>
      <c r="Y201" s="79"/>
      <c r="Z201" s="79"/>
    </row>
    <row r="202" spans="1:26" ht="15.75" customHeight="1">
      <c r="A202" s="87" t="s">
        <v>24</v>
      </c>
      <c r="B202" s="88" t="s">
        <v>25</v>
      </c>
      <c r="C202" s="79" t="s">
        <v>754</v>
      </c>
      <c r="D202" s="79" t="s">
        <v>1371</v>
      </c>
      <c r="E202" s="90">
        <v>17.307304834425619</v>
      </c>
      <c r="F202" s="90">
        <f>IF(D202="CO2",E202,IF(D202="CH4",E202*'State 2005 Data'!$J$16,IF(D202="N2O",'State 2005 Data'!$J$17,IF(D202="Other",E202))))</f>
        <v>17.307304834425619</v>
      </c>
      <c r="G202" s="79"/>
      <c r="H202" s="69"/>
      <c r="I202" s="79"/>
      <c r="J202" s="79"/>
      <c r="K202" s="79"/>
      <c r="L202" s="79"/>
      <c r="M202" s="79"/>
      <c r="N202" s="79"/>
      <c r="O202" s="79"/>
      <c r="P202" s="79"/>
      <c r="Q202" s="79"/>
      <c r="R202" s="79"/>
      <c r="S202" s="79"/>
      <c r="T202" s="79"/>
      <c r="U202" s="79"/>
      <c r="V202" s="79"/>
      <c r="W202" s="79"/>
      <c r="X202" s="79"/>
      <c r="Y202" s="79"/>
      <c r="Z202" s="79"/>
    </row>
    <row r="203" spans="1:26" ht="15.75" customHeight="1">
      <c r="A203" s="87" t="s">
        <v>24</v>
      </c>
      <c r="B203" s="88" t="s">
        <v>25</v>
      </c>
      <c r="C203" s="79" t="s">
        <v>754</v>
      </c>
      <c r="D203" s="79" t="s">
        <v>332</v>
      </c>
      <c r="E203" s="89">
        <v>5.4055024195238586</v>
      </c>
      <c r="F203" s="90">
        <f>IF(D203="CO2",E203,IF(D203="CH4",E203*'State 2005 Data'!$J$16,IF(D203="N2O",'State 2005 Data'!$J$17,IF(D203="Other",E203))))</f>
        <v>6.0541627098667226</v>
      </c>
      <c r="G203" s="79"/>
      <c r="H203" s="69"/>
      <c r="I203" s="79"/>
      <c r="J203" s="79"/>
      <c r="K203" s="79"/>
      <c r="L203" s="79"/>
      <c r="M203" s="79"/>
      <c r="N203" s="79"/>
      <c r="O203" s="79"/>
      <c r="P203" s="79"/>
      <c r="Q203" s="79"/>
      <c r="R203" s="79"/>
      <c r="S203" s="79"/>
      <c r="T203" s="79"/>
      <c r="U203" s="79"/>
      <c r="V203" s="79"/>
      <c r="W203" s="79"/>
      <c r="X203" s="79"/>
      <c r="Y203" s="79"/>
      <c r="Z203" s="79"/>
    </row>
    <row r="204" spans="1:26" ht="15.75" customHeight="1">
      <c r="A204" s="87" t="s">
        <v>24</v>
      </c>
      <c r="B204" s="88" t="s">
        <v>25</v>
      </c>
      <c r="C204" s="79" t="s">
        <v>754</v>
      </c>
      <c r="D204" s="79" t="s">
        <v>334</v>
      </c>
      <c r="E204" s="89">
        <v>0.1191928749665859</v>
      </c>
      <c r="F204" s="90">
        <f>IF(D204="CO2",E204,IF(D204="CH4",E204*'State 2005 Data'!$J$16,IF(D204="N2O",'State 2005 Data'!$J$17,IF(D204="Other",E204))))</f>
        <v>0.88926174496644295</v>
      </c>
      <c r="G204" s="79"/>
      <c r="H204" s="69"/>
      <c r="I204" s="79"/>
      <c r="J204" s="79"/>
      <c r="K204" s="79"/>
      <c r="L204" s="79"/>
      <c r="M204" s="79"/>
      <c r="N204" s="79"/>
      <c r="O204" s="79"/>
      <c r="P204" s="79"/>
      <c r="Q204" s="79"/>
      <c r="R204" s="79"/>
      <c r="S204" s="79"/>
      <c r="T204" s="79"/>
      <c r="U204" s="79"/>
      <c r="V204" s="79"/>
      <c r="W204" s="79"/>
      <c r="X204" s="79"/>
      <c r="Y204" s="79"/>
      <c r="Z204" s="79"/>
    </row>
    <row r="205" spans="1:26" ht="15.75" customHeight="1">
      <c r="A205" s="87" t="s">
        <v>24</v>
      </c>
      <c r="B205" s="88" t="s">
        <v>25</v>
      </c>
      <c r="C205" s="79" t="s">
        <v>754</v>
      </c>
      <c r="D205" s="79" t="s">
        <v>1892</v>
      </c>
      <c r="E205" s="89">
        <v>6.6549254490800127</v>
      </c>
      <c r="F205" s="90">
        <f>IF(D205="CO2",E205,IF(D205="CH4",E205*'State 2005 Data'!$J$16,IF(D205="N2O",'State 2005 Data'!$J$17,IF(D205="Other",E205))))</f>
        <v>6.6549254490800127</v>
      </c>
      <c r="G205" s="79"/>
      <c r="H205" s="69"/>
      <c r="I205" s="79"/>
      <c r="J205" s="79"/>
      <c r="K205" s="79"/>
      <c r="L205" s="79"/>
      <c r="M205" s="79"/>
      <c r="N205" s="79"/>
      <c r="O205" s="79"/>
      <c r="P205" s="79"/>
      <c r="Q205" s="79"/>
      <c r="R205" s="79"/>
      <c r="S205" s="79"/>
      <c r="T205" s="79"/>
      <c r="U205" s="79"/>
      <c r="V205" s="79"/>
      <c r="W205" s="79"/>
      <c r="X205" s="79"/>
      <c r="Y205" s="79"/>
      <c r="Z205" s="79"/>
    </row>
    <row r="206" spans="1:26" ht="15.75" customHeight="1">
      <c r="A206" s="87" t="s">
        <v>35</v>
      </c>
      <c r="B206" s="88" t="s">
        <v>36</v>
      </c>
      <c r="C206" s="79" t="s">
        <v>1029</v>
      </c>
      <c r="D206" s="79" t="s">
        <v>1371</v>
      </c>
      <c r="E206" s="89">
        <v>91.32605566711716</v>
      </c>
      <c r="F206" s="90">
        <f>IF(D206="CO2",E206,IF(D206="CH4",E206*'State 2005 Data'!$J$16,IF(D206="N2O",'State 2005 Data'!$J$17,IF(D206="Other",E206))))</f>
        <v>91.32605566711716</v>
      </c>
      <c r="G206" s="79"/>
      <c r="H206" s="69"/>
      <c r="I206" s="79"/>
      <c r="J206" s="79"/>
      <c r="K206" s="79"/>
      <c r="L206" s="79"/>
      <c r="M206" s="79"/>
      <c r="N206" s="79"/>
      <c r="O206" s="79"/>
      <c r="P206" s="79"/>
      <c r="Q206" s="79"/>
      <c r="R206" s="79"/>
      <c r="S206" s="79"/>
      <c r="T206" s="79"/>
      <c r="U206" s="79"/>
      <c r="V206" s="79"/>
      <c r="W206" s="79"/>
      <c r="X206" s="79"/>
      <c r="Y206" s="79"/>
      <c r="Z206" s="79"/>
    </row>
    <row r="207" spans="1:26" ht="15.75" customHeight="1">
      <c r="A207" s="87" t="s">
        <v>35</v>
      </c>
      <c r="B207" s="88" t="s">
        <v>36</v>
      </c>
      <c r="C207" s="79" t="s">
        <v>1029</v>
      </c>
      <c r="D207" s="79" t="s">
        <v>332</v>
      </c>
      <c r="E207" s="89">
        <v>2.5502911999999999E-2</v>
      </c>
      <c r="F207" s="90">
        <f>IF(D207="CO2",E207,IF(D207="CH4",E207*'State 2005 Data'!$J$16,IF(D207="N2O",'State 2005 Data'!$J$17,IF(D207="Other",E207))))</f>
        <v>2.8563261440000001E-2</v>
      </c>
      <c r="G207" s="79"/>
      <c r="H207" s="69"/>
      <c r="I207" s="79"/>
      <c r="J207" s="79"/>
      <c r="K207" s="79"/>
      <c r="L207" s="79"/>
      <c r="M207" s="79"/>
      <c r="N207" s="79"/>
      <c r="O207" s="79"/>
      <c r="P207" s="79"/>
      <c r="Q207" s="79"/>
      <c r="R207" s="79"/>
      <c r="S207" s="79"/>
      <c r="T207" s="79"/>
      <c r="U207" s="79"/>
      <c r="V207" s="79"/>
      <c r="W207" s="79"/>
      <c r="X207" s="79"/>
      <c r="Y207" s="79"/>
      <c r="Z207" s="79"/>
    </row>
    <row r="208" spans="1:26" ht="15.75" customHeight="1">
      <c r="A208" s="87" t="s">
        <v>35</v>
      </c>
      <c r="B208" s="88" t="s">
        <v>36</v>
      </c>
      <c r="C208" s="79" t="s">
        <v>1029</v>
      </c>
      <c r="D208" s="79" t="s">
        <v>334</v>
      </c>
      <c r="E208" s="89">
        <v>0.42768784776000002</v>
      </c>
      <c r="F208" s="90">
        <f>IF(D208="CO2",E208,IF(D208="CH4",E208*'State 2005 Data'!$J$16,IF(D208="N2O",'State 2005 Data'!$J$17,IF(D208="Other",E208))))</f>
        <v>0.88926174496644295</v>
      </c>
      <c r="G208" s="79"/>
      <c r="H208" s="69"/>
      <c r="I208" s="79"/>
      <c r="J208" s="79"/>
      <c r="K208" s="79"/>
      <c r="L208" s="79"/>
      <c r="M208" s="79"/>
      <c r="N208" s="79"/>
      <c r="O208" s="79"/>
      <c r="P208" s="79"/>
      <c r="Q208" s="79"/>
      <c r="R208" s="79"/>
      <c r="S208" s="79"/>
      <c r="T208" s="79"/>
      <c r="U208" s="79"/>
      <c r="V208" s="79"/>
      <c r="W208" s="79"/>
      <c r="X208" s="79"/>
      <c r="Y208" s="79"/>
      <c r="Z208" s="79"/>
    </row>
    <row r="209" spans="1:26" ht="15.75" customHeight="1">
      <c r="A209" s="87" t="s">
        <v>35</v>
      </c>
      <c r="B209" s="88" t="s">
        <v>36</v>
      </c>
      <c r="C209" s="79" t="s">
        <v>1029</v>
      </c>
      <c r="D209" s="91" t="s">
        <v>1892</v>
      </c>
      <c r="E209" s="89"/>
      <c r="F209" s="90">
        <f>IF(D209="CO2",E209,IF(D209="CH4",E209*'State 2005 Data'!$J$16,IF(D209="N2O",'State 2005 Data'!$J$17,IF(D209="Other",E209))))</f>
        <v>0</v>
      </c>
      <c r="G209" s="79"/>
      <c r="H209" s="69"/>
      <c r="I209" s="79"/>
      <c r="J209" s="79"/>
      <c r="K209" s="79"/>
      <c r="L209" s="79"/>
      <c r="M209" s="79"/>
      <c r="N209" s="79"/>
      <c r="O209" s="79"/>
      <c r="P209" s="79"/>
      <c r="Q209" s="79"/>
      <c r="R209" s="79"/>
      <c r="S209" s="79"/>
      <c r="T209" s="79"/>
      <c r="U209" s="79"/>
      <c r="V209" s="79"/>
      <c r="W209" s="79"/>
      <c r="X209" s="79"/>
      <c r="Y209" s="79"/>
      <c r="Z209" s="79"/>
    </row>
    <row r="210" spans="1:26" ht="15.75" customHeight="1">
      <c r="A210" s="87" t="s">
        <v>35</v>
      </c>
      <c r="B210" s="88" t="s">
        <v>36</v>
      </c>
      <c r="C210" s="79" t="s">
        <v>1360</v>
      </c>
      <c r="D210" s="79" t="s">
        <v>1371</v>
      </c>
      <c r="E210" s="89">
        <v>36.592351012463148</v>
      </c>
      <c r="F210" s="90">
        <f>IF(D210="CO2",E210,IF(D210="CH4",E210*'State 2005 Data'!$J$16,IF(D210="N2O",'State 2005 Data'!$J$17,IF(D210="Other",E210))))</f>
        <v>36.592351012463148</v>
      </c>
      <c r="G210" s="79"/>
      <c r="H210" s="69"/>
      <c r="I210" s="79"/>
      <c r="J210" s="79"/>
      <c r="K210" s="79"/>
      <c r="L210" s="79"/>
      <c r="M210" s="79"/>
      <c r="N210" s="79"/>
      <c r="O210" s="79"/>
      <c r="P210" s="79"/>
      <c r="Q210" s="79"/>
      <c r="R210" s="79"/>
      <c r="S210" s="79"/>
      <c r="T210" s="79"/>
      <c r="U210" s="79"/>
      <c r="V210" s="79"/>
      <c r="W210" s="79"/>
      <c r="X210" s="79"/>
      <c r="Y210" s="79"/>
      <c r="Z210" s="79"/>
    </row>
    <row r="211" spans="1:26" ht="15.75" customHeight="1">
      <c r="A211" s="87" t="s">
        <v>35</v>
      </c>
      <c r="B211" s="88" t="s">
        <v>36</v>
      </c>
      <c r="C211" s="79" t="s">
        <v>1360</v>
      </c>
      <c r="D211" s="79" t="s">
        <v>332</v>
      </c>
      <c r="E211" s="89">
        <v>0.1392324305</v>
      </c>
      <c r="F211" s="90">
        <f>IF(D211="CO2",E211,IF(D211="CH4",E211*'State 2005 Data'!$J$16,IF(D211="N2O",'State 2005 Data'!$J$17,IF(D211="Other",E211))))</f>
        <v>0.15594032216000001</v>
      </c>
      <c r="G211" s="79"/>
      <c r="H211" s="69"/>
      <c r="I211" s="79"/>
      <c r="J211" s="79"/>
      <c r="K211" s="79"/>
      <c r="L211" s="79"/>
      <c r="M211" s="79"/>
      <c r="N211" s="79"/>
      <c r="O211" s="79"/>
      <c r="P211" s="79"/>
      <c r="Q211" s="79"/>
      <c r="R211" s="79"/>
      <c r="S211" s="79"/>
      <c r="T211" s="79"/>
      <c r="U211" s="79"/>
      <c r="V211" s="79"/>
      <c r="W211" s="79"/>
      <c r="X211" s="79"/>
      <c r="Y211" s="79"/>
      <c r="Z211" s="79"/>
    </row>
    <row r="212" spans="1:26" ht="15.75" customHeight="1">
      <c r="A212" s="87" t="s">
        <v>35</v>
      </c>
      <c r="B212" s="88" t="s">
        <v>36</v>
      </c>
      <c r="C212" s="79" t="s">
        <v>1360</v>
      </c>
      <c r="D212" s="79" t="s">
        <v>334</v>
      </c>
      <c r="E212" s="89">
        <v>3.2298506499999997E-2</v>
      </c>
      <c r="F212" s="90">
        <f>IF(D212="CO2",E212,IF(D212="CH4",E212*'State 2005 Data'!$J$16,IF(D212="N2O",'State 2005 Data'!$J$17,IF(D212="Other",E212))))</f>
        <v>0.88926174496644295</v>
      </c>
      <c r="G212" s="79"/>
      <c r="H212" s="69"/>
      <c r="I212" s="79"/>
      <c r="J212" s="79"/>
      <c r="K212" s="79"/>
      <c r="L212" s="79"/>
      <c r="M212" s="79"/>
      <c r="N212" s="79"/>
      <c r="O212" s="79"/>
      <c r="P212" s="79"/>
      <c r="Q212" s="79"/>
      <c r="R212" s="79"/>
      <c r="S212" s="79"/>
      <c r="T212" s="79"/>
      <c r="U212" s="79"/>
      <c r="V212" s="79"/>
      <c r="W212" s="79"/>
      <c r="X212" s="79"/>
      <c r="Y212" s="79"/>
      <c r="Z212" s="79"/>
    </row>
    <row r="213" spans="1:26" ht="15.75" customHeight="1">
      <c r="A213" s="87" t="s">
        <v>35</v>
      </c>
      <c r="B213" s="88" t="s">
        <v>36</v>
      </c>
      <c r="C213" s="79" t="s">
        <v>1360</v>
      </c>
      <c r="D213" s="91" t="s">
        <v>1892</v>
      </c>
      <c r="E213" s="89"/>
      <c r="F213" s="90">
        <f>IF(D213="CO2",E213,IF(D213="CH4",E213*'State 2005 Data'!$J$16,IF(D213="N2O",'State 2005 Data'!$J$17,IF(D213="Other",E213))))</f>
        <v>0</v>
      </c>
      <c r="G213" s="79"/>
      <c r="H213" s="69"/>
      <c r="I213" s="79"/>
      <c r="J213" s="79"/>
      <c r="K213" s="79"/>
      <c r="L213" s="79"/>
      <c r="M213" s="79"/>
      <c r="N213" s="79"/>
      <c r="O213" s="79"/>
      <c r="P213" s="79"/>
      <c r="Q213" s="79"/>
      <c r="R213" s="79"/>
      <c r="S213" s="79"/>
      <c r="T213" s="79"/>
      <c r="U213" s="79"/>
      <c r="V213" s="79"/>
      <c r="W213" s="79"/>
      <c r="X213" s="79"/>
      <c r="Y213" s="79"/>
      <c r="Z213" s="79"/>
    </row>
    <row r="214" spans="1:26" ht="15.75" customHeight="1">
      <c r="A214" s="87" t="s">
        <v>35</v>
      </c>
      <c r="B214" s="88" t="s">
        <v>36</v>
      </c>
      <c r="C214" s="79" t="s">
        <v>305</v>
      </c>
      <c r="D214" s="79" t="s">
        <v>1371</v>
      </c>
      <c r="E214" s="89">
        <v>76.820478528891528</v>
      </c>
      <c r="F214" s="90">
        <f>IF(D214="CO2",E214,IF(D214="CH4",E214*'State 2005 Data'!$J$16,IF(D214="N2O",'State 2005 Data'!$J$17,IF(D214="Other",E214))))</f>
        <v>76.820478528891528</v>
      </c>
      <c r="G214" s="79"/>
      <c r="H214" s="69"/>
      <c r="I214" s="79"/>
      <c r="J214" s="79"/>
      <c r="K214" s="79"/>
      <c r="L214" s="79"/>
      <c r="M214" s="79"/>
      <c r="N214" s="79"/>
      <c r="O214" s="79"/>
      <c r="P214" s="79"/>
      <c r="Q214" s="79"/>
      <c r="R214" s="79"/>
      <c r="S214" s="79"/>
      <c r="T214" s="79"/>
      <c r="U214" s="79"/>
      <c r="V214" s="79"/>
      <c r="W214" s="79"/>
      <c r="X214" s="79"/>
      <c r="Y214" s="79"/>
      <c r="Z214" s="79"/>
    </row>
    <row r="215" spans="1:26" ht="15.75" customHeight="1">
      <c r="A215" s="87" t="s">
        <v>35</v>
      </c>
      <c r="B215" s="88" t="s">
        <v>36</v>
      </c>
      <c r="C215" s="79" t="s">
        <v>305</v>
      </c>
      <c r="D215" s="79" t="s">
        <v>332</v>
      </c>
      <c r="E215" s="89">
        <v>8.2130164830722538E-2</v>
      </c>
      <c r="F215" s="90">
        <f>IF(D215="CO2",E215,IF(D215="CH4",E215*'State 2005 Data'!$J$16,IF(D215="N2O",'State 2005 Data'!$J$17,IF(D215="Other",E215))))</f>
        <v>9.1985784610409252E-2</v>
      </c>
      <c r="G215" s="79"/>
      <c r="H215" s="69"/>
      <c r="I215" s="79"/>
      <c r="J215" s="79"/>
      <c r="K215" s="79"/>
      <c r="L215" s="79"/>
      <c r="M215" s="79"/>
      <c r="N215" s="79"/>
      <c r="O215" s="79"/>
      <c r="P215" s="79"/>
      <c r="Q215" s="79"/>
      <c r="R215" s="79"/>
      <c r="S215" s="79"/>
      <c r="T215" s="79"/>
      <c r="U215" s="79"/>
      <c r="V215" s="79"/>
      <c r="W215" s="79"/>
      <c r="X215" s="79"/>
      <c r="Y215" s="79"/>
      <c r="Z215" s="79"/>
    </row>
    <row r="216" spans="1:26" ht="15.75" customHeight="1">
      <c r="A216" s="87" t="s">
        <v>35</v>
      </c>
      <c r="B216" s="88" t="s">
        <v>36</v>
      </c>
      <c r="C216" s="79" t="s">
        <v>305</v>
      </c>
      <c r="D216" s="79" t="s">
        <v>334</v>
      </c>
      <c r="E216" s="89">
        <v>1.066754909309976</v>
      </c>
      <c r="F216" s="90">
        <f>IF(D216="CO2",E216,IF(D216="CH4",E216*'State 2005 Data'!$J$16,IF(D216="N2O",'State 2005 Data'!$J$17,IF(D216="Other",E216))))</f>
        <v>0.88926174496644295</v>
      </c>
      <c r="G216" s="79"/>
      <c r="H216" s="69"/>
      <c r="I216" s="79"/>
      <c r="J216" s="79"/>
      <c r="K216" s="79"/>
      <c r="L216" s="79"/>
      <c r="M216" s="79"/>
      <c r="N216" s="79"/>
      <c r="O216" s="79"/>
      <c r="P216" s="79"/>
      <c r="Q216" s="79"/>
      <c r="R216" s="79"/>
      <c r="S216" s="79"/>
      <c r="T216" s="79"/>
      <c r="U216" s="79"/>
      <c r="V216" s="79"/>
      <c r="W216" s="79"/>
      <c r="X216" s="79"/>
      <c r="Y216" s="79"/>
      <c r="Z216" s="79"/>
    </row>
    <row r="217" spans="1:26" ht="15.75" customHeight="1">
      <c r="A217" s="87" t="s">
        <v>35</v>
      </c>
      <c r="B217" s="88" t="s">
        <v>36</v>
      </c>
      <c r="C217" s="79" t="s">
        <v>305</v>
      </c>
      <c r="D217" s="91" t="s">
        <v>1892</v>
      </c>
      <c r="E217" s="89"/>
      <c r="F217" s="90">
        <f>IF(D217="CO2",E217,IF(D217="CH4",E217*'State 2005 Data'!$J$16,IF(D217="N2O",'State 2005 Data'!$J$17,IF(D217="Other",E217))))</f>
        <v>0</v>
      </c>
      <c r="G217" s="79"/>
      <c r="H217" s="69"/>
      <c r="I217" s="79"/>
      <c r="J217" s="79"/>
      <c r="K217" s="79"/>
      <c r="L217" s="79"/>
      <c r="M217" s="79"/>
      <c r="N217" s="79"/>
      <c r="O217" s="79"/>
      <c r="P217" s="79"/>
      <c r="Q217" s="79"/>
      <c r="R217" s="79"/>
      <c r="S217" s="79"/>
      <c r="T217" s="79"/>
      <c r="U217" s="79"/>
      <c r="V217" s="79"/>
      <c r="W217" s="79"/>
      <c r="X217" s="79"/>
      <c r="Y217" s="79"/>
      <c r="Z217" s="79"/>
    </row>
    <row r="218" spans="1:26" ht="15.75" customHeight="1">
      <c r="A218" s="87" t="s">
        <v>35</v>
      </c>
      <c r="B218" s="88" t="s">
        <v>36</v>
      </c>
      <c r="C218" s="79" t="s">
        <v>754</v>
      </c>
      <c r="D218" s="79" t="s">
        <v>1371</v>
      </c>
      <c r="E218" s="90">
        <v>44.346810454061938</v>
      </c>
      <c r="F218" s="90">
        <f>IF(D218="CO2",E218,IF(D218="CH4",E218*'State 2005 Data'!$J$16,IF(D218="N2O",'State 2005 Data'!$J$17,IF(D218="Other",E218))))</f>
        <v>44.346810454061938</v>
      </c>
      <c r="G218" s="79"/>
      <c r="H218" s="69"/>
      <c r="I218" s="79"/>
      <c r="J218" s="79"/>
      <c r="K218" s="79"/>
      <c r="L218" s="79"/>
      <c r="M218" s="79"/>
      <c r="N218" s="79"/>
      <c r="O218" s="79"/>
      <c r="P218" s="79"/>
      <c r="Q218" s="79"/>
      <c r="R218" s="79"/>
      <c r="S218" s="79"/>
      <c r="T218" s="79"/>
      <c r="U218" s="79"/>
      <c r="V218" s="79"/>
      <c r="W218" s="79"/>
      <c r="X218" s="79"/>
      <c r="Y218" s="79"/>
      <c r="Z218" s="79"/>
    </row>
    <row r="219" spans="1:26" ht="15.75" customHeight="1">
      <c r="A219" s="87" t="s">
        <v>35</v>
      </c>
      <c r="B219" s="88" t="s">
        <v>36</v>
      </c>
      <c r="C219" s="79" t="s">
        <v>754</v>
      </c>
      <c r="D219" s="79" t="s">
        <v>332</v>
      </c>
      <c r="E219" s="89">
        <v>7.3419556746771004</v>
      </c>
      <c r="F219" s="90">
        <f>IF(D219="CO2",E219,IF(D219="CH4",E219*'State 2005 Data'!$J$16,IF(D219="N2O",'State 2005 Data'!$J$17,IF(D219="Other",E219))))</f>
        <v>8.2229903556383537</v>
      </c>
      <c r="G219" s="79"/>
      <c r="H219" s="69"/>
      <c r="I219" s="79"/>
      <c r="J219" s="79"/>
      <c r="K219" s="79"/>
      <c r="L219" s="79"/>
      <c r="M219" s="79"/>
      <c r="N219" s="79"/>
      <c r="O219" s="79"/>
      <c r="P219" s="79"/>
      <c r="Q219" s="79"/>
      <c r="R219" s="79"/>
      <c r="S219" s="79"/>
      <c r="T219" s="79"/>
      <c r="U219" s="79"/>
      <c r="V219" s="79"/>
      <c r="W219" s="79"/>
      <c r="X219" s="79"/>
      <c r="Y219" s="79"/>
      <c r="Z219" s="79"/>
    </row>
    <row r="220" spans="1:26" ht="15.75" customHeight="1">
      <c r="A220" s="87" t="s">
        <v>35</v>
      </c>
      <c r="B220" s="88" t="s">
        <v>36</v>
      </c>
      <c r="C220" s="79" t="s">
        <v>754</v>
      </c>
      <c r="D220" s="79" t="s">
        <v>334</v>
      </c>
      <c r="E220" s="89">
        <v>7.3166243436791858E-2</v>
      </c>
      <c r="F220" s="90">
        <f>IF(D220="CO2",E220,IF(D220="CH4",E220*'State 2005 Data'!$J$16,IF(D220="N2O",'State 2005 Data'!$J$17,IF(D220="Other",E220))))</f>
        <v>0.88926174496644295</v>
      </c>
      <c r="G220" s="79"/>
      <c r="H220" s="69"/>
      <c r="I220" s="79"/>
      <c r="J220" s="79"/>
      <c r="K220" s="79"/>
      <c r="L220" s="79"/>
      <c r="M220" s="79"/>
      <c r="N220" s="79"/>
      <c r="O220" s="79"/>
      <c r="P220" s="79"/>
      <c r="Q220" s="79"/>
      <c r="R220" s="79"/>
      <c r="S220" s="79"/>
      <c r="T220" s="79"/>
      <c r="U220" s="79"/>
      <c r="V220" s="79"/>
      <c r="W220" s="79"/>
      <c r="X220" s="79"/>
      <c r="Y220" s="79"/>
      <c r="Z220" s="79"/>
    </row>
    <row r="221" spans="1:26" ht="15.75" customHeight="1">
      <c r="A221" s="87" t="s">
        <v>35</v>
      </c>
      <c r="B221" s="88" t="s">
        <v>36</v>
      </c>
      <c r="C221" s="79" t="s">
        <v>754</v>
      </c>
      <c r="D221" s="79" t="s">
        <v>1892</v>
      </c>
      <c r="E221" s="89">
        <v>4.7202127697351726</v>
      </c>
      <c r="F221" s="90">
        <f>IF(D221="CO2",E221,IF(D221="CH4",E221*'State 2005 Data'!$J$16,IF(D221="N2O",'State 2005 Data'!$J$17,IF(D221="Other",E221))))</f>
        <v>4.7202127697351726</v>
      </c>
      <c r="G221" s="79"/>
      <c r="H221" s="69"/>
      <c r="I221" s="79"/>
      <c r="J221" s="79"/>
      <c r="K221" s="79"/>
      <c r="L221" s="79"/>
      <c r="M221" s="79"/>
      <c r="N221" s="79"/>
      <c r="O221" s="79"/>
      <c r="P221" s="79"/>
      <c r="Q221" s="79"/>
      <c r="R221" s="79"/>
      <c r="S221" s="79"/>
      <c r="T221" s="79"/>
      <c r="U221" s="79"/>
      <c r="V221" s="79"/>
      <c r="W221" s="79"/>
      <c r="X221" s="79"/>
      <c r="Y221" s="79"/>
      <c r="Z221" s="79"/>
    </row>
    <row r="222" spans="1:26" ht="15.75" customHeight="1">
      <c r="A222" s="87" t="s">
        <v>38</v>
      </c>
      <c r="B222" s="88" t="s">
        <v>39</v>
      </c>
      <c r="C222" s="79" t="s">
        <v>1029</v>
      </c>
      <c r="D222" s="79" t="s">
        <v>1371</v>
      </c>
      <c r="E222" s="89">
        <v>118.8417901899133</v>
      </c>
      <c r="F222" s="90">
        <f>IF(D222="CO2",E222,IF(D222="CH4",E222*'State 2005 Data'!$J$16,IF(D222="N2O",'State 2005 Data'!$J$17,IF(D222="Other",E222))))</f>
        <v>118.8417901899133</v>
      </c>
      <c r="G222" s="79"/>
      <c r="H222" s="69"/>
      <c r="I222" s="79"/>
      <c r="J222" s="79"/>
      <c r="K222" s="79"/>
      <c r="L222" s="79"/>
      <c r="M222" s="79"/>
      <c r="N222" s="79"/>
      <c r="O222" s="79"/>
      <c r="P222" s="79"/>
      <c r="Q222" s="79"/>
      <c r="R222" s="79"/>
      <c r="S222" s="79"/>
      <c r="T222" s="79"/>
      <c r="U222" s="79"/>
      <c r="V222" s="79"/>
      <c r="W222" s="79"/>
      <c r="X222" s="79"/>
      <c r="Y222" s="79"/>
      <c r="Z222" s="79"/>
    </row>
    <row r="223" spans="1:26" ht="15.75" customHeight="1">
      <c r="A223" s="87" t="s">
        <v>38</v>
      </c>
      <c r="B223" s="88" t="s">
        <v>39</v>
      </c>
      <c r="C223" s="79" t="s">
        <v>1029</v>
      </c>
      <c r="D223" s="79" t="s">
        <v>332</v>
      </c>
      <c r="E223" s="89">
        <v>3.2869988000000003E-2</v>
      </c>
      <c r="F223" s="90">
        <f>IF(D223="CO2",E223,IF(D223="CH4",E223*'State 2005 Data'!$J$16,IF(D223="N2O",'State 2005 Data'!$J$17,IF(D223="Other",E223))))</f>
        <v>3.6814386560000009E-2</v>
      </c>
      <c r="G223" s="79"/>
      <c r="H223" s="69"/>
      <c r="I223" s="79"/>
      <c r="J223" s="79"/>
      <c r="K223" s="79"/>
      <c r="L223" s="79"/>
      <c r="M223" s="79"/>
      <c r="N223" s="79"/>
      <c r="O223" s="79"/>
      <c r="P223" s="79"/>
      <c r="Q223" s="79"/>
      <c r="R223" s="79"/>
      <c r="S223" s="79"/>
      <c r="T223" s="79"/>
      <c r="U223" s="79"/>
      <c r="V223" s="79"/>
      <c r="W223" s="79"/>
      <c r="X223" s="79"/>
      <c r="Y223" s="79"/>
      <c r="Z223" s="79"/>
    </row>
    <row r="224" spans="1:26" ht="15.75" customHeight="1">
      <c r="A224" s="87" t="s">
        <v>38</v>
      </c>
      <c r="B224" s="88" t="s">
        <v>39</v>
      </c>
      <c r="C224" s="79" t="s">
        <v>1029</v>
      </c>
      <c r="D224" s="79" t="s">
        <v>334</v>
      </c>
      <c r="E224" s="89">
        <v>0.56993080206000002</v>
      </c>
      <c r="F224" s="90">
        <f>IF(D224="CO2",E224,IF(D224="CH4",E224*'State 2005 Data'!$J$16,IF(D224="N2O",'State 2005 Data'!$J$17,IF(D224="Other",E224))))</f>
        <v>0.88926174496644295</v>
      </c>
      <c r="G224" s="79"/>
      <c r="H224" s="69"/>
      <c r="I224" s="79"/>
      <c r="J224" s="79"/>
      <c r="K224" s="79"/>
      <c r="L224" s="79"/>
      <c r="M224" s="79"/>
      <c r="N224" s="79"/>
      <c r="O224" s="79"/>
      <c r="P224" s="79"/>
      <c r="Q224" s="79"/>
      <c r="R224" s="79"/>
      <c r="S224" s="79"/>
      <c r="T224" s="79"/>
      <c r="U224" s="79"/>
      <c r="V224" s="79"/>
      <c r="W224" s="79"/>
      <c r="X224" s="79"/>
      <c r="Y224" s="79"/>
      <c r="Z224" s="79"/>
    </row>
    <row r="225" spans="1:26" ht="15.75" customHeight="1">
      <c r="A225" s="87" t="s">
        <v>38</v>
      </c>
      <c r="B225" s="88" t="s">
        <v>39</v>
      </c>
      <c r="C225" s="79" t="s">
        <v>1029</v>
      </c>
      <c r="D225" s="91" t="s">
        <v>1892</v>
      </c>
      <c r="E225" s="89"/>
      <c r="F225" s="90">
        <f>IF(D225="CO2",E225,IF(D225="CH4",E225*'State 2005 Data'!$J$16,IF(D225="N2O",'State 2005 Data'!$J$17,IF(D225="Other",E225))))</f>
        <v>0</v>
      </c>
      <c r="G225" s="79"/>
      <c r="H225" s="69"/>
      <c r="I225" s="79"/>
      <c r="J225" s="79"/>
      <c r="K225" s="79"/>
      <c r="L225" s="79"/>
      <c r="M225" s="79"/>
      <c r="N225" s="79"/>
      <c r="O225" s="79"/>
      <c r="P225" s="79"/>
      <c r="Q225" s="79"/>
      <c r="R225" s="79"/>
      <c r="S225" s="79"/>
      <c r="T225" s="79"/>
      <c r="U225" s="79"/>
      <c r="V225" s="79"/>
      <c r="W225" s="79"/>
      <c r="X225" s="79"/>
      <c r="Y225" s="79"/>
      <c r="Z225" s="79"/>
    </row>
    <row r="226" spans="1:26" ht="15.75" customHeight="1">
      <c r="A226" s="87" t="s">
        <v>38</v>
      </c>
      <c r="B226" s="88" t="s">
        <v>39</v>
      </c>
      <c r="C226" s="79" t="s">
        <v>1360</v>
      </c>
      <c r="D226" s="79" t="s">
        <v>1371</v>
      </c>
      <c r="E226" s="89">
        <v>14.94514739401354</v>
      </c>
      <c r="F226" s="90">
        <f>IF(D226="CO2",E226,IF(D226="CH4",E226*'State 2005 Data'!$J$16,IF(D226="N2O",'State 2005 Data'!$J$17,IF(D226="Other",E226))))</f>
        <v>14.94514739401354</v>
      </c>
      <c r="G226" s="79"/>
      <c r="H226" s="69"/>
      <c r="I226" s="79"/>
      <c r="J226" s="79"/>
      <c r="K226" s="79"/>
      <c r="L226" s="79"/>
      <c r="M226" s="79"/>
      <c r="N226" s="79"/>
      <c r="O226" s="79"/>
      <c r="P226" s="79"/>
      <c r="Q226" s="79"/>
      <c r="R226" s="79"/>
      <c r="S226" s="79"/>
      <c r="T226" s="79"/>
      <c r="U226" s="79"/>
      <c r="V226" s="79"/>
      <c r="W226" s="79"/>
      <c r="X226" s="79"/>
      <c r="Y226" s="79"/>
      <c r="Z226" s="79"/>
    </row>
    <row r="227" spans="1:26" ht="15.75" customHeight="1">
      <c r="A227" s="87" t="s">
        <v>38</v>
      </c>
      <c r="B227" s="88" t="s">
        <v>39</v>
      </c>
      <c r="C227" s="79" t="s">
        <v>1360</v>
      </c>
      <c r="D227" s="79" t="s">
        <v>332</v>
      </c>
      <c r="E227" s="89">
        <v>0.14570402825000001</v>
      </c>
      <c r="F227" s="90">
        <f>IF(D227="CO2",E227,IF(D227="CH4",E227*'State 2005 Data'!$J$16,IF(D227="N2O",'State 2005 Data'!$J$17,IF(D227="Other",E227))))</f>
        <v>0.16318851164000003</v>
      </c>
      <c r="G227" s="79"/>
      <c r="H227" s="69"/>
      <c r="I227" s="79"/>
      <c r="J227" s="79"/>
      <c r="K227" s="79"/>
      <c r="L227" s="79"/>
      <c r="M227" s="79"/>
      <c r="N227" s="79"/>
      <c r="O227" s="79"/>
      <c r="P227" s="79"/>
      <c r="Q227" s="79"/>
      <c r="R227" s="79"/>
      <c r="S227" s="79"/>
      <c r="T227" s="79"/>
      <c r="U227" s="79"/>
      <c r="V227" s="79"/>
      <c r="W227" s="79"/>
      <c r="X227" s="79"/>
      <c r="Y227" s="79"/>
      <c r="Z227" s="79"/>
    </row>
    <row r="228" spans="1:26" ht="15.75" customHeight="1">
      <c r="A228" s="87" t="s">
        <v>38</v>
      </c>
      <c r="B228" s="88" t="s">
        <v>39</v>
      </c>
      <c r="C228" s="79" t="s">
        <v>1360</v>
      </c>
      <c r="D228" s="79" t="s">
        <v>334</v>
      </c>
      <c r="E228" s="89">
        <v>3.1460560300000003E-2</v>
      </c>
      <c r="F228" s="90">
        <f>IF(D228="CO2",E228,IF(D228="CH4",E228*'State 2005 Data'!$J$16,IF(D228="N2O",'State 2005 Data'!$J$17,IF(D228="Other",E228))))</f>
        <v>0.88926174496644295</v>
      </c>
      <c r="G228" s="79"/>
      <c r="H228" s="69"/>
      <c r="I228" s="79"/>
      <c r="J228" s="79"/>
      <c r="K228" s="79"/>
      <c r="L228" s="79"/>
      <c r="M228" s="79"/>
      <c r="N228" s="79"/>
      <c r="O228" s="79"/>
      <c r="P228" s="79"/>
      <c r="Q228" s="79"/>
      <c r="R228" s="79"/>
      <c r="S228" s="79"/>
      <c r="T228" s="79"/>
      <c r="U228" s="79"/>
      <c r="V228" s="79"/>
      <c r="W228" s="79"/>
      <c r="X228" s="79"/>
      <c r="Y228" s="79"/>
      <c r="Z228" s="79"/>
    </row>
    <row r="229" spans="1:26" ht="15.75" customHeight="1">
      <c r="A229" s="87" t="s">
        <v>38</v>
      </c>
      <c r="B229" s="88" t="s">
        <v>39</v>
      </c>
      <c r="C229" s="79" t="s">
        <v>1360</v>
      </c>
      <c r="D229" s="91" t="s">
        <v>1892</v>
      </c>
      <c r="E229" s="89"/>
      <c r="F229" s="90">
        <f>IF(D229="CO2",E229,IF(D229="CH4",E229*'State 2005 Data'!$J$16,IF(D229="N2O",'State 2005 Data'!$J$17,IF(D229="Other",E229))))</f>
        <v>0</v>
      </c>
      <c r="G229" s="79"/>
      <c r="H229" s="69"/>
      <c r="I229" s="79"/>
      <c r="J229" s="79"/>
      <c r="K229" s="79"/>
      <c r="L229" s="79"/>
      <c r="M229" s="79"/>
      <c r="N229" s="79"/>
      <c r="O229" s="79"/>
      <c r="P229" s="79"/>
      <c r="Q229" s="79"/>
      <c r="R229" s="79"/>
      <c r="S229" s="79"/>
      <c r="T229" s="79"/>
      <c r="U229" s="79"/>
      <c r="V229" s="79"/>
      <c r="W229" s="79"/>
      <c r="X229" s="79"/>
      <c r="Y229" s="79"/>
      <c r="Z229" s="79"/>
    </row>
    <row r="230" spans="1:26" ht="15.75" customHeight="1">
      <c r="A230" s="87" t="s">
        <v>38</v>
      </c>
      <c r="B230" s="88" t="s">
        <v>39</v>
      </c>
      <c r="C230" s="79" t="s">
        <v>305</v>
      </c>
      <c r="D230" s="79" t="s">
        <v>1371</v>
      </c>
      <c r="E230" s="89">
        <v>45.307164047810048</v>
      </c>
      <c r="F230" s="90">
        <f>IF(D230="CO2",E230,IF(D230="CH4",E230*'State 2005 Data'!$J$16,IF(D230="N2O",'State 2005 Data'!$J$17,IF(D230="Other",E230))))</f>
        <v>45.307164047810048</v>
      </c>
      <c r="G230" s="79"/>
      <c r="H230" s="69"/>
      <c r="I230" s="79"/>
      <c r="J230" s="79"/>
      <c r="K230" s="79"/>
      <c r="L230" s="79"/>
      <c r="M230" s="79"/>
      <c r="N230" s="79"/>
      <c r="O230" s="79"/>
      <c r="P230" s="79"/>
      <c r="Q230" s="79"/>
      <c r="R230" s="79"/>
      <c r="S230" s="79"/>
      <c r="T230" s="79"/>
      <c r="U230" s="79"/>
      <c r="V230" s="79"/>
      <c r="W230" s="79"/>
      <c r="X230" s="79"/>
      <c r="Y230" s="79"/>
      <c r="Z230" s="79"/>
    </row>
    <row r="231" spans="1:26" ht="15.75" customHeight="1">
      <c r="A231" s="87" t="s">
        <v>38</v>
      </c>
      <c r="B231" s="88" t="s">
        <v>39</v>
      </c>
      <c r="C231" s="79" t="s">
        <v>305</v>
      </c>
      <c r="D231" s="79" t="s">
        <v>332</v>
      </c>
      <c r="E231" s="89">
        <v>8.2130164830722538E-2</v>
      </c>
      <c r="F231" s="90">
        <f>IF(D231="CO2",E231,IF(D231="CH4",E231*'State 2005 Data'!$J$16,IF(D231="N2O",'State 2005 Data'!$J$17,IF(D231="Other",E231))))</f>
        <v>9.1985784610409252E-2</v>
      </c>
      <c r="G231" s="79"/>
      <c r="H231" s="69"/>
      <c r="I231" s="79"/>
      <c r="J231" s="79"/>
      <c r="K231" s="79"/>
      <c r="L231" s="79"/>
      <c r="M231" s="79"/>
      <c r="N231" s="79"/>
      <c r="O231" s="79"/>
      <c r="P231" s="79"/>
      <c r="Q231" s="79"/>
      <c r="R231" s="79"/>
      <c r="S231" s="79"/>
      <c r="T231" s="79"/>
      <c r="U231" s="79"/>
      <c r="V231" s="79"/>
      <c r="W231" s="79"/>
      <c r="X231" s="79"/>
      <c r="Y231" s="79"/>
      <c r="Z231" s="79"/>
    </row>
    <row r="232" spans="1:26" ht="15.75" customHeight="1">
      <c r="A232" s="87" t="s">
        <v>38</v>
      </c>
      <c r="B232" s="88" t="s">
        <v>39</v>
      </c>
      <c r="C232" s="79" t="s">
        <v>305</v>
      </c>
      <c r="D232" s="79" t="s">
        <v>334</v>
      </c>
      <c r="E232" s="89">
        <v>1.066754909309976</v>
      </c>
      <c r="F232" s="90">
        <f>IF(D232="CO2",E232,IF(D232="CH4",E232*'State 2005 Data'!$J$16,IF(D232="N2O",'State 2005 Data'!$J$17,IF(D232="Other",E232))))</f>
        <v>0.88926174496644295</v>
      </c>
      <c r="G232" s="79"/>
      <c r="H232" s="69"/>
      <c r="I232" s="79"/>
      <c r="J232" s="79"/>
      <c r="K232" s="79"/>
      <c r="L232" s="79"/>
      <c r="M232" s="79"/>
      <c r="N232" s="79"/>
      <c r="O232" s="79"/>
      <c r="P232" s="79"/>
      <c r="Q232" s="79"/>
      <c r="R232" s="79"/>
      <c r="S232" s="79"/>
      <c r="T232" s="79"/>
      <c r="U232" s="79"/>
      <c r="V232" s="79"/>
      <c r="W232" s="79"/>
      <c r="X232" s="79"/>
      <c r="Y232" s="79"/>
      <c r="Z232" s="79"/>
    </row>
    <row r="233" spans="1:26" ht="15.75" customHeight="1">
      <c r="A233" s="87" t="s">
        <v>38</v>
      </c>
      <c r="B233" s="88" t="s">
        <v>39</v>
      </c>
      <c r="C233" s="79" t="s">
        <v>305</v>
      </c>
      <c r="D233" s="91" t="s">
        <v>1892</v>
      </c>
      <c r="E233" s="89"/>
      <c r="F233" s="90">
        <f>IF(D233="CO2",E233,IF(D233="CH4",E233*'State 2005 Data'!$J$16,IF(D233="N2O",'State 2005 Data'!$J$17,IF(D233="Other",E233))))</f>
        <v>0</v>
      </c>
      <c r="G233" s="79"/>
      <c r="H233" s="69"/>
      <c r="I233" s="79"/>
      <c r="J233" s="79"/>
      <c r="K233" s="79"/>
      <c r="L233" s="79"/>
      <c r="M233" s="79"/>
      <c r="N233" s="79"/>
      <c r="O233" s="79"/>
      <c r="P233" s="79"/>
      <c r="Q233" s="79"/>
      <c r="R233" s="79"/>
      <c r="S233" s="79"/>
      <c r="T233" s="79"/>
      <c r="U233" s="79"/>
      <c r="V233" s="79"/>
      <c r="W233" s="79"/>
      <c r="X233" s="79"/>
      <c r="Y233" s="79"/>
      <c r="Z233" s="79"/>
    </row>
    <row r="234" spans="1:26" ht="15.75" customHeight="1">
      <c r="A234" s="87" t="s">
        <v>38</v>
      </c>
      <c r="B234" s="88" t="s">
        <v>39</v>
      </c>
      <c r="C234" s="79" t="s">
        <v>754</v>
      </c>
      <c r="D234" s="79" t="s">
        <v>1371</v>
      </c>
      <c r="E234" s="90">
        <v>73.835147937354691</v>
      </c>
      <c r="F234" s="90">
        <f>IF(D234="CO2",E234,IF(D234="CH4",E234*'State 2005 Data'!$J$16,IF(D234="N2O",'State 2005 Data'!$J$17,IF(D234="Other",E234))))</f>
        <v>73.835147937354691</v>
      </c>
      <c r="G234" s="79"/>
      <c r="H234" s="69"/>
      <c r="I234" s="79"/>
      <c r="J234" s="79"/>
      <c r="K234" s="79"/>
      <c r="L234" s="79"/>
      <c r="M234" s="79"/>
      <c r="N234" s="79"/>
      <c r="O234" s="79"/>
      <c r="P234" s="79"/>
      <c r="Q234" s="79"/>
      <c r="R234" s="79"/>
      <c r="S234" s="79"/>
      <c r="T234" s="79"/>
      <c r="U234" s="79"/>
      <c r="V234" s="79"/>
      <c r="W234" s="79"/>
      <c r="X234" s="79"/>
      <c r="Y234" s="79"/>
      <c r="Z234" s="79"/>
    </row>
    <row r="235" spans="1:26" ht="15.75" customHeight="1">
      <c r="A235" s="87" t="s">
        <v>38</v>
      </c>
      <c r="B235" s="88" t="s">
        <v>39</v>
      </c>
      <c r="C235" s="79" t="s">
        <v>754</v>
      </c>
      <c r="D235" s="79" t="s">
        <v>332</v>
      </c>
      <c r="E235" s="89">
        <v>4.5960954520579351</v>
      </c>
      <c r="F235" s="90">
        <f>IF(D235="CO2",E235,IF(D235="CH4",E235*'State 2005 Data'!$J$16,IF(D235="N2O",'State 2005 Data'!$J$17,IF(D235="Other",E235))))</f>
        <v>5.1476269063048878</v>
      </c>
      <c r="G235" s="79"/>
      <c r="H235" s="69"/>
      <c r="I235" s="79"/>
      <c r="J235" s="79"/>
      <c r="K235" s="79"/>
      <c r="L235" s="79"/>
      <c r="M235" s="79"/>
      <c r="N235" s="79"/>
      <c r="O235" s="79"/>
      <c r="P235" s="79"/>
      <c r="Q235" s="79"/>
      <c r="R235" s="79"/>
      <c r="S235" s="79"/>
      <c r="T235" s="79"/>
      <c r="U235" s="79"/>
      <c r="V235" s="79"/>
      <c r="W235" s="79"/>
      <c r="X235" s="79"/>
      <c r="Y235" s="79"/>
      <c r="Z235" s="79"/>
    </row>
    <row r="236" spans="1:26" ht="15.75" customHeight="1">
      <c r="A236" s="87" t="s">
        <v>38</v>
      </c>
      <c r="B236" s="88" t="s">
        <v>39</v>
      </c>
      <c r="C236" s="79" t="s">
        <v>754</v>
      </c>
      <c r="D236" s="79" t="s">
        <v>334</v>
      </c>
      <c r="E236" s="89">
        <v>8.6851378995289677E-2</v>
      </c>
      <c r="F236" s="90">
        <f>IF(D236="CO2",E236,IF(D236="CH4",E236*'State 2005 Data'!$J$16,IF(D236="N2O",'State 2005 Data'!$J$17,IF(D236="Other",E236))))</f>
        <v>0.88926174496644295</v>
      </c>
      <c r="G236" s="79"/>
      <c r="H236" s="69"/>
      <c r="I236" s="79"/>
      <c r="J236" s="79"/>
      <c r="K236" s="79"/>
      <c r="L236" s="79"/>
      <c r="M236" s="79"/>
      <c r="N236" s="79"/>
      <c r="O236" s="79"/>
      <c r="P236" s="79"/>
      <c r="Q236" s="79"/>
      <c r="R236" s="79"/>
      <c r="S236" s="79"/>
      <c r="T236" s="79"/>
      <c r="U236" s="79"/>
      <c r="V236" s="79"/>
      <c r="W236" s="79"/>
      <c r="X236" s="79"/>
      <c r="Y236" s="79"/>
      <c r="Z236" s="79"/>
    </row>
    <row r="237" spans="1:26" ht="15.75" customHeight="1">
      <c r="A237" s="87" t="s">
        <v>38</v>
      </c>
      <c r="B237" s="88" t="s">
        <v>39</v>
      </c>
      <c r="C237" s="79" t="s">
        <v>754</v>
      </c>
      <c r="D237" s="79" t="s">
        <v>1892</v>
      </c>
      <c r="E237" s="89">
        <v>2.7295367168902969</v>
      </c>
      <c r="F237" s="90">
        <f>IF(D237="CO2",E237,IF(D237="CH4",E237*'State 2005 Data'!$J$16,IF(D237="N2O",'State 2005 Data'!$J$17,IF(D237="Other",E237))))</f>
        <v>2.7295367168902969</v>
      </c>
      <c r="G237" s="79"/>
      <c r="H237" s="69"/>
      <c r="I237" s="79"/>
      <c r="J237" s="79"/>
      <c r="K237" s="79"/>
      <c r="L237" s="79"/>
      <c r="M237" s="79"/>
      <c r="N237" s="79"/>
      <c r="O237" s="79"/>
      <c r="P237" s="79"/>
      <c r="Q237" s="79"/>
      <c r="R237" s="79"/>
      <c r="S237" s="79"/>
      <c r="T237" s="79"/>
      <c r="U237" s="79"/>
      <c r="V237" s="79"/>
      <c r="W237" s="79"/>
      <c r="X237" s="79"/>
      <c r="Y237" s="79"/>
      <c r="Z237" s="79"/>
    </row>
    <row r="238" spans="1:26" ht="15.75" customHeight="1">
      <c r="A238" s="87" t="s">
        <v>40</v>
      </c>
      <c r="B238" s="88" t="s">
        <v>41</v>
      </c>
      <c r="C238" s="79" t="s">
        <v>1029</v>
      </c>
      <c r="D238" s="79" t="s">
        <v>1371</v>
      </c>
      <c r="E238" s="89">
        <v>35.197852706175141</v>
      </c>
      <c r="F238" s="90">
        <f>IF(D238="CO2",E238,IF(D238="CH4",E238*'State 2005 Data'!$J$16,IF(D238="N2O",'State 2005 Data'!$J$17,IF(D238="Other",E238))))</f>
        <v>35.197852706175141</v>
      </c>
      <c r="G238" s="79"/>
      <c r="H238" s="69"/>
      <c r="I238" s="79"/>
      <c r="J238" s="79"/>
      <c r="K238" s="79"/>
      <c r="L238" s="79"/>
      <c r="M238" s="79"/>
      <c r="N238" s="79"/>
      <c r="O238" s="79"/>
      <c r="P238" s="79"/>
      <c r="Q238" s="79"/>
      <c r="R238" s="79"/>
      <c r="S238" s="79"/>
      <c r="T238" s="79"/>
      <c r="U238" s="79"/>
      <c r="V238" s="79"/>
      <c r="W238" s="79"/>
      <c r="X238" s="79"/>
      <c r="Y238" s="79"/>
      <c r="Z238" s="79"/>
    </row>
    <row r="239" spans="1:26" ht="15.75" customHeight="1">
      <c r="A239" s="87" t="s">
        <v>40</v>
      </c>
      <c r="B239" s="88" t="s">
        <v>41</v>
      </c>
      <c r="C239" s="79" t="s">
        <v>1029</v>
      </c>
      <c r="D239" s="79" t="s">
        <v>332</v>
      </c>
      <c r="E239" s="89">
        <v>9.7670457499999998E-3</v>
      </c>
      <c r="F239" s="90">
        <f>IF(D239="CO2",E239,IF(D239="CH4",E239*'State 2005 Data'!$J$16,IF(D239="N2O",'State 2005 Data'!$J$17,IF(D239="Other",E239))))</f>
        <v>1.0939091240000001E-2</v>
      </c>
      <c r="G239" s="79"/>
      <c r="H239" s="69"/>
      <c r="I239" s="79"/>
      <c r="J239" s="79"/>
      <c r="K239" s="79"/>
      <c r="L239" s="79"/>
      <c r="M239" s="79"/>
      <c r="N239" s="79"/>
      <c r="O239" s="79"/>
      <c r="P239" s="79"/>
      <c r="Q239" s="79"/>
      <c r="R239" s="79"/>
      <c r="S239" s="79"/>
      <c r="T239" s="79"/>
      <c r="U239" s="79"/>
      <c r="V239" s="79"/>
      <c r="W239" s="79"/>
      <c r="X239" s="79"/>
      <c r="Y239" s="79"/>
      <c r="Z239" s="79"/>
    </row>
    <row r="240" spans="1:26" ht="15.75" customHeight="1">
      <c r="A240" s="87" t="s">
        <v>40</v>
      </c>
      <c r="B240" s="88" t="s">
        <v>41</v>
      </c>
      <c r="C240" s="79" t="s">
        <v>1029</v>
      </c>
      <c r="D240" s="79" t="s">
        <v>334</v>
      </c>
      <c r="E240" s="89">
        <v>0.16373188032</v>
      </c>
      <c r="F240" s="90">
        <f>IF(D240="CO2",E240,IF(D240="CH4",E240*'State 2005 Data'!$J$16,IF(D240="N2O",'State 2005 Data'!$J$17,IF(D240="Other",E240))))</f>
        <v>0.88926174496644295</v>
      </c>
      <c r="G240" s="79"/>
      <c r="H240" s="69"/>
      <c r="I240" s="79"/>
      <c r="J240" s="79"/>
      <c r="K240" s="79"/>
      <c r="L240" s="79"/>
      <c r="M240" s="79"/>
      <c r="N240" s="79"/>
      <c r="O240" s="79"/>
      <c r="P240" s="79"/>
      <c r="Q240" s="79"/>
      <c r="R240" s="79"/>
      <c r="S240" s="79"/>
      <c r="T240" s="79"/>
      <c r="U240" s="79"/>
      <c r="V240" s="79"/>
      <c r="W240" s="79"/>
      <c r="X240" s="79"/>
      <c r="Y240" s="79"/>
      <c r="Z240" s="79"/>
    </row>
    <row r="241" spans="1:26" ht="15.75" customHeight="1">
      <c r="A241" s="87" t="s">
        <v>40</v>
      </c>
      <c r="B241" s="88" t="s">
        <v>41</v>
      </c>
      <c r="C241" s="79" t="s">
        <v>1029</v>
      </c>
      <c r="D241" s="91" t="s">
        <v>1892</v>
      </c>
      <c r="E241" s="89"/>
      <c r="F241" s="90">
        <f>IF(D241="CO2",E241,IF(D241="CH4",E241*'State 2005 Data'!$J$16,IF(D241="N2O",'State 2005 Data'!$J$17,IF(D241="Other",E241))))</f>
        <v>0</v>
      </c>
      <c r="G241" s="79"/>
      <c r="H241" s="69"/>
      <c r="I241" s="79"/>
      <c r="J241" s="79"/>
      <c r="K241" s="79"/>
      <c r="L241" s="79"/>
      <c r="M241" s="79"/>
      <c r="N241" s="79"/>
      <c r="O241" s="79"/>
      <c r="P241" s="79"/>
      <c r="Q241" s="79"/>
      <c r="R241" s="79"/>
      <c r="S241" s="79"/>
      <c r="T241" s="79"/>
      <c r="U241" s="79"/>
      <c r="V241" s="79"/>
      <c r="W241" s="79"/>
      <c r="X241" s="79"/>
      <c r="Y241" s="79"/>
      <c r="Z241" s="79"/>
    </row>
    <row r="242" spans="1:26" ht="15.75" customHeight="1">
      <c r="A242" s="87" t="s">
        <v>40</v>
      </c>
      <c r="B242" s="88" t="s">
        <v>41</v>
      </c>
      <c r="C242" s="79" t="s">
        <v>1360</v>
      </c>
      <c r="D242" s="79" t="s">
        <v>1371</v>
      </c>
      <c r="E242" s="89">
        <v>8.3074301404111939</v>
      </c>
      <c r="F242" s="90">
        <f>IF(D242="CO2",E242,IF(D242="CH4",E242*'State 2005 Data'!$J$16,IF(D242="N2O",'State 2005 Data'!$J$17,IF(D242="Other",E242))))</f>
        <v>8.3074301404111939</v>
      </c>
      <c r="G242" s="79"/>
      <c r="H242" s="69"/>
      <c r="I242" s="79"/>
      <c r="J242" s="79"/>
      <c r="K242" s="79"/>
      <c r="L242" s="79"/>
      <c r="M242" s="79"/>
      <c r="N242" s="79"/>
      <c r="O242" s="79"/>
      <c r="P242" s="79"/>
      <c r="Q242" s="79"/>
      <c r="R242" s="79"/>
      <c r="S242" s="79"/>
      <c r="T242" s="79"/>
      <c r="U242" s="79"/>
      <c r="V242" s="79"/>
      <c r="W242" s="79"/>
      <c r="X242" s="79"/>
      <c r="Y242" s="79"/>
      <c r="Z242" s="79"/>
    </row>
    <row r="243" spans="1:26" ht="15.75" customHeight="1">
      <c r="A243" s="87" t="s">
        <v>40</v>
      </c>
      <c r="B243" s="88" t="s">
        <v>41</v>
      </c>
      <c r="C243" s="79" t="s">
        <v>1360</v>
      </c>
      <c r="D243" s="79" t="s">
        <v>332</v>
      </c>
      <c r="E243" s="89">
        <v>6.1174107499999991E-2</v>
      </c>
      <c r="F243" s="90">
        <f>IF(D243="CO2",E243,IF(D243="CH4",E243*'State 2005 Data'!$J$16,IF(D243="N2O",'State 2005 Data'!$J$17,IF(D243="Other",E243))))</f>
        <v>6.8515000399999998E-2</v>
      </c>
      <c r="G243" s="79"/>
      <c r="H243" s="69"/>
      <c r="I243" s="79"/>
      <c r="J243" s="79"/>
      <c r="K243" s="79"/>
      <c r="L243" s="79"/>
      <c r="M243" s="79"/>
      <c r="N243" s="79"/>
      <c r="O243" s="79"/>
      <c r="P243" s="79"/>
      <c r="Q243" s="79"/>
      <c r="R243" s="79"/>
      <c r="S243" s="79"/>
      <c r="T243" s="79"/>
      <c r="U243" s="79"/>
      <c r="V243" s="79"/>
      <c r="W243" s="79"/>
      <c r="X243" s="79"/>
      <c r="Y243" s="79"/>
      <c r="Z243" s="79"/>
    </row>
    <row r="244" spans="1:26" ht="15.75" customHeight="1">
      <c r="A244" s="87" t="s">
        <v>40</v>
      </c>
      <c r="B244" s="88" t="s">
        <v>41</v>
      </c>
      <c r="C244" s="79" t="s">
        <v>1360</v>
      </c>
      <c r="D244" s="79" t="s">
        <v>334</v>
      </c>
      <c r="E244" s="89">
        <v>1.6326922340000001E-2</v>
      </c>
      <c r="F244" s="90">
        <f>IF(D244="CO2",E244,IF(D244="CH4",E244*'State 2005 Data'!$J$16,IF(D244="N2O",'State 2005 Data'!$J$17,IF(D244="Other",E244))))</f>
        <v>0.88926174496644295</v>
      </c>
      <c r="G244" s="79"/>
      <c r="H244" s="69"/>
      <c r="I244" s="79"/>
      <c r="J244" s="79"/>
      <c r="K244" s="79"/>
      <c r="L244" s="79"/>
      <c r="M244" s="79"/>
      <c r="N244" s="79"/>
      <c r="O244" s="79"/>
      <c r="P244" s="79"/>
      <c r="Q244" s="79"/>
      <c r="R244" s="79"/>
      <c r="S244" s="79"/>
      <c r="T244" s="79"/>
      <c r="U244" s="79"/>
      <c r="V244" s="79"/>
      <c r="W244" s="79"/>
      <c r="X244" s="79"/>
      <c r="Y244" s="79"/>
      <c r="Z244" s="79"/>
    </row>
    <row r="245" spans="1:26" ht="15.75" customHeight="1">
      <c r="A245" s="87" t="s">
        <v>40</v>
      </c>
      <c r="B245" s="88" t="s">
        <v>41</v>
      </c>
      <c r="C245" s="79" t="s">
        <v>1360</v>
      </c>
      <c r="D245" s="91" t="s">
        <v>1892</v>
      </c>
      <c r="E245" s="89"/>
      <c r="F245" s="90">
        <f>IF(D245="CO2",E245,IF(D245="CH4",E245*'State 2005 Data'!$J$16,IF(D245="N2O",'State 2005 Data'!$J$17,IF(D245="Other",E245))))</f>
        <v>0</v>
      </c>
      <c r="G245" s="79"/>
      <c r="H245" s="69"/>
      <c r="I245" s="79"/>
      <c r="J245" s="79"/>
      <c r="K245" s="79"/>
      <c r="L245" s="79"/>
      <c r="M245" s="79"/>
      <c r="N245" s="79"/>
      <c r="O245" s="79"/>
      <c r="P245" s="79"/>
      <c r="Q245" s="79"/>
      <c r="R245" s="79"/>
      <c r="S245" s="79"/>
      <c r="T245" s="79"/>
      <c r="U245" s="79"/>
      <c r="V245" s="79"/>
      <c r="W245" s="79"/>
      <c r="X245" s="79"/>
      <c r="Y245" s="79"/>
      <c r="Z245" s="79"/>
    </row>
    <row r="246" spans="1:26" ht="15.75" customHeight="1">
      <c r="A246" s="87" t="s">
        <v>40</v>
      </c>
      <c r="B246" s="88" t="s">
        <v>41</v>
      </c>
      <c r="C246" s="79" t="s">
        <v>305</v>
      </c>
      <c r="D246" s="79" t="s">
        <v>1371</v>
      </c>
      <c r="E246" s="89">
        <v>21.191823288749038</v>
      </c>
      <c r="F246" s="90">
        <f>IF(D246="CO2",E246,IF(D246="CH4",E246*'State 2005 Data'!$J$16,IF(D246="N2O",'State 2005 Data'!$J$17,IF(D246="Other",E246))))</f>
        <v>21.191823288749038</v>
      </c>
      <c r="G246" s="79"/>
      <c r="H246" s="69"/>
      <c r="I246" s="79"/>
      <c r="J246" s="79"/>
      <c r="K246" s="79"/>
      <c r="L246" s="79"/>
      <c r="M246" s="79"/>
      <c r="N246" s="79"/>
      <c r="O246" s="79"/>
      <c r="P246" s="79"/>
      <c r="Q246" s="79"/>
      <c r="R246" s="79"/>
      <c r="S246" s="79"/>
      <c r="T246" s="79"/>
      <c r="U246" s="79"/>
      <c r="V246" s="79"/>
      <c r="W246" s="79"/>
      <c r="X246" s="79"/>
      <c r="Y246" s="79"/>
      <c r="Z246" s="79"/>
    </row>
    <row r="247" spans="1:26" ht="15.75" customHeight="1">
      <c r="A247" s="87" t="s">
        <v>40</v>
      </c>
      <c r="B247" s="88" t="s">
        <v>41</v>
      </c>
      <c r="C247" s="79" t="s">
        <v>305</v>
      </c>
      <c r="D247" s="79" t="s">
        <v>332</v>
      </c>
      <c r="E247" s="89">
        <v>8.2130164830722538E-2</v>
      </c>
      <c r="F247" s="90">
        <f>IF(D247="CO2",E247,IF(D247="CH4",E247*'State 2005 Data'!$J$16,IF(D247="N2O",'State 2005 Data'!$J$17,IF(D247="Other",E247))))</f>
        <v>9.1985784610409252E-2</v>
      </c>
      <c r="G247" s="79"/>
      <c r="H247" s="69"/>
      <c r="I247" s="79"/>
      <c r="J247" s="79"/>
      <c r="K247" s="79"/>
      <c r="L247" s="79"/>
      <c r="M247" s="79"/>
      <c r="N247" s="79"/>
      <c r="O247" s="79"/>
      <c r="P247" s="79"/>
      <c r="Q247" s="79"/>
      <c r="R247" s="79"/>
      <c r="S247" s="79"/>
      <c r="T247" s="79"/>
      <c r="U247" s="79"/>
      <c r="V247" s="79"/>
      <c r="W247" s="79"/>
      <c r="X247" s="79"/>
      <c r="Y247" s="79"/>
      <c r="Z247" s="79"/>
    </row>
    <row r="248" spans="1:26" ht="15.75" customHeight="1">
      <c r="A248" s="87" t="s">
        <v>40</v>
      </c>
      <c r="B248" s="88" t="s">
        <v>41</v>
      </c>
      <c r="C248" s="79" t="s">
        <v>305</v>
      </c>
      <c r="D248" s="79" t="s">
        <v>334</v>
      </c>
      <c r="E248" s="89">
        <v>1.066754909309976</v>
      </c>
      <c r="F248" s="90">
        <f>IF(D248="CO2",E248,IF(D248="CH4",E248*'State 2005 Data'!$J$16,IF(D248="N2O",'State 2005 Data'!$J$17,IF(D248="Other",E248))))</f>
        <v>0.88926174496644295</v>
      </c>
      <c r="G248" s="79"/>
      <c r="H248" s="69"/>
      <c r="I248" s="79"/>
      <c r="J248" s="79"/>
      <c r="K248" s="79"/>
      <c r="L248" s="79"/>
      <c r="M248" s="79"/>
      <c r="N248" s="79"/>
      <c r="O248" s="79"/>
      <c r="P248" s="79"/>
      <c r="Q248" s="79"/>
      <c r="R248" s="79"/>
      <c r="S248" s="79"/>
      <c r="T248" s="79"/>
      <c r="U248" s="79"/>
      <c r="V248" s="79"/>
      <c r="W248" s="79"/>
      <c r="X248" s="79"/>
      <c r="Y248" s="79"/>
      <c r="Z248" s="79"/>
    </row>
    <row r="249" spans="1:26" ht="15.75" customHeight="1">
      <c r="A249" s="87" t="s">
        <v>40</v>
      </c>
      <c r="B249" s="88" t="s">
        <v>41</v>
      </c>
      <c r="C249" s="79" t="s">
        <v>305</v>
      </c>
      <c r="D249" s="91" t="s">
        <v>1892</v>
      </c>
      <c r="E249" s="89"/>
      <c r="F249" s="90">
        <f>IF(D249="CO2",E249,IF(D249="CH4",E249*'State 2005 Data'!$J$16,IF(D249="N2O",'State 2005 Data'!$J$17,IF(D249="Other",E249))))</f>
        <v>0</v>
      </c>
      <c r="G249" s="79"/>
      <c r="H249" s="69"/>
      <c r="I249" s="79"/>
      <c r="J249" s="79"/>
      <c r="K249" s="79"/>
      <c r="L249" s="79"/>
      <c r="M249" s="79"/>
      <c r="N249" s="79"/>
      <c r="O249" s="79"/>
      <c r="P249" s="79"/>
      <c r="Q249" s="79"/>
      <c r="R249" s="79"/>
      <c r="S249" s="79"/>
      <c r="T249" s="79"/>
      <c r="U249" s="79"/>
      <c r="V249" s="79"/>
      <c r="W249" s="79"/>
      <c r="X249" s="79"/>
      <c r="Y249" s="79"/>
      <c r="Z249" s="79"/>
    </row>
    <row r="250" spans="1:26" ht="15.75" customHeight="1">
      <c r="A250" s="87" t="s">
        <v>40</v>
      </c>
      <c r="B250" s="88" t="s">
        <v>41</v>
      </c>
      <c r="C250" s="79" t="s">
        <v>754</v>
      </c>
      <c r="D250" s="79" t="s">
        <v>1371</v>
      </c>
      <c r="E250" s="90">
        <v>17.013229871744372</v>
      </c>
      <c r="F250" s="90">
        <f>IF(D250="CO2",E250,IF(D250="CH4",E250*'State 2005 Data'!$J$16,IF(D250="N2O",'State 2005 Data'!$J$17,IF(D250="Other",E250))))</f>
        <v>17.013229871744372</v>
      </c>
      <c r="G250" s="79"/>
      <c r="H250" s="69"/>
      <c r="I250" s="79"/>
      <c r="J250" s="79"/>
      <c r="K250" s="79"/>
      <c r="L250" s="79"/>
      <c r="M250" s="79"/>
      <c r="N250" s="79"/>
      <c r="O250" s="79"/>
      <c r="P250" s="79"/>
      <c r="Q250" s="79"/>
      <c r="R250" s="79"/>
      <c r="S250" s="79"/>
      <c r="T250" s="79"/>
      <c r="U250" s="79"/>
      <c r="V250" s="79"/>
      <c r="W250" s="79"/>
      <c r="X250" s="79"/>
      <c r="Y250" s="79"/>
      <c r="Z250" s="79"/>
    </row>
    <row r="251" spans="1:26" ht="15.75" customHeight="1">
      <c r="A251" s="87" t="s">
        <v>40</v>
      </c>
      <c r="B251" s="88" t="s">
        <v>41</v>
      </c>
      <c r="C251" s="79" t="s">
        <v>754</v>
      </c>
      <c r="D251" s="79" t="s">
        <v>332</v>
      </c>
      <c r="E251" s="89">
        <v>1.503282317132635</v>
      </c>
      <c r="F251" s="90">
        <f>IF(D251="CO2",E251,IF(D251="CH4",E251*'State 2005 Data'!$J$16,IF(D251="N2O",'State 2005 Data'!$J$17,IF(D251="Other",E251))))</f>
        <v>1.6836761951885515</v>
      </c>
      <c r="G251" s="79"/>
      <c r="H251" s="69"/>
      <c r="I251" s="79"/>
      <c r="J251" s="79"/>
      <c r="K251" s="79"/>
      <c r="L251" s="79"/>
      <c r="M251" s="79"/>
      <c r="N251" s="79"/>
      <c r="O251" s="79"/>
      <c r="P251" s="79"/>
      <c r="Q251" s="79"/>
      <c r="R251" s="79"/>
      <c r="S251" s="79"/>
      <c r="T251" s="79"/>
      <c r="U251" s="79"/>
      <c r="V251" s="79"/>
      <c r="W251" s="79"/>
      <c r="X251" s="79"/>
      <c r="Y251" s="79"/>
      <c r="Z251" s="79"/>
    </row>
    <row r="252" spans="1:26" ht="15.75" customHeight="1">
      <c r="A252" s="87" t="s">
        <v>40</v>
      </c>
      <c r="B252" s="88" t="s">
        <v>41</v>
      </c>
      <c r="C252" s="79" t="s">
        <v>754</v>
      </c>
      <c r="D252" s="79" t="s">
        <v>334</v>
      </c>
      <c r="E252" s="89">
        <v>3.7586866480623073E-2</v>
      </c>
      <c r="F252" s="90">
        <f>IF(D252="CO2",E252,IF(D252="CH4",E252*'State 2005 Data'!$J$16,IF(D252="N2O",'State 2005 Data'!$J$17,IF(D252="Other",E252))))</f>
        <v>0.88926174496644295</v>
      </c>
      <c r="G252" s="79"/>
      <c r="H252" s="69"/>
      <c r="I252" s="79"/>
      <c r="J252" s="79"/>
      <c r="K252" s="79"/>
      <c r="L252" s="79"/>
      <c r="M252" s="79"/>
      <c r="N252" s="79"/>
      <c r="O252" s="79"/>
      <c r="P252" s="79"/>
      <c r="Q252" s="79"/>
      <c r="R252" s="79"/>
      <c r="S252" s="79"/>
      <c r="T252" s="79"/>
      <c r="U252" s="79"/>
      <c r="V252" s="79"/>
      <c r="W252" s="79"/>
      <c r="X252" s="79"/>
      <c r="Y252" s="79"/>
      <c r="Z252" s="79"/>
    </row>
    <row r="253" spans="1:26" ht="15.75" customHeight="1">
      <c r="A253" s="87" t="s">
        <v>40</v>
      </c>
      <c r="B253" s="88" t="s">
        <v>41</v>
      </c>
      <c r="C253" s="79" t="s">
        <v>754</v>
      </c>
      <c r="D253" s="79" t="s">
        <v>1892</v>
      </c>
      <c r="E253" s="89">
        <v>1.1169514849478961</v>
      </c>
      <c r="F253" s="90">
        <f>IF(D253="CO2",E253,IF(D253="CH4",E253*'State 2005 Data'!$J$16,IF(D253="N2O",'State 2005 Data'!$J$17,IF(D253="Other",E253))))</f>
        <v>1.1169514849478961</v>
      </c>
      <c r="G253" s="79"/>
      <c r="H253" s="69"/>
      <c r="I253" s="79"/>
      <c r="J253" s="79"/>
      <c r="K253" s="79"/>
      <c r="L253" s="79"/>
      <c r="M253" s="79"/>
      <c r="N253" s="79"/>
      <c r="O253" s="79"/>
      <c r="P253" s="79"/>
      <c r="Q253" s="79"/>
      <c r="R253" s="79"/>
      <c r="S253" s="79"/>
      <c r="T253" s="79"/>
      <c r="U253" s="79"/>
      <c r="V253" s="79"/>
      <c r="W253" s="79"/>
      <c r="X253" s="79"/>
      <c r="Y253" s="79"/>
      <c r="Z253" s="79"/>
    </row>
    <row r="254" spans="1:26" ht="15.75" customHeight="1">
      <c r="A254" s="87" t="s">
        <v>52</v>
      </c>
      <c r="B254" s="88" t="s">
        <v>53</v>
      </c>
      <c r="C254" s="79" t="s">
        <v>1029</v>
      </c>
      <c r="D254" s="79" t="s">
        <v>1371</v>
      </c>
      <c r="E254" s="89">
        <v>3.7935504518224379</v>
      </c>
      <c r="F254" s="90">
        <f>IF(D254="CO2",E254,IF(D254="CH4",E254*'State 2005 Data'!$J$16,IF(D254="N2O",'State 2005 Data'!$J$17,IF(D254="Other",E254))))</f>
        <v>3.7935504518224379</v>
      </c>
      <c r="G254" s="79"/>
      <c r="H254" s="69"/>
      <c r="I254" s="79"/>
      <c r="J254" s="79"/>
      <c r="K254" s="79"/>
      <c r="L254" s="79"/>
      <c r="M254" s="79"/>
      <c r="N254" s="79"/>
      <c r="O254" s="79"/>
      <c r="P254" s="79"/>
      <c r="Q254" s="79"/>
      <c r="R254" s="79"/>
      <c r="S254" s="79"/>
      <c r="T254" s="79"/>
      <c r="U254" s="79"/>
      <c r="V254" s="79"/>
      <c r="W254" s="79"/>
      <c r="X254" s="79"/>
      <c r="Y254" s="79"/>
      <c r="Z254" s="79"/>
    </row>
    <row r="255" spans="1:26" ht="15.75" customHeight="1">
      <c r="A255" s="87" t="s">
        <v>52</v>
      </c>
      <c r="B255" s="88" t="s">
        <v>53</v>
      </c>
      <c r="C255" s="79" t="s">
        <v>1029</v>
      </c>
      <c r="D255" s="79" t="s">
        <v>332</v>
      </c>
      <c r="E255" s="89">
        <v>3.030358524999999E-2</v>
      </c>
      <c r="F255" s="90">
        <f>IF(D255="CO2",E255,IF(D255="CH4",E255*'State 2005 Data'!$J$16,IF(D255="N2O",'State 2005 Data'!$J$17,IF(D255="Other",E255))))</f>
        <v>3.3940015479999995E-2</v>
      </c>
      <c r="G255" s="79"/>
      <c r="H255" s="69"/>
      <c r="I255" s="79"/>
      <c r="J255" s="79"/>
      <c r="K255" s="79"/>
      <c r="L255" s="79"/>
      <c r="M255" s="79"/>
      <c r="N255" s="79"/>
      <c r="O255" s="79"/>
      <c r="P255" s="79"/>
      <c r="Q255" s="79"/>
      <c r="R255" s="79"/>
      <c r="S255" s="79"/>
      <c r="T255" s="79"/>
      <c r="U255" s="79"/>
      <c r="V255" s="79"/>
      <c r="W255" s="79"/>
      <c r="X255" s="79"/>
      <c r="Y255" s="79"/>
      <c r="Z255" s="79"/>
    </row>
    <row r="256" spans="1:26" ht="15.75" customHeight="1">
      <c r="A256" s="87" t="s">
        <v>52</v>
      </c>
      <c r="B256" s="88" t="s">
        <v>53</v>
      </c>
      <c r="C256" s="79" t="s">
        <v>1029</v>
      </c>
      <c r="D256" s="79" t="s">
        <v>334</v>
      </c>
      <c r="E256" s="89">
        <v>4.9726762340000001E-2</v>
      </c>
      <c r="F256" s="90">
        <f>IF(D256="CO2",E256,IF(D256="CH4",E256*'State 2005 Data'!$J$16,IF(D256="N2O",'State 2005 Data'!$J$17,IF(D256="Other",E256))))</f>
        <v>0.88926174496644295</v>
      </c>
      <c r="G256" s="79"/>
      <c r="H256" s="69"/>
      <c r="I256" s="79"/>
      <c r="J256" s="79"/>
      <c r="K256" s="79"/>
      <c r="L256" s="79"/>
      <c r="M256" s="79"/>
      <c r="N256" s="79"/>
      <c r="O256" s="79"/>
      <c r="P256" s="79"/>
      <c r="Q256" s="79"/>
      <c r="R256" s="79"/>
      <c r="S256" s="79"/>
      <c r="T256" s="79"/>
      <c r="U256" s="79"/>
      <c r="V256" s="79"/>
      <c r="W256" s="79"/>
      <c r="X256" s="79"/>
      <c r="Y256" s="79"/>
      <c r="Z256" s="79"/>
    </row>
    <row r="257" spans="1:26" ht="15.75" customHeight="1">
      <c r="A257" s="87" t="s">
        <v>52</v>
      </c>
      <c r="B257" s="88" t="s">
        <v>53</v>
      </c>
      <c r="C257" s="79" t="s">
        <v>1029</v>
      </c>
      <c r="D257" s="91" t="s">
        <v>1892</v>
      </c>
      <c r="E257" s="89"/>
      <c r="F257" s="90">
        <f>IF(D257="CO2",E257,IF(D257="CH4",E257*'State 2005 Data'!$J$16,IF(D257="N2O",'State 2005 Data'!$J$17,IF(D257="Other",E257))))</f>
        <v>0</v>
      </c>
      <c r="G257" s="79"/>
      <c r="H257" s="69"/>
      <c r="I257" s="79"/>
      <c r="J257" s="79"/>
      <c r="K257" s="79"/>
      <c r="L257" s="79"/>
      <c r="M257" s="79"/>
      <c r="N257" s="79"/>
      <c r="O257" s="79"/>
      <c r="P257" s="79"/>
      <c r="Q257" s="79"/>
      <c r="R257" s="79"/>
      <c r="S257" s="79"/>
      <c r="T257" s="79"/>
      <c r="U257" s="79"/>
      <c r="V257" s="79"/>
      <c r="W257" s="79"/>
      <c r="X257" s="79"/>
      <c r="Y257" s="79"/>
      <c r="Z257" s="79"/>
    </row>
    <row r="258" spans="1:26" ht="15.75" customHeight="1">
      <c r="A258" s="87" t="s">
        <v>52</v>
      </c>
      <c r="B258" s="88" t="s">
        <v>53</v>
      </c>
      <c r="C258" s="79" t="s">
        <v>1360</v>
      </c>
      <c r="D258" s="79" t="s">
        <v>1371</v>
      </c>
      <c r="E258" s="89">
        <v>6.7272215642933526</v>
      </c>
      <c r="F258" s="90">
        <f>IF(D258="CO2",E258,IF(D258="CH4",E258*'State 2005 Data'!$J$16,IF(D258="N2O",'State 2005 Data'!$J$17,IF(D258="Other",E258))))</f>
        <v>6.7272215642933526</v>
      </c>
      <c r="G258" s="79"/>
      <c r="H258" s="69"/>
      <c r="I258" s="79"/>
      <c r="J258" s="79"/>
      <c r="K258" s="79"/>
      <c r="L258" s="79"/>
      <c r="M258" s="79"/>
      <c r="N258" s="79"/>
      <c r="O258" s="79"/>
      <c r="P258" s="79"/>
      <c r="Q258" s="79"/>
      <c r="R258" s="79"/>
      <c r="S258" s="79"/>
      <c r="T258" s="79"/>
      <c r="U258" s="79"/>
      <c r="V258" s="79"/>
      <c r="W258" s="79"/>
      <c r="X258" s="79"/>
      <c r="Y258" s="79"/>
      <c r="Z258" s="79"/>
    </row>
    <row r="259" spans="1:26" ht="15.75" customHeight="1">
      <c r="A259" s="87" t="s">
        <v>52</v>
      </c>
      <c r="B259" s="88" t="s">
        <v>53</v>
      </c>
      <c r="C259" s="79" t="s">
        <v>1360</v>
      </c>
      <c r="D259" s="79" t="s">
        <v>332</v>
      </c>
      <c r="E259" s="89">
        <v>7.2678225749999992E-2</v>
      </c>
      <c r="F259" s="90">
        <f>IF(D259="CO2",E259,IF(D259="CH4",E259*'State 2005 Data'!$J$16,IF(D259="N2O",'State 2005 Data'!$J$17,IF(D259="Other",E259))))</f>
        <v>8.1399612839999996E-2</v>
      </c>
      <c r="G259" s="79"/>
      <c r="H259" s="69"/>
      <c r="I259" s="79"/>
      <c r="J259" s="79"/>
      <c r="K259" s="79"/>
      <c r="L259" s="79"/>
      <c r="M259" s="79"/>
      <c r="N259" s="79"/>
      <c r="O259" s="79"/>
      <c r="P259" s="79"/>
      <c r="Q259" s="79"/>
      <c r="R259" s="79"/>
      <c r="S259" s="79"/>
      <c r="T259" s="79"/>
      <c r="U259" s="79"/>
      <c r="V259" s="79"/>
      <c r="W259" s="79"/>
      <c r="X259" s="79"/>
      <c r="Y259" s="79"/>
      <c r="Z259" s="79"/>
    </row>
    <row r="260" spans="1:26" ht="15.75" customHeight="1">
      <c r="A260" s="87" t="s">
        <v>52</v>
      </c>
      <c r="B260" s="88" t="s">
        <v>53</v>
      </c>
      <c r="C260" s="79" t="s">
        <v>1360</v>
      </c>
      <c r="D260" s="79" t="s">
        <v>334</v>
      </c>
      <c r="E260" s="89">
        <v>2.3824346060000001E-2</v>
      </c>
      <c r="F260" s="90">
        <f>IF(D260="CO2",E260,IF(D260="CH4",E260*'State 2005 Data'!$J$16,IF(D260="N2O",'State 2005 Data'!$J$17,IF(D260="Other",E260))))</f>
        <v>0.88926174496644295</v>
      </c>
      <c r="G260" s="79"/>
      <c r="H260" s="69"/>
      <c r="I260" s="79"/>
      <c r="J260" s="79"/>
      <c r="K260" s="79"/>
      <c r="L260" s="79"/>
      <c r="M260" s="79"/>
      <c r="N260" s="79"/>
      <c r="O260" s="79"/>
      <c r="P260" s="79"/>
      <c r="Q260" s="79"/>
      <c r="R260" s="79"/>
      <c r="S260" s="79"/>
      <c r="T260" s="79"/>
      <c r="U260" s="79"/>
      <c r="V260" s="79"/>
      <c r="W260" s="79"/>
      <c r="X260" s="79"/>
      <c r="Y260" s="79"/>
      <c r="Z260" s="79"/>
    </row>
    <row r="261" spans="1:26" ht="15.75" customHeight="1">
      <c r="A261" s="87" t="s">
        <v>52</v>
      </c>
      <c r="B261" s="88" t="s">
        <v>53</v>
      </c>
      <c r="C261" s="79" t="s">
        <v>1360</v>
      </c>
      <c r="D261" s="91" t="s">
        <v>1892</v>
      </c>
      <c r="E261" s="89"/>
      <c r="F261" s="90">
        <f>IF(D261="CO2",E261,IF(D261="CH4",E261*'State 2005 Data'!$J$16,IF(D261="N2O",'State 2005 Data'!$J$17,IF(D261="Other",E261))))</f>
        <v>0</v>
      </c>
      <c r="G261" s="79"/>
      <c r="H261" s="69"/>
      <c r="I261" s="79"/>
      <c r="J261" s="79"/>
      <c r="K261" s="79"/>
      <c r="L261" s="79"/>
      <c r="M261" s="79"/>
      <c r="N261" s="79"/>
      <c r="O261" s="79"/>
      <c r="P261" s="79"/>
      <c r="Q261" s="79"/>
      <c r="R261" s="79"/>
      <c r="S261" s="79"/>
      <c r="T261" s="79"/>
      <c r="U261" s="79"/>
      <c r="V261" s="79"/>
      <c r="W261" s="79"/>
      <c r="X261" s="79"/>
      <c r="Y261" s="79"/>
      <c r="Z261" s="79"/>
    </row>
    <row r="262" spans="1:26" ht="15.75" customHeight="1">
      <c r="A262" s="87" t="s">
        <v>52</v>
      </c>
      <c r="B262" s="88" t="s">
        <v>53</v>
      </c>
      <c r="C262" s="79" t="s">
        <v>305</v>
      </c>
      <c r="D262" s="79" t="s">
        <v>1371</v>
      </c>
      <c r="E262" s="89">
        <v>9.3515418329207129</v>
      </c>
      <c r="F262" s="90">
        <f>IF(D262="CO2",E262,IF(D262="CH4",E262*'State 2005 Data'!$J$16,IF(D262="N2O",'State 2005 Data'!$J$17,IF(D262="Other",E262))))</f>
        <v>9.3515418329207129</v>
      </c>
      <c r="G262" s="79"/>
      <c r="H262" s="69"/>
      <c r="I262" s="79"/>
      <c r="J262" s="79"/>
      <c r="K262" s="79"/>
      <c r="L262" s="79"/>
      <c r="M262" s="79"/>
      <c r="N262" s="79"/>
      <c r="O262" s="79"/>
      <c r="P262" s="79"/>
      <c r="Q262" s="79"/>
      <c r="R262" s="79"/>
      <c r="S262" s="79"/>
      <c r="T262" s="79"/>
      <c r="U262" s="79"/>
      <c r="V262" s="79"/>
      <c r="W262" s="79"/>
      <c r="X262" s="79"/>
      <c r="Y262" s="79"/>
      <c r="Z262" s="79"/>
    </row>
    <row r="263" spans="1:26" ht="15.75" customHeight="1">
      <c r="A263" s="87" t="s">
        <v>52</v>
      </c>
      <c r="B263" s="88" t="s">
        <v>53</v>
      </c>
      <c r="C263" s="79" t="s">
        <v>305</v>
      </c>
      <c r="D263" s="79" t="s">
        <v>332</v>
      </c>
      <c r="E263" s="89">
        <v>8.2130164830722538E-2</v>
      </c>
      <c r="F263" s="90">
        <f>IF(D263="CO2",E263,IF(D263="CH4",E263*'State 2005 Data'!$J$16,IF(D263="N2O",'State 2005 Data'!$J$17,IF(D263="Other",E263))))</f>
        <v>9.1985784610409252E-2</v>
      </c>
      <c r="G263" s="79"/>
      <c r="H263" s="69"/>
      <c r="I263" s="79"/>
      <c r="J263" s="79"/>
      <c r="K263" s="79"/>
      <c r="L263" s="79"/>
      <c r="M263" s="79"/>
      <c r="N263" s="79"/>
      <c r="O263" s="79"/>
      <c r="P263" s="79"/>
      <c r="Q263" s="79"/>
      <c r="R263" s="79"/>
      <c r="S263" s="79"/>
      <c r="T263" s="79"/>
      <c r="U263" s="79"/>
      <c r="V263" s="79"/>
      <c r="W263" s="79"/>
      <c r="X263" s="79"/>
      <c r="Y263" s="79"/>
      <c r="Z263" s="79"/>
    </row>
    <row r="264" spans="1:26" ht="15.75" customHeight="1">
      <c r="A264" s="87" t="s">
        <v>52</v>
      </c>
      <c r="B264" s="88" t="s">
        <v>53</v>
      </c>
      <c r="C264" s="79" t="s">
        <v>305</v>
      </c>
      <c r="D264" s="79" t="s">
        <v>334</v>
      </c>
      <c r="E264" s="89">
        <v>1.066754909309976</v>
      </c>
      <c r="F264" s="90">
        <f>IF(D264="CO2",E264,IF(D264="CH4",E264*'State 2005 Data'!$J$16,IF(D264="N2O",'State 2005 Data'!$J$17,IF(D264="Other",E264))))</f>
        <v>0.88926174496644295</v>
      </c>
      <c r="G264" s="79"/>
      <c r="H264" s="69"/>
      <c r="I264" s="79"/>
      <c r="J264" s="79"/>
      <c r="K264" s="79"/>
      <c r="L264" s="79"/>
      <c r="M264" s="79"/>
      <c r="N264" s="79"/>
      <c r="O264" s="79"/>
      <c r="P264" s="79"/>
      <c r="Q264" s="79"/>
      <c r="R264" s="79"/>
      <c r="S264" s="79"/>
      <c r="T264" s="79"/>
      <c r="U264" s="79"/>
      <c r="V264" s="79"/>
      <c r="W264" s="79"/>
      <c r="X264" s="79"/>
      <c r="Y264" s="79"/>
      <c r="Z264" s="79"/>
    </row>
    <row r="265" spans="1:26" ht="15.75" customHeight="1">
      <c r="A265" s="87" t="s">
        <v>52</v>
      </c>
      <c r="B265" s="88" t="s">
        <v>53</v>
      </c>
      <c r="C265" s="79" t="s">
        <v>305</v>
      </c>
      <c r="D265" s="91" t="s">
        <v>1892</v>
      </c>
      <c r="E265" s="89"/>
      <c r="F265" s="90">
        <f>IF(D265="CO2",E265,IF(D265="CH4",E265*'State 2005 Data'!$J$16,IF(D265="N2O",'State 2005 Data'!$J$17,IF(D265="Other",E265))))</f>
        <v>0</v>
      </c>
      <c r="G265" s="79"/>
      <c r="H265" s="69"/>
      <c r="I265" s="79"/>
      <c r="J265" s="79"/>
      <c r="K265" s="79"/>
      <c r="L265" s="79"/>
      <c r="M265" s="79"/>
      <c r="N265" s="79"/>
      <c r="O265" s="79"/>
      <c r="P265" s="79"/>
      <c r="Q265" s="79"/>
      <c r="R265" s="79"/>
      <c r="S265" s="79"/>
      <c r="T265" s="79"/>
      <c r="U265" s="79"/>
      <c r="V265" s="79"/>
      <c r="W265" s="79"/>
      <c r="X265" s="79"/>
      <c r="Y265" s="79"/>
      <c r="Z265" s="79"/>
    </row>
    <row r="266" spans="1:26" ht="15.75" customHeight="1">
      <c r="A266" s="87" t="s">
        <v>52</v>
      </c>
      <c r="B266" s="88" t="s">
        <v>53</v>
      </c>
      <c r="C266" s="79" t="s">
        <v>754</v>
      </c>
      <c r="D266" s="79" t="s">
        <v>1371</v>
      </c>
      <c r="E266" s="90">
        <v>3.934310155889575</v>
      </c>
      <c r="F266" s="90">
        <f>IF(D266="CO2",E266,IF(D266="CH4",E266*'State 2005 Data'!$J$16,IF(D266="N2O",'State 2005 Data'!$J$17,IF(D266="Other",E266))))</f>
        <v>3.934310155889575</v>
      </c>
      <c r="G266" s="79"/>
      <c r="H266" s="69"/>
      <c r="I266" s="79"/>
      <c r="J266" s="79"/>
      <c r="K266" s="79"/>
      <c r="L266" s="79"/>
      <c r="M266" s="79"/>
      <c r="N266" s="79"/>
      <c r="O266" s="79"/>
      <c r="P266" s="79"/>
      <c r="Q266" s="79"/>
      <c r="R266" s="79"/>
      <c r="S266" s="79"/>
      <c r="T266" s="79"/>
      <c r="U266" s="79"/>
      <c r="V266" s="79"/>
      <c r="W266" s="79"/>
      <c r="X266" s="79"/>
      <c r="Y266" s="79"/>
      <c r="Z266" s="79"/>
    </row>
    <row r="267" spans="1:26" ht="15.75" customHeight="1">
      <c r="A267" s="87" t="s">
        <v>52</v>
      </c>
      <c r="B267" s="88" t="s">
        <v>53</v>
      </c>
      <c r="C267" s="79" t="s">
        <v>754</v>
      </c>
      <c r="D267" s="79" t="s">
        <v>332</v>
      </c>
      <c r="E267" s="89">
        <v>0.23767575650850531</v>
      </c>
      <c r="F267" s="90">
        <f>IF(D267="CO2",E267,IF(D267="CH4",E267*'State 2005 Data'!$J$16,IF(D267="N2O",'State 2005 Data'!$J$17,IF(D267="Other",E267))))</f>
        <v>0.26619684728952597</v>
      </c>
      <c r="G267" s="79"/>
      <c r="H267" s="69"/>
      <c r="I267" s="79"/>
      <c r="J267" s="79"/>
      <c r="K267" s="79"/>
      <c r="L267" s="79"/>
      <c r="M267" s="79"/>
      <c r="N267" s="79"/>
      <c r="O267" s="79"/>
      <c r="P267" s="79"/>
      <c r="Q267" s="79"/>
      <c r="R267" s="79"/>
      <c r="S267" s="79"/>
      <c r="T267" s="79"/>
      <c r="U267" s="79"/>
      <c r="V267" s="79"/>
      <c r="W267" s="79"/>
      <c r="X267" s="79"/>
      <c r="Y267" s="79"/>
      <c r="Z267" s="79"/>
    </row>
    <row r="268" spans="1:26" ht="15.75" customHeight="1">
      <c r="A268" s="87" t="s">
        <v>52</v>
      </c>
      <c r="B268" s="88" t="s">
        <v>53</v>
      </c>
      <c r="C268" s="79" t="s">
        <v>754</v>
      </c>
      <c r="D268" s="79" t="s">
        <v>334</v>
      </c>
      <c r="E268" s="89">
        <v>8.2453086900261194E-2</v>
      </c>
      <c r="F268" s="90">
        <f>IF(D268="CO2",E268,IF(D268="CH4",E268*'State 2005 Data'!$J$16,IF(D268="N2O",'State 2005 Data'!$J$17,IF(D268="Other",E268))))</f>
        <v>0.88926174496644295</v>
      </c>
      <c r="G268" s="79"/>
      <c r="H268" s="69"/>
      <c r="I268" s="79"/>
      <c r="J268" s="79"/>
      <c r="K268" s="79"/>
      <c r="L268" s="79"/>
      <c r="M268" s="79"/>
      <c r="N268" s="79"/>
      <c r="O268" s="79"/>
      <c r="P268" s="79"/>
      <c r="Q268" s="79"/>
      <c r="R268" s="79"/>
      <c r="S268" s="79"/>
      <c r="T268" s="79"/>
      <c r="U268" s="79"/>
      <c r="V268" s="79"/>
      <c r="W268" s="79"/>
      <c r="X268" s="79"/>
      <c r="Y268" s="79"/>
      <c r="Z268" s="79"/>
    </row>
    <row r="269" spans="1:26" ht="15.75" customHeight="1">
      <c r="A269" s="87" t="s">
        <v>52</v>
      </c>
      <c r="B269" s="88" t="s">
        <v>53</v>
      </c>
      <c r="C269" s="79" t="s">
        <v>754</v>
      </c>
      <c r="D269" s="79" t="s">
        <v>1892</v>
      </c>
      <c r="E269" s="89">
        <v>0.48102752916835578</v>
      </c>
      <c r="F269" s="90">
        <f>IF(D269="CO2",E269,IF(D269="CH4",E269*'State 2005 Data'!$J$16,IF(D269="N2O",'State 2005 Data'!$J$17,IF(D269="Other",E269))))</f>
        <v>0.48102752916835578</v>
      </c>
      <c r="G269" s="79"/>
      <c r="H269" s="69"/>
      <c r="I269" s="79"/>
      <c r="J269" s="79"/>
      <c r="K269" s="79"/>
      <c r="L269" s="79"/>
      <c r="M269" s="79"/>
      <c r="N269" s="79"/>
      <c r="O269" s="79"/>
      <c r="P269" s="79"/>
      <c r="Q269" s="79"/>
      <c r="R269" s="79"/>
      <c r="S269" s="79"/>
      <c r="T269" s="79"/>
      <c r="U269" s="79"/>
      <c r="V269" s="79"/>
      <c r="W269" s="79"/>
      <c r="X269" s="79"/>
      <c r="Y269" s="79"/>
      <c r="Z269" s="79"/>
    </row>
    <row r="270" spans="1:26" ht="15.75" customHeight="1">
      <c r="A270" s="87" t="s">
        <v>54</v>
      </c>
      <c r="B270" s="88" t="s">
        <v>55</v>
      </c>
      <c r="C270" s="79" t="s">
        <v>1029</v>
      </c>
      <c r="D270" s="79" t="s">
        <v>1371</v>
      </c>
      <c r="E270" s="89">
        <v>31.597643531999751</v>
      </c>
      <c r="F270" s="90">
        <f>IF(D270="CO2",E270,IF(D270="CH4",E270*'State 2005 Data'!$J$16,IF(D270="N2O",'State 2005 Data'!$J$17,IF(D270="Other",E270))))</f>
        <v>31.597643531999751</v>
      </c>
      <c r="G270" s="79"/>
      <c r="H270" s="69"/>
      <c r="I270" s="79"/>
      <c r="J270" s="79"/>
      <c r="K270" s="79"/>
      <c r="L270" s="79"/>
      <c r="M270" s="79"/>
      <c r="N270" s="79"/>
      <c r="O270" s="79"/>
      <c r="P270" s="79"/>
      <c r="Q270" s="79"/>
      <c r="R270" s="79"/>
      <c r="S270" s="79"/>
      <c r="T270" s="79"/>
      <c r="U270" s="79"/>
      <c r="V270" s="79"/>
      <c r="W270" s="79"/>
      <c r="X270" s="79"/>
      <c r="Y270" s="79"/>
      <c r="Z270" s="79"/>
    </row>
    <row r="271" spans="1:26" ht="15.75" customHeight="1">
      <c r="A271" s="87" t="s">
        <v>54</v>
      </c>
      <c r="B271" s="88" t="s">
        <v>55</v>
      </c>
      <c r="C271" s="79" t="s">
        <v>1029</v>
      </c>
      <c r="D271" s="79" t="s">
        <v>332</v>
      </c>
      <c r="E271" s="89">
        <v>1.0942924E-2</v>
      </c>
      <c r="F271" s="90">
        <f>IF(D271="CO2",E271,IF(D271="CH4",E271*'State 2005 Data'!$J$16,IF(D271="N2O",'State 2005 Data'!$J$17,IF(D271="Other",E271))))</f>
        <v>1.225607488E-2</v>
      </c>
      <c r="G271" s="79"/>
      <c r="H271" s="69"/>
      <c r="I271" s="79"/>
      <c r="J271" s="79"/>
      <c r="K271" s="79"/>
      <c r="L271" s="79"/>
      <c r="M271" s="79"/>
      <c r="N271" s="79"/>
      <c r="O271" s="79"/>
      <c r="P271" s="79"/>
      <c r="Q271" s="79"/>
      <c r="R271" s="79"/>
      <c r="S271" s="79"/>
      <c r="T271" s="79"/>
      <c r="U271" s="79"/>
      <c r="V271" s="79"/>
      <c r="W271" s="79"/>
      <c r="X271" s="79"/>
      <c r="Y271" s="79"/>
      <c r="Z271" s="79"/>
    </row>
    <row r="272" spans="1:26" ht="15.75" customHeight="1">
      <c r="A272" s="87" t="s">
        <v>54</v>
      </c>
      <c r="B272" s="88" t="s">
        <v>55</v>
      </c>
      <c r="C272" s="79" t="s">
        <v>1029</v>
      </c>
      <c r="D272" s="79" t="s">
        <v>334</v>
      </c>
      <c r="E272" s="89">
        <v>0.13991847384</v>
      </c>
      <c r="F272" s="90">
        <f>IF(D272="CO2",E272,IF(D272="CH4",E272*'State 2005 Data'!$J$16,IF(D272="N2O",'State 2005 Data'!$J$17,IF(D272="Other",E272))))</f>
        <v>0.88926174496644295</v>
      </c>
      <c r="G272" s="79"/>
      <c r="H272" s="69"/>
      <c r="I272" s="79"/>
      <c r="J272" s="79"/>
      <c r="K272" s="79"/>
      <c r="L272" s="79"/>
      <c r="M272" s="79"/>
      <c r="N272" s="79"/>
      <c r="O272" s="79"/>
      <c r="P272" s="79"/>
      <c r="Q272" s="79"/>
      <c r="R272" s="79"/>
      <c r="S272" s="79"/>
      <c r="T272" s="79"/>
      <c r="U272" s="79"/>
      <c r="V272" s="79"/>
      <c r="W272" s="79"/>
      <c r="X272" s="79"/>
      <c r="Y272" s="79"/>
      <c r="Z272" s="79"/>
    </row>
    <row r="273" spans="1:26" ht="15.75" customHeight="1">
      <c r="A273" s="87" t="s">
        <v>54</v>
      </c>
      <c r="B273" s="88" t="s">
        <v>55</v>
      </c>
      <c r="C273" s="79" t="s">
        <v>1029</v>
      </c>
      <c r="D273" s="91" t="s">
        <v>1892</v>
      </c>
      <c r="E273" s="89"/>
      <c r="F273" s="90">
        <f>IF(D273="CO2",E273,IF(D273="CH4",E273*'State 2005 Data'!$J$16,IF(D273="N2O",'State 2005 Data'!$J$17,IF(D273="Other",E273))))</f>
        <v>0</v>
      </c>
      <c r="G273" s="79"/>
      <c r="H273" s="69"/>
      <c r="I273" s="79"/>
      <c r="J273" s="79"/>
      <c r="K273" s="79"/>
      <c r="L273" s="79"/>
      <c r="M273" s="79"/>
      <c r="N273" s="79"/>
      <c r="O273" s="79"/>
      <c r="P273" s="79"/>
      <c r="Q273" s="79"/>
      <c r="R273" s="79"/>
      <c r="S273" s="79"/>
      <c r="T273" s="79"/>
      <c r="U273" s="79"/>
      <c r="V273" s="79"/>
      <c r="W273" s="79"/>
      <c r="X273" s="79"/>
      <c r="Y273" s="79"/>
      <c r="Z273" s="79"/>
    </row>
    <row r="274" spans="1:26" ht="15.75" customHeight="1">
      <c r="A274" s="87" t="s">
        <v>54</v>
      </c>
      <c r="B274" s="88" t="s">
        <v>55</v>
      </c>
      <c r="C274" s="79" t="s">
        <v>1360</v>
      </c>
      <c r="D274" s="79" t="s">
        <v>1371</v>
      </c>
      <c r="E274" s="89">
        <v>12.174163438091989</v>
      </c>
      <c r="F274" s="90">
        <f>IF(D274="CO2",E274,IF(D274="CH4",E274*'State 2005 Data'!$J$16,IF(D274="N2O",'State 2005 Data'!$J$17,IF(D274="Other",E274))))</f>
        <v>12.174163438091989</v>
      </c>
      <c r="G274" s="79"/>
      <c r="H274" s="69"/>
      <c r="I274" s="79"/>
      <c r="J274" s="79"/>
      <c r="K274" s="79"/>
      <c r="L274" s="79"/>
      <c r="M274" s="79"/>
      <c r="N274" s="79"/>
      <c r="O274" s="79"/>
      <c r="P274" s="79"/>
      <c r="Q274" s="79"/>
      <c r="R274" s="79"/>
      <c r="S274" s="79"/>
      <c r="T274" s="79"/>
      <c r="U274" s="79"/>
      <c r="V274" s="79"/>
      <c r="W274" s="79"/>
      <c r="X274" s="79"/>
      <c r="Y274" s="79"/>
      <c r="Z274" s="79"/>
    </row>
    <row r="275" spans="1:26" ht="15.75" customHeight="1">
      <c r="A275" s="87" t="s">
        <v>54</v>
      </c>
      <c r="B275" s="88" t="s">
        <v>55</v>
      </c>
      <c r="C275" s="79" t="s">
        <v>1360</v>
      </c>
      <c r="D275" s="79" t="s">
        <v>332</v>
      </c>
      <c r="E275" s="89">
        <v>7.5854208499999992E-2</v>
      </c>
      <c r="F275" s="90">
        <f>IF(D275="CO2",E275,IF(D275="CH4",E275*'State 2005 Data'!$J$16,IF(D275="N2O",'State 2005 Data'!$J$17,IF(D275="Other",E275))))</f>
        <v>8.4956713520000005E-2</v>
      </c>
      <c r="G275" s="79"/>
      <c r="H275" s="69"/>
      <c r="I275" s="79"/>
      <c r="J275" s="79"/>
      <c r="K275" s="79"/>
      <c r="L275" s="79"/>
      <c r="M275" s="79"/>
      <c r="N275" s="79"/>
      <c r="O275" s="79"/>
      <c r="P275" s="79"/>
      <c r="Q275" s="79"/>
      <c r="R275" s="79"/>
      <c r="S275" s="79"/>
      <c r="T275" s="79"/>
      <c r="U275" s="79"/>
      <c r="V275" s="79"/>
      <c r="W275" s="79"/>
      <c r="X275" s="79"/>
      <c r="Y275" s="79"/>
      <c r="Z275" s="79"/>
    </row>
    <row r="276" spans="1:26" ht="15.75" customHeight="1">
      <c r="A276" s="87" t="s">
        <v>54</v>
      </c>
      <c r="B276" s="88" t="s">
        <v>55</v>
      </c>
      <c r="C276" s="79" t="s">
        <v>1360</v>
      </c>
      <c r="D276" s="79" t="s">
        <v>334</v>
      </c>
      <c r="E276" s="89">
        <v>2.0307150400000001E-2</v>
      </c>
      <c r="F276" s="90">
        <f>IF(D276="CO2",E276,IF(D276="CH4",E276*'State 2005 Data'!$J$16,IF(D276="N2O",'State 2005 Data'!$J$17,IF(D276="Other",E276))))</f>
        <v>0.88926174496644295</v>
      </c>
      <c r="G276" s="79"/>
      <c r="H276" s="69"/>
      <c r="I276" s="79"/>
      <c r="J276" s="79"/>
      <c r="K276" s="79"/>
      <c r="L276" s="79"/>
      <c r="M276" s="79"/>
      <c r="N276" s="79"/>
      <c r="O276" s="79"/>
      <c r="P276" s="79"/>
      <c r="Q276" s="79"/>
      <c r="R276" s="79"/>
      <c r="S276" s="79"/>
      <c r="T276" s="79"/>
      <c r="U276" s="79"/>
      <c r="V276" s="79"/>
      <c r="W276" s="79"/>
      <c r="X276" s="79"/>
      <c r="Y276" s="79"/>
      <c r="Z276" s="79"/>
    </row>
    <row r="277" spans="1:26" ht="15.75" customHeight="1">
      <c r="A277" s="87" t="s">
        <v>54</v>
      </c>
      <c r="B277" s="88" t="s">
        <v>55</v>
      </c>
      <c r="C277" s="79" t="s">
        <v>1360</v>
      </c>
      <c r="D277" s="91" t="s">
        <v>1892</v>
      </c>
      <c r="E277" s="89"/>
      <c r="F277" s="90">
        <f>IF(D277="CO2",E277,IF(D277="CH4",E277*'State 2005 Data'!$J$16,IF(D277="N2O",'State 2005 Data'!$J$17,IF(D277="Other",E277))))</f>
        <v>0</v>
      </c>
      <c r="G277" s="79"/>
      <c r="H277" s="69"/>
      <c r="I277" s="79"/>
      <c r="J277" s="79"/>
      <c r="K277" s="79"/>
      <c r="L277" s="79"/>
      <c r="M277" s="79"/>
      <c r="N277" s="79"/>
      <c r="O277" s="79"/>
      <c r="P277" s="79"/>
      <c r="Q277" s="79"/>
      <c r="R277" s="79"/>
      <c r="S277" s="79"/>
      <c r="T277" s="79"/>
      <c r="U277" s="79"/>
      <c r="V277" s="79"/>
      <c r="W277" s="79"/>
      <c r="X277" s="79"/>
      <c r="Y277" s="79"/>
      <c r="Z277" s="79"/>
    </row>
    <row r="278" spans="1:26" ht="15.75" customHeight="1">
      <c r="A278" s="87" t="s">
        <v>54</v>
      </c>
      <c r="B278" s="88" t="s">
        <v>55</v>
      </c>
      <c r="C278" s="79" t="s">
        <v>305</v>
      </c>
      <c r="D278" s="79" t="s">
        <v>1371</v>
      </c>
      <c r="E278" s="89">
        <v>31.984353590306291</v>
      </c>
      <c r="F278" s="90">
        <f>IF(D278="CO2",E278,IF(D278="CH4",E278*'State 2005 Data'!$J$16,IF(D278="N2O",'State 2005 Data'!$J$17,IF(D278="Other",E278))))</f>
        <v>31.984353590306291</v>
      </c>
      <c r="G278" s="79"/>
      <c r="H278" s="69"/>
      <c r="I278" s="79"/>
      <c r="J278" s="79"/>
      <c r="K278" s="79"/>
      <c r="L278" s="79"/>
      <c r="M278" s="79"/>
      <c r="N278" s="79"/>
      <c r="O278" s="79"/>
      <c r="P278" s="79"/>
      <c r="Q278" s="79"/>
      <c r="R278" s="79"/>
      <c r="S278" s="79"/>
      <c r="T278" s="79"/>
      <c r="U278" s="79"/>
      <c r="V278" s="79"/>
      <c r="W278" s="79"/>
      <c r="X278" s="79"/>
      <c r="Y278" s="79"/>
      <c r="Z278" s="79"/>
    </row>
    <row r="279" spans="1:26" ht="15.75" customHeight="1">
      <c r="A279" s="87" t="s">
        <v>54</v>
      </c>
      <c r="B279" s="88" t="s">
        <v>55</v>
      </c>
      <c r="C279" s="79" t="s">
        <v>305</v>
      </c>
      <c r="D279" s="79" t="s">
        <v>332</v>
      </c>
      <c r="E279" s="89">
        <v>8.2130164830722538E-2</v>
      </c>
      <c r="F279" s="90">
        <f>IF(D279="CO2",E279,IF(D279="CH4",E279*'State 2005 Data'!$J$16,IF(D279="N2O",'State 2005 Data'!$J$17,IF(D279="Other",E279))))</f>
        <v>9.1985784610409252E-2</v>
      </c>
      <c r="G279" s="79"/>
      <c r="H279" s="69"/>
      <c r="I279" s="79"/>
      <c r="J279" s="79"/>
      <c r="K279" s="79"/>
      <c r="L279" s="79"/>
      <c r="M279" s="79"/>
      <c r="N279" s="79"/>
      <c r="O279" s="79"/>
      <c r="P279" s="79"/>
      <c r="Q279" s="79"/>
      <c r="R279" s="79"/>
      <c r="S279" s="79"/>
      <c r="T279" s="79"/>
      <c r="U279" s="79"/>
      <c r="V279" s="79"/>
      <c r="W279" s="79"/>
      <c r="X279" s="79"/>
      <c r="Y279" s="79"/>
      <c r="Z279" s="79"/>
    </row>
    <row r="280" spans="1:26" ht="15.75" customHeight="1">
      <c r="A280" s="87" t="s">
        <v>54</v>
      </c>
      <c r="B280" s="88" t="s">
        <v>55</v>
      </c>
      <c r="C280" s="79" t="s">
        <v>305</v>
      </c>
      <c r="D280" s="79" t="s">
        <v>334</v>
      </c>
      <c r="E280" s="89">
        <v>1.066754909309976</v>
      </c>
      <c r="F280" s="90">
        <f>IF(D280="CO2",E280,IF(D280="CH4",E280*'State 2005 Data'!$J$16,IF(D280="N2O",'State 2005 Data'!$J$17,IF(D280="Other",E280))))</f>
        <v>0.88926174496644295</v>
      </c>
      <c r="G280" s="79"/>
      <c r="H280" s="69"/>
      <c r="I280" s="79"/>
      <c r="J280" s="79"/>
      <c r="K280" s="79"/>
      <c r="L280" s="79"/>
      <c r="M280" s="79"/>
      <c r="N280" s="79"/>
      <c r="O280" s="79"/>
      <c r="P280" s="79"/>
      <c r="Q280" s="79"/>
      <c r="R280" s="79"/>
      <c r="S280" s="79"/>
      <c r="T280" s="79"/>
      <c r="U280" s="79"/>
      <c r="V280" s="79"/>
      <c r="W280" s="79"/>
      <c r="X280" s="79"/>
      <c r="Y280" s="79"/>
      <c r="Z280" s="79"/>
    </row>
    <row r="281" spans="1:26" ht="15.75" customHeight="1">
      <c r="A281" s="87" t="s">
        <v>54</v>
      </c>
      <c r="B281" s="88" t="s">
        <v>55</v>
      </c>
      <c r="C281" s="79" t="s">
        <v>305</v>
      </c>
      <c r="D281" s="91" t="s">
        <v>1892</v>
      </c>
      <c r="E281" s="89"/>
      <c r="F281" s="90">
        <f>IF(D281="CO2",E281,IF(D281="CH4",E281*'State 2005 Data'!$J$16,IF(D281="N2O",'State 2005 Data'!$J$17,IF(D281="Other",E281))))</f>
        <v>0</v>
      </c>
      <c r="G281" s="79"/>
      <c r="H281" s="69"/>
      <c r="I281" s="79"/>
      <c r="J281" s="79"/>
      <c r="K281" s="79"/>
      <c r="L281" s="79"/>
      <c r="M281" s="79"/>
      <c r="N281" s="79"/>
      <c r="O281" s="79"/>
      <c r="P281" s="79"/>
      <c r="Q281" s="79"/>
      <c r="R281" s="79"/>
      <c r="S281" s="79"/>
      <c r="T281" s="79"/>
      <c r="U281" s="79"/>
      <c r="V281" s="79"/>
      <c r="W281" s="79"/>
      <c r="X281" s="79"/>
      <c r="Y281" s="79"/>
      <c r="Z281" s="79"/>
    </row>
    <row r="282" spans="1:26" ht="15.75" customHeight="1">
      <c r="A282" s="87" t="s">
        <v>54</v>
      </c>
      <c r="B282" s="88" t="s">
        <v>55</v>
      </c>
      <c r="C282" s="79" t="s">
        <v>754</v>
      </c>
      <c r="D282" s="79" t="s">
        <v>1371</v>
      </c>
      <c r="E282" s="90">
        <v>10.720007384219731</v>
      </c>
      <c r="F282" s="90">
        <f>IF(D282="CO2",E282,IF(D282="CH4",E282*'State 2005 Data'!$J$16,IF(D282="N2O",'State 2005 Data'!$J$17,IF(D282="Other",E282))))</f>
        <v>10.720007384219731</v>
      </c>
      <c r="G282" s="79"/>
      <c r="H282" s="69"/>
      <c r="I282" s="79"/>
      <c r="J282" s="79"/>
      <c r="K282" s="79"/>
      <c r="L282" s="79"/>
      <c r="M282" s="79"/>
      <c r="N282" s="79"/>
      <c r="O282" s="79"/>
      <c r="P282" s="79"/>
      <c r="Q282" s="79"/>
      <c r="R282" s="79"/>
      <c r="S282" s="79"/>
      <c r="T282" s="79"/>
      <c r="U282" s="79"/>
      <c r="V282" s="79"/>
      <c r="W282" s="79"/>
      <c r="X282" s="79"/>
      <c r="Y282" s="79"/>
      <c r="Z282" s="79"/>
    </row>
    <row r="283" spans="1:26" ht="15.75" customHeight="1">
      <c r="A283" s="87" t="s">
        <v>54</v>
      </c>
      <c r="B283" s="88" t="s">
        <v>55</v>
      </c>
      <c r="C283" s="79" t="s">
        <v>754</v>
      </c>
      <c r="D283" s="79" t="s">
        <v>332</v>
      </c>
      <c r="E283" s="89">
        <v>1.0689291825199041</v>
      </c>
      <c r="F283" s="90">
        <f>IF(D283="CO2",E283,IF(D283="CH4",E283*'State 2005 Data'!$J$16,IF(D283="N2O",'State 2005 Data'!$J$17,IF(D283="Other",E283))))</f>
        <v>1.1972006844222927</v>
      </c>
      <c r="G283" s="79"/>
      <c r="H283" s="69"/>
      <c r="I283" s="79"/>
      <c r="J283" s="79"/>
      <c r="K283" s="79"/>
      <c r="L283" s="79"/>
      <c r="M283" s="79"/>
      <c r="N283" s="79"/>
      <c r="O283" s="79"/>
      <c r="P283" s="79"/>
      <c r="Q283" s="79"/>
      <c r="R283" s="79"/>
      <c r="S283" s="79"/>
      <c r="T283" s="79"/>
      <c r="U283" s="79"/>
      <c r="V283" s="79"/>
      <c r="W283" s="79"/>
      <c r="X283" s="79"/>
      <c r="Y283" s="79"/>
      <c r="Z283" s="79"/>
    </row>
    <row r="284" spans="1:26" ht="15.75" customHeight="1">
      <c r="A284" s="87" t="s">
        <v>54</v>
      </c>
      <c r="B284" s="88" t="s">
        <v>55</v>
      </c>
      <c r="C284" s="79" t="s">
        <v>754</v>
      </c>
      <c r="D284" s="79" t="s">
        <v>334</v>
      </c>
      <c r="E284" s="89">
        <v>3.526156079221298E-2</v>
      </c>
      <c r="F284" s="90">
        <f>IF(D284="CO2",E284,IF(D284="CH4",E284*'State 2005 Data'!$J$16,IF(D284="N2O",'State 2005 Data'!$J$17,IF(D284="Other",E284))))</f>
        <v>0.88926174496644295</v>
      </c>
      <c r="G284" s="79"/>
      <c r="H284" s="69"/>
      <c r="I284" s="79"/>
      <c r="J284" s="79"/>
      <c r="K284" s="79"/>
      <c r="L284" s="79"/>
      <c r="M284" s="79"/>
      <c r="N284" s="79"/>
      <c r="O284" s="79"/>
      <c r="P284" s="79"/>
      <c r="Q284" s="79"/>
      <c r="R284" s="79"/>
      <c r="S284" s="79"/>
      <c r="T284" s="79"/>
      <c r="U284" s="79"/>
      <c r="V284" s="79"/>
      <c r="W284" s="79"/>
      <c r="X284" s="79"/>
      <c r="Y284" s="79"/>
      <c r="Z284" s="79"/>
    </row>
    <row r="285" spans="1:26" ht="15.75" customHeight="1">
      <c r="A285" s="87" t="s">
        <v>54</v>
      </c>
      <c r="B285" s="88" t="s">
        <v>55</v>
      </c>
      <c r="C285" s="79" t="s">
        <v>754</v>
      </c>
      <c r="D285" s="79" t="s">
        <v>1892</v>
      </c>
      <c r="E285" s="89">
        <v>2.288636497563771</v>
      </c>
      <c r="F285" s="90">
        <f>IF(D285="CO2",E285,IF(D285="CH4",E285*'State 2005 Data'!$J$16,IF(D285="N2O",'State 2005 Data'!$J$17,IF(D285="Other",E285))))</f>
        <v>2.288636497563771</v>
      </c>
      <c r="G285" s="79"/>
      <c r="H285" s="69"/>
      <c r="I285" s="79"/>
      <c r="J285" s="79"/>
      <c r="K285" s="79"/>
      <c r="L285" s="79"/>
      <c r="M285" s="79"/>
      <c r="N285" s="79"/>
      <c r="O285" s="79"/>
      <c r="P285" s="79"/>
      <c r="Q285" s="79"/>
      <c r="R285" s="79"/>
      <c r="S285" s="79"/>
      <c r="T285" s="79"/>
      <c r="U285" s="79"/>
      <c r="V285" s="79"/>
      <c r="W285" s="79"/>
      <c r="X285" s="79"/>
      <c r="Y285" s="79"/>
      <c r="Z285" s="79"/>
    </row>
    <row r="286" spans="1:26" ht="15.75" customHeight="1">
      <c r="A286" s="87" t="s">
        <v>60</v>
      </c>
      <c r="B286" s="88" t="s">
        <v>61</v>
      </c>
      <c r="C286" s="79" t="s">
        <v>1029</v>
      </c>
      <c r="D286" s="79" t="s">
        <v>1371</v>
      </c>
      <c r="E286" s="89">
        <v>74.302446823678565</v>
      </c>
      <c r="F286" s="90">
        <f>IF(D286="CO2",E286,IF(D286="CH4",E286*'State 2005 Data'!$J$16,IF(D286="N2O",'State 2005 Data'!$J$17,IF(D286="Other",E286))))</f>
        <v>74.302446823678565</v>
      </c>
      <c r="G286" s="79"/>
      <c r="H286" s="69"/>
      <c r="I286" s="79"/>
      <c r="J286" s="79"/>
      <c r="K286" s="79"/>
      <c r="L286" s="79"/>
      <c r="M286" s="79"/>
      <c r="N286" s="79"/>
      <c r="O286" s="79"/>
      <c r="P286" s="79"/>
      <c r="Q286" s="79"/>
      <c r="R286" s="79"/>
      <c r="S286" s="79"/>
      <c r="T286" s="79"/>
      <c r="U286" s="79"/>
      <c r="V286" s="79"/>
      <c r="W286" s="79"/>
      <c r="X286" s="79"/>
      <c r="Y286" s="79"/>
      <c r="Z286" s="79"/>
    </row>
    <row r="287" spans="1:26" ht="15.75" customHeight="1">
      <c r="A287" s="87" t="s">
        <v>60</v>
      </c>
      <c r="B287" s="88" t="s">
        <v>61</v>
      </c>
      <c r="C287" s="79" t="s">
        <v>1029</v>
      </c>
      <c r="D287" s="79" t="s">
        <v>332</v>
      </c>
      <c r="E287" s="89">
        <v>3.3007092749999987E-2</v>
      </c>
      <c r="F287" s="90">
        <f>IF(D287="CO2",E287,IF(D287="CH4",E287*'State 2005 Data'!$J$16,IF(D287="N2O",'State 2005 Data'!$J$17,IF(D287="Other",E287))))</f>
        <v>3.6967943879999993E-2</v>
      </c>
      <c r="G287" s="79"/>
      <c r="H287" s="69"/>
      <c r="I287" s="79"/>
      <c r="J287" s="79"/>
      <c r="K287" s="79"/>
      <c r="L287" s="79"/>
      <c r="M287" s="79"/>
      <c r="N287" s="79"/>
      <c r="O287" s="79"/>
      <c r="P287" s="79"/>
      <c r="Q287" s="79"/>
      <c r="R287" s="79"/>
      <c r="S287" s="79"/>
      <c r="T287" s="79"/>
      <c r="U287" s="79"/>
      <c r="V287" s="79"/>
      <c r="W287" s="79"/>
      <c r="X287" s="79"/>
      <c r="Y287" s="79"/>
      <c r="Z287" s="79"/>
    </row>
    <row r="288" spans="1:26" ht="15.75" customHeight="1">
      <c r="A288" s="87" t="s">
        <v>60</v>
      </c>
      <c r="B288" s="88" t="s">
        <v>61</v>
      </c>
      <c r="C288" s="79" t="s">
        <v>1029</v>
      </c>
      <c r="D288" s="79" t="s">
        <v>334</v>
      </c>
      <c r="E288" s="89">
        <v>0.34412862690000001</v>
      </c>
      <c r="F288" s="90">
        <f>IF(D288="CO2",E288,IF(D288="CH4",E288*'State 2005 Data'!$J$16,IF(D288="N2O",'State 2005 Data'!$J$17,IF(D288="Other",E288))))</f>
        <v>0.88926174496644295</v>
      </c>
      <c r="G288" s="79"/>
      <c r="H288" s="69"/>
      <c r="I288" s="79"/>
      <c r="J288" s="79"/>
      <c r="K288" s="79"/>
      <c r="L288" s="79"/>
      <c r="M288" s="79"/>
      <c r="N288" s="79"/>
      <c r="O288" s="79"/>
      <c r="P288" s="79"/>
      <c r="Q288" s="79"/>
      <c r="R288" s="79"/>
      <c r="S288" s="79"/>
      <c r="T288" s="79"/>
      <c r="U288" s="79"/>
      <c r="V288" s="79"/>
      <c r="W288" s="79"/>
      <c r="X288" s="79"/>
      <c r="Y288" s="79"/>
      <c r="Z288" s="79"/>
    </row>
    <row r="289" spans="1:26" ht="15.75" customHeight="1">
      <c r="A289" s="87" t="s">
        <v>60</v>
      </c>
      <c r="B289" s="88" t="s">
        <v>61</v>
      </c>
      <c r="C289" s="79" t="s">
        <v>1029</v>
      </c>
      <c r="D289" s="91" t="s">
        <v>1892</v>
      </c>
      <c r="E289" s="89"/>
      <c r="F289" s="90">
        <f>IF(D289="CO2",E289,IF(D289="CH4",E289*'State 2005 Data'!$J$16,IF(D289="N2O",'State 2005 Data'!$J$17,IF(D289="Other",E289))))</f>
        <v>0</v>
      </c>
      <c r="G289" s="79"/>
      <c r="H289" s="69"/>
      <c r="I289" s="79"/>
      <c r="J289" s="79"/>
      <c r="K289" s="79"/>
      <c r="L289" s="79"/>
      <c r="M289" s="79"/>
      <c r="N289" s="79"/>
      <c r="O289" s="79"/>
      <c r="P289" s="79"/>
      <c r="Q289" s="79"/>
      <c r="R289" s="79"/>
      <c r="S289" s="79"/>
      <c r="T289" s="79"/>
      <c r="U289" s="79"/>
      <c r="V289" s="79"/>
      <c r="W289" s="79"/>
      <c r="X289" s="79"/>
      <c r="Y289" s="79"/>
      <c r="Z289" s="79"/>
    </row>
    <row r="290" spans="1:26" ht="15.75" customHeight="1">
      <c r="A290" s="87" t="s">
        <v>60</v>
      </c>
      <c r="B290" s="88" t="s">
        <v>61</v>
      </c>
      <c r="C290" s="79" t="s">
        <v>1360</v>
      </c>
      <c r="D290" s="79" t="s">
        <v>1371</v>
      </c>
      <c r="E290" s="89">
        <v>34.50504557231578</v>
      </c>
      <c r="F290" s="90">
        <f>IF(D290="CO2",E290,IF(D290="CH4",E290*'State 2005 Data'!$J$16,IF(D290="N2O",'State 2005 Data'!$J$17,IF(D290="Other",E290))))</f>
        <v>34.50504557231578</v>
      </c>
      <c r="G290" s="79"/>
      <c r="H290" s="69"/>
      <c r="I290" s="79"/>
      <c r="J290" s="79"/>
      <c r="K290" s="79"/>
      <c r="L290" s="79"/>
      <c r="M290" s="79"/>
      <c r="N290" s="79"/>
      <c r="O290" s="79"/>
      <c r="P290" s="79"/>
      <c r="Q290" s="79"/>
      <c r="R290" s="79"/>
      <c r="S290" s="79"/>
      <c r="T290" s="79"/>
      <c r="U290" s="79"/>
      <c r="V290" s="79"/>
      <c r="W290" s="79"/>
      <c r="X290" s="79"/>
      <c r="Y290" s="79"/>
      <c r="Z290" s="79"/>
    </row>
    <row r="291" spans="1:26" ht="15.75" customHeight="1">
      <c r="A291" s="87" t="s">
        <v>60</v>
      </c>
      <c r="B291" s="88" t="s">
        <v>61</v>
      </c>
      <c r="C291" s="79" t="s">
        <v>1360</v>
      </c>
      <c r="D291" s="79" t="s">
        <v>332</v>
      </c>
      <c r="E291" s="89">
        <v>0.30018533824999999</v>
      </c>
      <c r="F291" s="90">
        <f>IF(D291="CO2",E291,IF(D291="CH4",E291*'State 2005 Data'!$J$16,IF(D291="N2O",'State 2005 Data'!$J$17,IF(D291="Other",E291))))</f>
        <v>0.33620757884000002</v>
      </c>
      <c r="G291" s="79"/>
      <c r="H291" s="69"/>
      <c r="I291" s="79"/>
      <c r="J291" s="79"/>
      <c r="K291" s="79"/>
      <c r="L291" s="79"/>
      <c r="M291" s="79"/>
      <c r="N291" s="79"/>
      <c r="O291" s="79"/>
      <c r="P291" s="79"/>
      <c r="Q291" s="79"/>
      <c r="R291" s="79"/>
      <c r="S291" s="79"/>
      <c r="T291" s="79"/>
      <c r="U291" s="79"/>
      <c r="V291" s="79"/>
      <c r="W291" s="79"/>
      <c r="X291" s="79"/>
      <c r="Y291" s="79"/>
      <c r="Z291" s="79"/>
    </row>
    <row r="292" spans="1:26" ht="15.75" customHeight="1">
      <c r="A292" s="87" t="s">
        <v>60</v>
      </c>
      <c r="B292" s="88" t="s">
        <v>61</v>
      </c>
      <c r="C292" s="79" t="s">
        <v>1360</v>
      </c>
      <c r="D292" s="79" t="s">
        <v>334</v>
      </c>
      <c r="E292" s="89">
        <v>6.4880577879999998E-2</v>
      </c>
      <c r="F292" s="90">
        <f>IF(D292="CO2",E292,IF(D292="CH4",E292*'State 2005 Data'!$J$16,IF(D292="N2O",'State 2005 Data'!$J$17,IF(D292="Other",E292))))</f>
        <v>0.88926174496644295</v>
      </c>
      <c r="G292" s="79"/>
      <c r="H292" s="69"/>
      <c r="I292" s="79"/>
      <c r="J292" s="79"/>
      <c r="K292" s="79"/>
      <c r="L292" s="79"/>
      <c r="M292" s="79"/>
      <c r="N292" s="79"/>
      <c r="O292" s="79"/>
      <c r="P292" s="79"/>
      <c r="Q292" s="79"/>
      <c r="R292" s="79"/>
      <c r="S292" s="79"/>
      <c r="T292" s="79"/>
      <c r="U292" s="79"/>
      <c r="V292" s="79"/>
      <c r="W292" s="79"/>
      <c r="X292" s="79"/>
      <c r="Y292" s="79"/>
      <c r="Z292" s="79"/>
    </row>
    <row r="293" spans="1:26" ht="15.75" customHeight="1">
      <c r="A293" s="87" t="s">
        <v>60</v>
      </c>
      <c r="B293" s="88" t="s">
        <v>61</v>
      </c>
      <c r="C293" s="79" t="s">
        <v>1360</v>
      </c>
      <c r="D293" s="91" t="s">
        <v>1892</v>
      </c>
      <c r="E293" s="89"/>
      <c r="F293" s="90">
        <f>IF(D293="CO2",E293,IF(D293="CH4",E293*'State 2005 Data'!$J$16,IF(D293="N2O",'State 2005 Data'!$J$17,IF(D293="Other",E293))))</f>
        <v>0</v>
      </c>
      <c r="G293" s="79"/>
      <c r="H293" s="69"/>
      <c r="I293" s="79"/>
      <c r="J293" s="79"/>
      <c r="K293" s="79"/>
      <c r="L293" s="79"/>
      <c r="M293" s="79"/>
      <c r="N293" s="79"/>
      <c r="O293" s="79"/>
      <c r="P293" s="79"/>
      <c r="Q293" s="79"/>
      <c r="R293" s="79"/>
      <c r="S293" s="79"/>
      <c r="T293" s="79"/>
      <c r="U293" s="79"/>
      <c r="V293" s="79"/>
      <c r="W293" s="79"/>
      <c r="X293" s="79"/>
      <c r="Y293" s="79"/>
      <c r="Z293" s="79"/>
    </row>
    <row r="294" spans="1:26" ht="15.75" customHeight="1">
      <c r="A294" s="87" t="s">
        <v>60</v>
      </c>
      <c r="B294" s="88" t="s">
        <v>61</v>
      </c>
      <c r="C294" s="79" t="s">
        <v>305</v>
      </c>
      <c r="D294" s="79" t="s">
        <v>1371</v>
      </c>
      <c r="E294" s="89">
        <v>55.646309218508293</v>
      </c>
      <c r="F294" s="90">
        <f>IF(D294="CO2",E294,IF(D294="CH4",E294*'State 2005 Data'!$J$16,IF(D294="N2O",'State 2005 Data'!$J$17,IF(D294="Other",E294))))</f>
        <v>55.646309218508293</v>
      </c>
      <c r="G294" s="79"/>
      <c r="H294" s="69"/>
      <c r="I294" s="79"/>
      <c r="J294" s="79"/>
      <c r="K294" s="79"/>
      <c r="L294" s="79"/>
      <c r="M294" s="79"/>
      <c r="N294" s="79"/>
      <c r="O294" s="79"/>
      <c r="P294" s="79"/>
      <c r="Q294" s="79"/>
      <c r="R294" s="79"/>
      <c r="S294" s="79"/>
      <c r="T294" s="79"/>
      <c r="U294" s="79"/>
      <c r="V294" s="79"/>
      <c r="W294" s="79"/>
      <c r="X294" s="79"/>
      <c r="Y294" s="79"/>
      <c r="Z294" s="79"/>
    </row>
    <row r="295" spans="1:26" ht="15.75" customHeight="1">
      <c r="A295" s="87" t="s">
        <v>60</v>
      </c>
      <c r="B295" s="88" t="s">
        <v>61</v>
      </c>
      <c r="C295" s="79" t="s">
        <v>305</v>
      </c>
      <c r="D295" s="79" t="s">
        <v>332</v>
      </c>
      <c r="E295" s="89">
        <v>8.2130164830722538E-2</v>
      </c>
      <c r="F295" s="90">
        <f>IF(D295="CO2",E295,IF(D295="CH4",E295*'State 2005 Data'!$J$16,IF(D295="N2O",'State 2005 Data'!$J$17,IF(D295="Other",E295))))</f>
        <v>9.1985784610409252E-2</v>
      </c>
      <c r="G295" s="79"/>
      <c r="H295" s="69"/>
      <c r="I295" s="79"/>
      <c r="J295" s="79"/>
      <c r="K295" s="79"/>
      <c r="L295" s="79"/>
      <c r="M295" s="79"/>
      <c r="N295" s="79"/>
      <c r="O295" s="79"/>
      <c r="P295" s="79"/>
      <c r="Q295" s="79"/>
      <c r="R295" s="79"/>
      <c r="S295" s="79"/>
      <c r="T295" s="79"/>
      <c r="U295" s="79"/>
      <c r="V295" s="79"/>
      <c r="W295" s="79"/>
      <c r="X295" s="79"/>
      <c r="Y295" s="79"/>
      <c r="Z295" s="79"/>
    </row>
    <row r="296" spans="1:26" ht="15.75" customHeight="1">
      <c r="A296" s="87" t="s">
        <v>60</v>
      </c>
      <c r="B296" s="88" t="s">
        <v>61</v>
      </c>
      <c r="C296" s="79" t="s">
        <v>305</v>
      </c>
      <c r="D296" s="79" t="s">
        <v>334</v>
      </c>
      <c r="E296" s="89">
        <v>1.066754909309976</v>
      </c>
      <c r="F296" s="90">
        <f>IF(D296="CO2",E296,IF(D296="CH4",E296*'State 2005 Data'!$J$16,IF(D296="N2O",'State 2005 Data'!$J$17,IF(D296="Other",E296))))</f>
        <v>0.88926174496644295</v>
      </c>
      <c r="G296" s="79"/>
      <c r="H296" s="69"/>
      <c r="I296" s="79"/>
      <c r="J296" s="79"/>
      <c r="K296" s="79"/>
      <c r="L296" s="79"/>
      <c r="M296" s="79"/>
      <c r="N296" s="79"/>
      <c r="O296" s="79"/>
      <c r="P296" s="79"/>
      <c r="Q296" s="79"/>
      <c r="R296" s="79"/>
      <c r="S296" s="79"/>
      <c r="T296" s="79"/>
      <c r="U296" s="79"/>
      <c r="V296" s="79"/>
      <c r="W296" s="79"/>
      <c r="X296" s="79"/>
      <c r="Y296" s="79"/>
      <c r="Z296" s="79"/>
    </row>
    <row r="297" spans="1:26" ht="15.75" customHeight="1">
      <c r="A297" s="87" t="s">
        <v>60</v>
      </c>
      <c r="B297" s="88" t="s">
        <v>61</v>
      </c>
      <c r="C297" s="79" t="s">
        <v>305</v>
      </c>
      <c r="D297" s="91" t="s">
        <v>1892</v>
      </c>
      <c r="E297" s="89"/>
      <c r="F297" s="90">
        <f>IF(D297="CO2",E297,IF(D297="CH4",E297*'State 2005 Data'!$J$16,IF(D297="N2O",'State 2005 Data'!$J$17,IF(D297="Other",E297))))</f>
        <v>0</v>
      </c>
      <c r="G297" s="79"/>
      <c r="H297" s="69"/>
      <c r="I297" s="79"/>
      <c r="J297" s="79"/>
      <c r="K297" s="79"/>
      <c r="L297" s="79"/>
      <c r="M297" s="79"/>
      <c r="N297" s="79"/>
      <c r="O297" s="79"/>
      <c r="P297" s="79"/>
      <c r="Q297" s="79"/>
      <c r="R297" s="79"/>
      <c r="S297" s="79"/>
      <c r="T297" s="79"/>
      <c r="U297" s="79"/>
      <c r="V297" s="79"/>
      <c r="W297" s="79"/>
      <c r="X297" s="79"/>
      <c r="Y297" s="79"/>
      <c r="Z297" s="79"/>
    </row>
    <row r="298" spans="1:26" ht="15.75" customHeight="1">
      <c r="A298" s="87" t="s">
        <v>60</v>
      </c>
      <c r="B298" s="88" t="s">
        <v>61</v>
      </c>
      <c r="C298" s="79" t="s">
        <v>754</v>
      </c>
      <c r="D298" s="79" t="s">
        <v>1371</v>
      </c>
      <c r="E298" s="90">
        <v>31.141583318786441</v>
      </c>
      <c r="F298" s="90">
        <f>IF(D298="CO2",E298,IF(D298="CH4",E298*'State 2005 Data'!$J$16,IF(D298="N2O",'State 2005 Data'!$J$17,IF(D298="Other",E298))))</f>
        <v>31.141583318786441</v>
      </c>
      <c r="G298" s="79"/>
      <c r="H298" s="69"/>
      <c r="I298" s="79"/>
      <c r="J298" s="79"/>
      <c r="K298" s="79"/>
      <c r="L298" s="79"/>
      <c r="M298" s="79"/>
      <c r="N298" s="79"/>
      <c r="O298" s="79"/>
      <c r="P298" s="79"/>
      <c r="Q298" s="79"/>
      <c r="R298" s="79"/>
      <c r="S298" s="79"/>
      <c r="T298" s="79"/>
      <c r="U298" s="79"/>
      <c r="V298" s="79"/>
      <c r="W298" s="79"/>
      <c r="X298" s="79"/>
      <c r="Y298" s="79"/>
      <c r="Z298" s="79"/>
    </row>
    <row r="299" spans="1:26" ht="15.75" customHeight="1">
      <c r="A299" s="87" t="s">
        <v>60</v>
      </c>
      <c r="B299" s="88" t="s">
        <v>61</v>
      </c>
      <c r="C299" s="79" t="s">
        <v>754</v>
      </c>
      <c r="D299" s="79" t="s">
        <v>332</v>
      </c>
      <c r="E299" s="89">
        <v>3.6813153683274562</v>
      </c>
      <c r="F299" s="90">
        <f>IF(D299="CO2",E299,IF(D299="CH4",E299*'State 2005 Data'!$J$16,IF(D299="N2O",'State 2005 Data'!$J$17,IF(D299="Other",E299))))</f>
        <v>4.1230732125267515</v>
      </c>
      <c r="G299" s="79"/>
      <c r="H299" s="69"/>
      <c r="I299" s="79"/>
      <c r="J299" s="79"/>
      <c r="K299" s="79"/>
      <c r="L299" s="79"/>
      <c r="M299" s="79"/>
      <c r="N299" s="79"/>
      <c r="O299" s="79"/>
      <c r="P299" s="79"/>
      <c r="Q299" s="79"/>
      <c r="R299" s="79"/>
      <c r="S299" s="79"/>
      <c r="T299" s="79"/>
      <c r="U299" s="79"/>
      <c r="V299" s="79"/>
      <c r="W299" s="79"/>
      <c r="X299" s="79"/>
      <c r="Y299" s="79"/>
      <c r="Z299" s="79"/>
    </row>
    <row r="300" spans="1:26" ht="15.75" customHeight="1">
      <c r="A300" s="87" t="s">
        <v>60</v>
      </c>
      <c r="B300" s="88" t="s">
        <v>61</v>
      </c>
      <c r="C300" s="79" t="s">
        <v>754</v>
      </c>
      <c r="D300" s="79" t="s">
        <v>334</v>
      </c>
      <c r="E300" s="89">
        <v>7.4628588714381883E-2</v>
      </c>
      <c r="F300" s="90">
        <f>IF(D300="CO2",E300,IF(D300="CH4",E300*'State 2005 Data'!$J$16,IF(D300="N2O",'State 2005 Data'!$J$17,IF(D300="Other",E300))))</f>
        <v>0.88926174496644295</v>
      </c>
      <c r="G300" s="79"/>
      <c r="H300" s="69"/>
      <c r="I300" s="79"/>
      <c r="J300" s="79"/>
      <c r="K300" s="79"/>
      <c r="L300" s="79"/>
      <c r="M300" s="79"/>
      <c r="N300" s="79"/>
      <c r="O300" s="79"/>
      <c r="P300" s="79"/>
      <c r="Q300" s="79"/>
      <c r="R300" s="79"/>
      <c r="S300" s="79"/>
      <c r="T300" s="79"/>
      <c r="U300" s="79"/>
      <c r="V300" s="79"/>
      <c r="W300" s="79"/>
      <c r="X300" s="79"/>
      <c r="Y300" s="79"/>
      <c r="Z300" s="79"/>
    </row>
    <row r="301" spans="1:26" ht="15.75" customHeight="1">
      <c r="A301" s="87" t="s">
        <v>60</v>
      </c>
      <c r="B301" s="88" t="s">
        <v>61</v>
      </c>
      <c r="C301" s="79" t="s">
        <v>754</v>
      </c>
      <c r="D301" s="79" t="s">
        <v>1892</v>
      </c>
      <c r="E301" s="89">
        <v>3.739649195133214</v>
      </c>
      <c r="F301" s="90">
        <f>IF(D301="CO2",E301,IF(D301="CH4",E301*'State 2005 Data'!$J$16,IF(D301="N2O",'State 2005 Data'!$J$17,IF(D301="Other",E301))))</f>
        <v>3.739649195133214</v>
      </c>
      <c r="G301" s="79"/>
      <c r="H301" s="69"/>
      <c r="I301" s="79"/>
      <c r="J301" s="79"/>
      <c r="K301" s="79"/>
      <c r="L301" s="79"/>
      <c r="M301" s="79"/>
      <c r="N301" s="79"/>
      <c r="O301" s="79"/>
      <c r="P301" s="79"/>
      <c r="Q301" s="79"/>
      <c r="R301" s="79"/>
      <c r="S301" s="79"/>
      <c r="T301" s="79"/>
      <c r="U301" s="79"/>
      <c r="V301" s="79"/>
      <c r="W301" s="79"/>
      <c r="X301" s="79"/>
      <c r="Y301" s="79"/>
      <c r="Z301" s="79"/>
    </row>
    <row r="302" spans="1:26" ht="15.75" customHeight="1">
      <c r="A302" s="87" t="s">
        <v>63</v>
      </c>
      <c r="B302" s="88" t="s">
        <v>64</v>
      </c>
      <c r="C302" s="79" t="s">
        <v>1029</v>
      </c>
      <c r="D302" s="79" t="s">
        <v>1371</v>
      </c>
      <c r="E302" s="89">
        <v>35.160137607274301</v>
      </c>
      <c r="F302" s="90">
        <f>IF(D302="CO2",E302,IF(D302="CH4",E302*'State 2005 Data'!$J$16,IF(D302="N2O",'State 2005 Data'!$J$17,IF(D302="Other",E302))))</f>
        <v>35.160137607274301</v>
      </c>
      <c r="G302" s="79"/>
      <c r="H302" s="69"/>
      <c r="I302" s="79"/>
      <c r="J302" s="79"/>
      <c r="K302" s="79"/>
      <c r="L302" s="79"/>
      <c r="M302" s="79"/>
      <c r="N302" s="79"/>
      <c r="O302" s="79"/>
      <c r="P302" s="79"/>
      <c r="Q302" s="79"/>
      <c r="R302" s="79"/>
      <c r="S302" s="79"/>
      <c r="T302" s="79"/>
      <c r="U302" s="79"/>
      <c r="V302" s="79"/>
      <c r="W302" s="79"/>
      <c r="X302" s="79"/>
      <c r="Y302" s="79"/>
      <c r="Z302" s="79"/>
    </row>
    <row r="303" spans="1:26" ht="15.75" customHeight="1">
      <c r="A303" s="87" t="s">
        <v>63</v>
      </c>
      <c r="B303" s="88" t="s">
        <v>64</v>
      </c>
      <c r="C303" s="79" t="s">
        <v>1029</v>
      </c>
      <c r="D303" s="79" t="s">
        <v>332</v>
      </c>
      <c r="E303" s="89">
        <v>1.165609775E-2</v>
      </c>
      <c r="F303" s="90">
        <f>IF(D303="CO2",E303,IF(D303="CH4",E303*'State 2005 Data'!$J$16,IF(D303="N2O",'State 2005 Data'!$J$17,IF(D303="Other",E303))))</f>
        <v>1.3054829480000002E-2</v>
      </c>
      <c r="G303" s="79"/>
      <c r="H303" s="69"/>
      <c r="I303" s="79"/>
      <c r="J303" s="79"/>
      <c r="K303" s="79"/>
      <c r="L303" s="79"/>
      <c r="M303" s="79"/>
      <c r="N303" s="79"/>
      <c r="O303" s="79"/>
      <c r="P303" s="79"/>
      <c r="Q303" s="79"/>
      <c r="R303" s="79"/>
      <c r="S303" s="79"/>
      <c r="T303" s="79"/>
      <c r="U303" s="79"/>
      <c r="V303" s="79"/>
      <c r="W303" s="79"/>
      <c r="X303" s="79"/>
      <c r="Y303" s="79"/>
      <c r="Z303" s="79"/>
    </row>
    <row r="304" spans="1:26" ht="15.75" customHeight="1">
      <c r="A304" s="87" t="s">
        <v>63</v>
      </c>
      <c r="B304" s="88" t="s">
        <v>64</v>
      </c>
      <c r="C304" s="79" t="s">
        <v>1029</v>
      </c>
      <c r="D304" s="79" t="s">
        <v>334</v>
      </c>
      <c r="E304" s="89">
        <v>0.16249772524</v>
      </c>
      <c r="F304" s="90">
        <f>IF(D304="CO2",E304,IF(D304="CH4",E304*'State 2005 Data'!$J$16,IF(D304="N2O",'State 2005 Data'!$J$17,IF(D304="Other",E304))))</f>
        <v>0.88926174496644295</v>
      </c>
      <c r="G304" s="79"/>
      <c r="H304" s="69"/>
      <c r="I304" s="79"/>
      <c r="J304" s="79"/>
      <c r="K304" s="79"/>
      <c r="L304" s="79"/>
      <c r="M304" s="79"/>
      <c r="N304" s="79"/>
      <c r="O304" s="79"/>
      <c r="P304" s="79"/>
      <c r="Q304" s="79"/>
      <c r="R304" s="79"/>
      <c r="S304" s="79"/>
      <c r="T304" s="79"/>
      <c r="U304" s="79"/>
      <c r="V304" s="79"/>
      <c r="W304" s="79"/>
      <c r="X304" s="79"/>
      <c r="Y304" s="79"/>
      <c r="Z304" s="79"/>
    </row>
    <row r="305" spans="1:26" ht="15.75" customHeight="1">
      <c r="A305" s="87" t="s">
        <v>63</v>
      </c>
      <c r="B305" s="88" t="s">
        <v>64</v>
      </c>
      <c r="C305" s="79" t="s">
        <v>1029</v>
      </c>
      <c r="D305" s="91" t="s">
        <v>1892</v>
      </c>
      <c r="E305" s="89"/>
      <c r="F305" s="90">
        <f>IF(D305="CO2",E305,IF(D305="CH4",E305*'State 2005 Data'!$J$16,IF(D305="N2O",'State 2005 Data'!$J$17,IF(D305="Other",E305))))</f>
        <v>0</v>
      </c>
      <c r="G305" s="79"/>
      <c r="H305" s="69"/>
      <c r="I305" s="79"/>
      <c r="J305" s="79"/>
      <c r="K305" s="79"/>
      <c r="L305" s="79"/>
      <c r="M305" s="79"/>
      <c r="N305" s="79"/>
      <c r="O305" s="79"/>
      <c r="P305" s="79"/>
      <c r="Q305" s="79"/>
      <c r="R305" s="79"/>
      <c r="S305" s="79"/>
      <c r="T305" s="79"/>
      <c r="U305" s="79"/>
      <c r="V305" s="79"/>
      <c r="W305" s="79"/>
      <c r="X305" s="79"/>
      <c r="Y305" s="79"/>
      <c r="Z305" s="79"/>
    </row>
    <row r="306" spans="1:26" ht="15.75" customHeight="1">
      <c r="A306" s="87" t="s">
        <v>63</v>
      </c>
      <c r="B306" s="88" t="s">
        <v>64</v>
      </c>
      <c r="C306" s="79" t="s">
        <v>1360</v>
      </c>
      <c r="D306" s="79" t="s">
        <v>1371</v>
      </c>
      <c r="E306" s="89">
        <v>15.04544085290402</v>
      </c>
      <c r="F306" s="90">
        <f>IF(D306="CO2",E306,IF(D306="CH4",E306*'State 2005 Data'!$J$16,IF(D306="N2O",'State 2005 Data'!$J$17,IF(D306="Other",E306))))</f>
        <v>15.04544085290402</v>
      </c>
      <c r="G306" s="79"/>
      <c r="H306" s="69"/>
      <c r="I306" s="79"/>
      <c r="J306" s="79"/>
      <c r="K306" s="79"/>
      <c r="L306" s="79"/>
      <c r="M306" s="79"/>
      <c r="N306" s="79"/>
      <c r="O306" s="79"/>
      <c r="P306" s="79"/>
      <c r="Q306" s="79"/>
      <c r="R306" s="79"/>
      <c r="S306" s="79"/>
      <c r="T306" s="79"/>
      <c r="U306" s="79"/>
      <c r="V306" s="79"/>
      <c r="W306" s="79"/>
      <c r="X306" s="79"/>
      <c r="Y306" s="79"/>
      <c r="Z306" s="79"/>
    </row>
    <row r="307" spans="1:26" ht="15.75" customHeight="1">
      <c r="A307" s="87" t="s">
        <v>63</v>
      </c>
      <c r="B307" s="88" t="s">
        <v>64</v>
      </c>
      <c r="C307" s="79" t="s">
        <v>1360</v>
      </c>
      <c r="D307" s="79" t="s">
        <v>332</v>
      </c>
      <c r="E307" s="89">
        <v>0.12688159099999999</v>
      </c>
      <c r="F307" s="90">
        <f>IF(D307="CO2",E307,IF(D307="CH4",E307*'State 2005 Data'!$J$16,IF(D307="N2O",'State 2005 Data'!$J$17,IF(D307="Other",E307))))</f>
        <v>0.14210738192</v>
      </c>
      <c r="G307" s="79"/>
      <c r="H307" s="69"/>
      <c r="I307" s="79"/>
      <c r="J307" s="79"/>
      <c r="K307" s="79"/>
      <c r="L307" s="79"/>
      <c r="M307" s="79"/>
      <c r="N307" s="79"/>
      <c r="O307" s="79"/>
      <c r="P307" s="79"/>
      <c r="Q307" s="79"/>
      <c r="R307" s="79"/>
      <c r="S307" s="79"/>
      <c r="T307" s="79"/>
      <c r="U307" s="79"/>
      <c r="V307" s="79"/>
      <c r="W307" s="79"/>
      <c r="X307" s="79"/>
      <c r="Y307" s="79"/>
      <c r="Z307" s="79"/>
    </row>
    <row r="308" spans="1:26" ht="15.75" customHeight="1">
      <c r="A308" s="87" t="s">
        <v>63</v>
      </c>
      <c r="B308" s="88" t="s">
        <v>64</v>
      </c>
      <c r="C308" s="79" t="s">
        <v>1360</v>
      </c>
      <c r="D308" s="79" t="s">
        <v>334</v>
      </c>
      <c r="E308" s="89">
        <v>2.8302097039999991E-2</v>
      </c>
      <c r="F308" s="90">
        <f>IF(D308="CO2",E308,IF(D308="CH4",E308*'State 2005 Data'!$J$16,IF(D308="N2O",'State 2005 Data'!$J$17,IF(D308="Other",E308))))</f>
        <v>0.88926174496644295</v>
      </c>
      <c r="G308" s="79"/>
      <c r="H308" s="69"/>
      <c r="I308" s="79"/>
      <c r="J308" s="79"/>
      <c r="K308" s="79"/>
      <c r="L308" s="79"/>
      <c r="M308" s="79"/>
      <c r="N308" s="79"/>
      <c r="O308" s="79"/>
      <c r="P308" s="79"/>
      <c r="Q308" s="79"/>
      <c r="R308" s="79"/>
      <c r="S308" s="79"/>
      <c r="T308" s="79"/>
      <c r="U308" s="79"/>
      <c r="V308" s="79"/>
      <c r="W308" s="79"/>
      <c r="X308" s="79"/>
      <c r="Y308" s="79"/>
      <c r="Z308" s="79"/>
    </row>
    <row r="309" spans="1:26" ht="15.75" customHeight="1">
      <c r="A309" s="87" t="s">
        <v>63</v>
      </c>
      <c r="B309" s="88" t="s">
        <v>64</v>
      </c>
      <c r="C309" s="79" t="s">
        <v>1360</v>
      </c>
      <c r="D309" s="91" t="s">
        <v>1892</v>
      </c>
      <c r="E309" s="89"/>
      <c r="F309" s="90">
        <f>IF(D309="CO2",E309,IF(D309="CH4",E309*'State 2005 Data'!$J$16,IF(D309="N2O",'State 2005 Data'!$J$17,IF(D309="Other",E309))))</f>
        <v>0</v>
      </c>
      <c r="G309" s="79"/>
      <c r="H309" s="69"/>
      <c r="I309" s="79"/>
      <c r="J309" s="79"/>
      <c r="K309" s="79"/>
      <c r="L309" s="79"/>
      <c r="M309" s="79"/>
      <c r="N309" s="79"/>
      <c r="O309" s="79"/>
      <c r="P309" s="79"/>
      <c r="Q309" s="79"/>
      <c r="R309" s="79"/>
      <c r="S309" s="79"/>
      <c r="T309" s="79"/>
      <c r="U309" s="79"/>
      <c r="V309" s="79"/>
      <c r="W309" s="79"/>
      <c r="X309" s="79"/>
      <c r="Y309" s="79"/>
      <c r="Z309" s="79"/>
    </row>
    <row r="310" spans="1:26" ht="15.75" customHeight="1">
      <c r="A310" s="87" t="s">
        <v>63</v>
      </c>
      <c r="B310" s="88" t="s">
        <v>64</v>
      </c>
      <c r="C310" s="79" t="s">
        <v>305</v>
      </c>
      <c r="D310" s="79" t="s">
        <v>1371</v>
      </c>
      <c r="E310" s="89">
        <v>36.514380807319171</v>
      </c>
      <c r="F310" s="90">
        <f>IF(D310="CO2",E310,IF(D310="CH4",E310*'State 2005 Data'!$J$16,IF(D310="N2O",'State 2005 Data'!$J$17,IF(D310="Other",E310))))</f>
        <v>36.514380807319171</v>
      </c>
      <c r="G310" s="79"/>
      <c r="H310" s="69"/>
      <c r="I310" s="79"/>
      <c r="J310" s="79"/>
      <c r="K310" s="79"/>
      <c r="L310" s="79"/>
      <c r="M310" s="79"/>
      <c r="N310" s="79"/>
      <c r="O310" s="79"/>
      <c r="P310" s="79"/>
      <c r="Q310" s="79"/>
      <c r="R310" s="79"/>
      <c r="S310" s="79"/>
      <c r="T310" s="79"/>
      <c r="U310" s="79"/>
      <c r="V310" s="79"/>
      <c r="W310" s="79"/>
      <c r="X310" s="79"/>
      <c r="Y310" s="79"/>
      <c r="Z310" s="79"/>
    </row>
    <row r="311" spans="1:26" ht="15.75" customHeight="1">
      <c r="A311" s="87" t="s">
        <v>63</v>
      </c>
      <c r="B311" s="88" t="s">
        <v>64</v>
      </c>
      <c r="C311" s="79" t="s">
        <v>305</v>
      </c>
      <c r="D311" s="79" t="s">
        <v>332</v>
      </c>
      <c r="E311" s="89">
        <v>8.2130164830722538E-2</v>
      </c>
      <c r="F311" s="90">
        <f>IF(D311="CO2",E311,IF(D311="CH4",E311*'State 2005 Data'!$J$16,IF(D311="N2O",'State 2005 Data'!$J$17,IF(D311="Other",E311))))</f>
        <v>9.1985784610409252E-2</v>
      </c>
      <c r="G311" s="79"/>
      <c r="H311" s="69"/>
      <c r="I311" s="79"/>
      <c r="J311" s="79"/>
      <c r="K311" s="79"/>
      <c r="L311" s="79"/>
      <c r="M311" s="79"/>
      <c r="N311" s="79"/>
      <c r="O311" s="79"/>
      <c r="P311" s="79"/>
      <c r="Q311" s="79"/>
      <c r="R311" s="79"/>
      <c r="S311" s="79"/>
      <c r="T311" s="79"/>
      <c r="U311" s="79"/>
      <c r="V311" s="79"/>
      <c r="W311" s="79"/>
      <c r="X311" s="79"/>
      <c r="Y311" s="79"/>
      <c r="Z311" s="79"/>
    </row>
    <row r="312" spans="1:26" ht="15.75" customHeight="1">
      <c r="A312" s="87" t="s">
        <v>63</v>
      </c>
      <c r="B312" s="88" t="s">
        <v>64</v>
      </c>
      <c r="C312" s="79" t="s">
        <v>305</v>
      </c>
      <c r="D312" s="79" t="s">
        <v>334</v>
      </c>
      <c r="E312" s="89">
        <v>1.066754909309976</v>
      </c>
      <c r="F312" s="90">
        <f>IF(D312="CO2",E312,IF(D312="CH4",E312*'State 2005 Data'!$J$16,IF(D312="N2O",'State 2005 Data'!$J$17,IF(D312="Other",E312))))</f>
        <v>0.88926174496644295</v>
      </c>
      <c r="G312" s="79"/>
      <c r="H312" s="69"/>
      <c r="I312" s="79"/>
      <c r="J312" s="79"/>
      <c r="K312" s="79"/>
      <c r="L312" s="79"/>
      <c r="M312" s="79"/>
      <c r="N312" s="79"/>
      <c r="O312" s="79"/>
      <c r="P312" s="79"/>
      <c r="Q312" s="79"/>
      <c r="R312" s="79"/>
      <c r="S312" s="79"/>
      <c r="T312" s="79"/>
      <c r="U312" s="79"/>
      <c r="V312" s="79"/>
      <c r="W312" s="79"/>
      <c r="X312" s="79"/>
      <c r="Y312" s="79"/>
      <c r="Z312" s="79"/>
    </row>
    <row r="313" spans="1:26" ht="15.75" customHeight="1">
      <c r="A313" s="87" t="s">
        <v>63</v>
      </c>
      <c r="B313" s="88" t="s">
        <v>64</v>
      </c>
      <c r="C313" s="79" t="s">
        <v>305</v>
      </c>
      <c r="D313" s="91" t="s">
        <v>1892</v>
      </c>
      <c r="E313" s="89"/>
      <c r="F313" s="90">
        <f>IF(D313="CO2",E313,IF(D313="CH4",E313*'State 2005 Data'!$J$16,IF(D313="N2O",'State 2005 Data'!$J$17,IF(D313="Other",E313))))</f>
        <v>0</v>
      </c>
      <c r="G313" s="79"/>
      <c r="H313" s="69"/>
      <c r="I313" s="79"/>
      <c r="J313" s="79"/>
      <c r="K313" s="79"/>
      <c r="L313" s="79"/>
      <c r="M313" s="79"/>
      <c r="N313" s="79"/>
      <c r="O313" s="79"/>
      <c r="P313" s="79"/>
      <c r="Q313" s="79"/>
      <c r="R313" s="79"/>
      <c r="S313" s="79"/>
      <c r="T313" s="79"/>
      <c r="U313" s="79"/>
      <c r="V313" s="79"/>
      <c r="W313" s="79"/>
      <c r="X313" s="79"/>
      <c r="Y313" s="79"/>
      <c r="Z313" s="79"/>
    </row>
    <row r="314" spans="1:26" ht="15.75" customHeight="1">
      <c r="A314" s="87" t="s">
        <v>63</v>
      </c>
      <c r="B314" s="88" t="s">
        <v>64</v>
      </c>
      <c r="C314" s="79" t="s">
        <v>754</v>
      </c>
      <c r="D314" s="79" t="s">
        <v>1371</v>
      </c>
      <c r="E314" s="90">
        <v>15.028759977351619</v>
      </c>
      <c r="F314" s="90">
        <f>IF(D314="CO2",E314,IF(D314="CH4",E314*'State 2005 Data'!$J$16,IF(D314="N2O",'State 2005 Data'!$J$17,IF(D314="Other",E314))))</f>
        <v>15.028759977351619</v>
      </c>
      <c r="G314" s="79"/>
      <c r="H314" s="69"/>
      <c r="I314" s="79"/>
      <c r="J314" s="79"/>
      <c r="K314" s="79"/>
      <c r="L314" s="79"/>
      <c r="M314" s="79"/>
      <c r="N314" s="79"/>
      <c r="O314" s="79"/>
      <c r="P314" s="79"/>
      <c r="Q314" s="79"/>
      <c r="R314" s="79"/>
      <c r="S314" s="79"/>
      <c r="T314" s="79"/>
      <c r="U314" s="79"/>
      <c r="V314" s="79"/>
      <c r="W314" s="79"/>
      <c r="X314" s="79"/>
      <c r="Y314" s="79"/>
      <c r="Z314" s="79"/>
    </row>
    <row r="315" spans="1:26" ht="15.75" customHeight="1">
      <c r="A315" s="87" t="s">
        <v>63</v>
      </c>
      <c r="B315" s="88" t="s">
        <v>64</v>
      </c>
      <c r="C315" s="79" t="s">
        <v>754</v>
      </c>
      <c r="D315" s="79" t="s">
        <v>332</v>
      </c>
      <c r="E315" s="89">
        <v>1.7935344935747459</v>
      </c>
      <c r="F315" s="90">
        <f>IF(D315="CO2",E315,IF(D315="CH4",E315*'State 2005 Data'!$J$16,IF(D315="N2O",'State 2005 Data'!$J$17,IF(D315="Other",E315))))</f>
        <v>2.0087586328037155</v>
      </c>
      <c r="G315" s="79"/>
      <c r="H315" s="69"/>
      <c r="I315" s="79"/>
      <c r="J315" s="79"/>
      <c r="K315" s="79"/>
      <c r="L315" s="79"/>
      <c r="M315" s="79"/>
      <c r="N315" s="79"/>
      <c r="O315" s="79"/>
      <c r="P315" s="79"/>
      <c r="Q315" s="79"/>
      <c r="R315" s="79"/>
      <c r="S315" s="79"/>
      <c r="T315" s="79"/>
      <c r="U315" s="79"/>
      <c r="V315" s="79"/>
      <c r="W315" s="79"/>
      <c r="X315" s="79"/>
      <c r="Y315" s="79"/>
      <c r="Z315" s="79"/>
    </row>
    <row r="316" spans="1:26" ht="15.75" customHeight="1">
      <c r="A316" s="87" t="s">
        <v>63</v>
      </c>
      <c r="B316" s="88" t="s">
        <v>64</v>
      </c>
      <c r="C316" s="79" t="s">
        <v>754</v>
      </c>
      <c r="D316" s="79" t="s">
        <v>334</v>
      </c>
      <c r="E316" s="89">
        <v>6.4795824067013799E-2</v>
      </c>
      <c r="F316" s="90">
        <f>IF(D316="CO2",E316,IF(D316="CH4",E316*'State 2005 Data'!$J$16,IF(D316="N2O",'State 2005 Data'!$J$17,IF(D316="Other",E316))))</f>
        <v>0.88926174496644295</v>
      </c>
      <c r="G316" s="79"/>
      <c r="H316" s="69"/>
      <c r="I316" s="79"/>
      <c r="J316" s="79"/>
      <c r="K316" s="79"/>
      <c r="L316" s="79"/>
      <c r="M316" s="79"/>
      <c r="N316" s="79"/>
      <c r="O316" s="79"/>
      <c r="P316" s="79"/>
      <c r="Q316" s="79"/>
      <c r="R316" s="79"/>
      <c r="S316" s="79"/>
      <c r="T316" s="79"/>
      <c r="U316" s="79"/>
      <c r="V316" s="79"/>
      <c r="W316" s="79"/>
      <c r="X316" s="79"/>
      <c r="Y316" s="79"/>
      <c r="Z316" s="79"/>
    </row>
    <row r="317" spans="1:26" ht="15.75" customHeight="1">
      <c r="A317" s="87" t="s">
        <v>63</v>
      </c>
      <c r="B317" s="88" t="s">
        <v>64</v>
      </c>
      <c r="C317" s="79" t="s">
        <v>754</v>
      </c>
      <c r="D317" s="79" t="s">
        <v>1892</v>
      </c>
      <c r="E317" s="89">
        <v>1.9438149569357059</v>
      </c>
      <c r="F317" s="90">
        <f>IF(D317="CO2",E317,IF(D317="CH4",E317*'State 2005 Data'!$J$16,IF(D317="N2O",'State 2005 Data'!$J$17,IF(D317="Other",E317))))</f>
        <v>1.9438149569357059</v>
      </c>
      <c r="G317" s="79"/>
      <c r="H317" s="69"/>
      <c r="I317" s="79"/>
      <c r="J317" s="79"/>
      <c r="K317" s="79"/>
      <c r="L317" s="79"/>
      <c r="M317" s="79"/>
      <c r="N317" s="79"/>
      <c r="O317" s="79"/>
      <c r="P317" s="79"/>
      <c r="Q317" s="79"/>
      <c r="R317" s="79"/>
      <c r="S317" s="79"/>
      <c r="T317" s="79"/>
      <c r="U317" s="79"/>
      <c r="V317" s="79"/>
      <c r="W317" s="79"/>
      <c r="X317" s="79"/>
      <c r="Y317" s="79"/>
      <c r="Z317" s="79"/>
    </row>
    <row r="318" spans="1:26" ht="15.75" customHeight="1">
      <c r="A318" s="87" t="s">
        <v>77</v>
      </c>
      <c r="B318" s="88" t="s">
        <v>78</v>
      </c>
      <c r="C318" s="79" t="s">
        <v>1029</v>
      </c>
      <c r="D318" s="79" t="s">
        <v>1371</v>
      </c>
      <c r="E318" s="89">
        <v>26.121217160085251</v>
      </c>
      <c r="F318" s="90">
        <f>IF(D318="CO2",E318,IF(D318="CH4",E318*'State 2005 Data'!$J$16,IF(D318="N2O",'State 2005 Data'!$J$17,IF(D318="Other",E318))))</f>
        <v>26.121217160085251</v>
      </c>
      <c r="G318" s="79"/>
      <c r="H318" s="69"/>
      <c r="I318" s="79"/>
      <c r="J318" s="79"/>
      <c r="K318" s="79"/>
      <c r="L318" s="79"/>
      <c r="M318" s="79"/>
      <c r="N318" s="79"/>
      <c r="O318" s="79"/>
      <c r="P318" s="79"/>
      <c r="Q318" s="79"/>
      <c r="R318" s="79"/>
      <c r="S318" s="79"/>
      <c r="T318" s="79"/>
      <c r="U318" s="79"/>
      <c r="V318" s="79"/>
      <c r="W318" s="79"/>
      <c r="X318" s="79"/>
      <c r="Y318" s="79"/>
      <c r="Z318" s="79"/>
    </row>
    <row r="319" spans="1:26" ht="15.75" customHeight="1">
      <c r="A319" s="87" t="s">
        <v>77</v>
      </c>
      <c r="B319" s="88" t="s">
        <v>78</v>
      </c>
      <c r="C319" s="79" t="s">
        <v>1029</v>
      </c>
      <c r="D319" s="79" t="s">
        <v>332</v>
      </c>
      <c r="E319" s="89">
        <v>8.4860812500000011E-3</v>
      </c>
      <c r="F319" s="90">
        <f>IF(D319="CO2",E319,IF(D319="CH4",E319*'State 2005 Data'!$J$16,IF(D319="N2O",'State 2005 Data'!$J$17,IF(D319="Other",E319))))</f>
        <v>9.5044110000000025E-3</v>
      </c>
      <c r="G319" s="79"/>
      <c r="H319" s="69"/>
      <c r="I319" s="79"/>
      <c r="J319" s="79"/>
      <c r="K319" s="79"/>
      <c r="L319" s="79"/>
      <c r="M319" s="79"/>
      <c r="N319" s="79"/>
      <c r="O319" s="79"/>
      <c r="P319" s="79"/>
      <c r="Q319" s="79"/>
      <c r="R319" s="79"/>
      <c r="S319" s="79"/>
      <c r="T319" s="79"/>
      <c r="U319" s="79"/>
      <c r="V319" s="79"/>
      <c r="W319" s="79"/>
      <c r="X319" s="79"/>
      <c r="Y319" s="79"/>
      <c r="Z319" s="79"/>
    </row>
    <row r="320" spans="1:26" ht="15.75" customHeight="1">
      <c r="A320" s="87" t="s">
        <v>77</v>
      </c>
      <c r="B320" s="88" t="s">
        <v>78</v>
      </c>
      <c r="C320" s="79" t="s">
        <v>1029</v>
      </c>
      <c r="D320" s="79" t="s">
        <v>334</v>
      </c>
      <c r="E320" s="89">
        <v>9.0507558719999992E-2</v>
      </c>
      <c r="F320" s="90">
        <f>IF(D320="CO2",E320,IF(D320="CH4",E320*'State 2005 Data'!$J$16,IF(D320="N2O",'State 2005 Data'!$J$17,IF(D320="Other",E320))))</f>
        <v>0.88926174496644295</v>
      </c>
      <c r="G320" s="79"/>
      <c r="H320" s="69"/>
      <c r="I320" s="79"/>
      <c r="J320" s="79"/>
      <c r="K320" s="79"/>
      <c r="L320" s="79"/>
      <c r="M320" s="79"/>
      <c r="N320" s="79"/>
      <c r="O320" s="79"/>
      <c r="P320" s="79"/>
      <c r="Q320" s="79"/>
      <c r="R320" s="79"/>
      <c r="S320" s="79"/>
      <c r="T320" s="79"/>
      <c r="U320" s="79"/>
      <c r="V320" s="79"/>
      <c r="W320" s="79"/>
      <c r="X320" s="79"/>
      <c r="Y320" s="79"/>
      <c r="Z320" s="79"/>
    </row>
    <row r="321" spans="1:26" ht="15.75" customHeight="1">
      <c r="A321" s="87" t="s">
        <v>77</v>
      </c>
      <c r="B321" s="88" t="s">
        <v>78</v>
      </c>
      <c r="C321" s="79" t="s">
        <v>1029</v>
      </c>
      <c r="D321" s="91" t="s">
        <v>1892</v>
      </c>
      <c r="E321" s="89"/>
      <c r="F321" s="90">
        <f>IF(D321="CO2",E321,IF(D321="CH4",E321*'State 2005 Data'!$J$16,IF(D321="N2O",'State 2005 Data'!$J$17,IF(D321="Other",E321))))</f>
        <v>0</v>
      </c>
      <c r="G321" s="79"/>
      <c r="H321" s="69"/>
      <c r="I321" s="79"/>
      <c r="J321" s="79"/>
      <c r="K321" s="79"/>
      <c r="L321" s="79"/>
      <c r="M321" s="79"/>
      <c r="N321" s="79"/>
      <c r="O321" s="79"/>
      <c r="P321" s="79"/>
      <c r="Q321" s="79"/>
      <c r="R321" s="79"/>
      <c r="S321" s="79"/>
      <c r="T321" s="79"/>
      <c r="U321" s="79"/>
      <c r="V321" s="79"/>
      <c r="W321" s="79"/>
      <c r="X321" s="79"/>
      <c r="Y321" s="79"/>
      <c r="Z321" s="79"/>
    </row>
    <row r="322" spans="1:26" ht="15.75" customHeight="1">
      <c r="A322" s="87" t="s">
        <v>77</v>
      </c>
      <c r="B322" s="88" t="s">
        <v>78</v>
      </c>
      <c r="C322" s="79" t="s">
        <v>1360</v>
      </c>
      <c r="D322" s="79" t="s">
        <v>1371</v>
      </c>
      <c r="E322" s="89">
        <v>3.9809726960932159</v>
      </c>
      <c r="F322" s="90">
        <f>IF(D322="CO2",E322,IF(D322="CH4",E322*'State 2005 Data'!$J$16,IF(D322="N2O",'State 2005 Data'!$J$17,IF(D322="Other",E322))))</f>
        <v>3.9809726960932159</v>
      </c>
      <c r="G322" s="79"/>
      <c r="H322" s="69"/>
      <c r="I322" s="79"/>
      <c r="J322" s="79"/>
      <c r="K322" s="79"/>
      <c r="L322" s="79"/>
      <c r="M322" s="79"/>
      <c r="N322" s="79"/>
      <c r="O322" s="79"/>
      <c r="P322" s="79"/>
      <c r="Q322" s="79"/>
      <c r="R322" s="79"/>
      <c r="S322" s="79"/>
      <c r="T322" s="79"/>
      <c r="U322" s="79"/>
      <c r="V322" s="79"/>
      <c r="W322" s="79"/>
      <c r="X322" s="79"/>
      <c r="Y322" s="79"/>
      <c r="Z322" s="79"/>
    </row>
    <row r="323" spans="1:26" ht="15.75" customHeight="1">
      <c r="A323" s="87" t="s">
        <v>77</v>
      </c>
      <c r="B323" s="88" t="s">
        <v>78</v>
      </c>
      <c r="C323" s="79" t="s">
        <v>1360</v>
      </c>
      <c r="D323" s="79" t="s">
        <v>332</v>
      </c>
      <c r="E323" s="89">
        <v>2.57100865E-2</v>
      </c>
      <c r="F323" s="90">
        <f>IF(D323="CO2",E323,IF(D323="CH4",E323*'State 2005 Data'!$J$16,IF(D323="N2O",'State 2005 Data'!$J$17,IF(D323="Other",E323))))</f>
        <v>2.8795296880000001E-2</v>
      </c>
      <c r="G323" s="79"/>
      <c r="H323" s="69"/>
      <c r="I323" s="79"/>
      <c r="J323" s="79"/>
      <c r="K323" s="79"/>
      <c r="L323" s="79"/>
      <c r="M323" s="79"/>
      <c r="N323" s="79"/>
      <c r="O323" s="79"/>
      <c r="P323" s="79"/>
      <c r="Q323" s="79"/>
      <c r="R323" s="79"/>
      <c r="S323" s="79"/>
      <c r="T323" s="79"/>
      <c r="U323" s="79"/>
      <c r="V323" s="79"/>
      <c r="W323" s="79"/>
      <c r="X323" s="79"/>
      <c r="Y323" s="79"/>
      <c r="Z323" s="79"/>
    </row>
    <row r="324" spans="1:26" ht="15.75" customHeight="1">
      <c r="A324" s="87" t="s">
        <v>77</v>
      </c>
      <c r="B324" s="88" t="s">
        <v>78</v>
      </c>
      <c r="C324" s="79" t="s">
        <v>1360</v>
      </c>
      <c r="D324" s="79" t="s">
        <v>334</v>
      </c>
      <c r="E324" s="89">
        <v>5.6117929599999988E-3</v>
      </c>
      <c r="F324" s="90">
        <f>IF(D324="CO2",E324,IF(D324="CH4",E324*'State 2005 Data'!$J$16,IF(D324="N2O",'State 2005 Data'!$J$17,IF(D324="Other",E324))))</f>
        <v>0.88926174496644295</v>
      </c>
      <c r="G324" s="79"/>
      <c r="H324" s="69"/>
      <c r="I324" s="79"/>
      <c r="J324" s="79"/>
      <c r="K324" s="79"/>
      <c r="L324" s="79"/>
      <c r="M324" s="79"/>
      <c r="N324" s="79"/>
      <c r="O324" s="79"/>
      <c r="P324" s="79"/>
      <c r="Q324" s="79"/>
      <c r="R324" s="79"/>
      <c r="S324" s="79"/>
      <c r="T324" s="79"/>
      <c r="U324" s="79"/>
      <c r="V324" s="79"/>
      <c r="W324" s="79"/>
      <c r="X324" s="79"/>
      <c r="Y324" s="79"/>
      <c r="Z324" s="79"/>
    </row>
    <row r="325" spans="1:26" ht="15.75" customHeight="1">
      <c r="A325" s="87" t="s">
        <v>77</v>
      </c>
      <c r="B325" s="88" t="s">
        <v>78</v>
      </c>
      <c r="C325" s="79" t="s">
        <v>1360</v>
      </c>
      <c r="D325" s="91" t="s">
        <v>1892</v>
      </c>
      <c r="E325" s="89"/>
      <c r="F325" s="90">
        <f>IF(D325="CO2",E325,IF(D325="CH4",E325*'State 2005 Data'!$J$16,IF(D325="N2O",'State 2005 Data'!$J$17,IF(D325="Other",E325))))</f>
        <v>0</v>
      </c>
      <c r="G325" s="79"/>
      <c r="H325" s="69"/>
      <c r="I325" s="79"/>
      <c r="J325" s="79"/>
      <c r="K325" s="79"/>
      <c r="L325" s="79"/>
      <c r="M325" s="79"/>
      <c r="N325" s="79"/>
      <c r="O325" s="79"/>
      <c r="P325" s="79"/>
      <c r="Q325" s="79"/>
      <c r="R325" s="79"/>
      <c r="S325" s="79"/>
      <c r="T325" s="79"/>
      <c r="U325" s="79"/>
      <c r="V325" s="79"/>
      <c r="W325" s="79"/>
      <c r="X325" s="79"/>
      <c r="Y325" s="79"/>
      <c r="Z325" s="79"/>
    </row>
    <row r="326" spans="1:26" ht="15.75" customHeight="1">
      <c r="A326" s="87" t="s">
        <v>77</v>
      </c>
      <c r="B326" s="88" t="s">
        <v>78</v>
      </c>
      <c r="C326" s="79" t="s">
        <v>305</v>
      </c>
      <c r="D326" s="79" t="s">
        <v>1371</v>
      </c>
      <c r="E326" s="89">
        <v>16.784247192510229</v>
      </c>
      <c r="F326" s="90">
        <f>IF(D326="CO2",E326,IF(D326="CH4",E326*'State 2005 Data'!$J$16,IF(D326="N2O",'State 2005 Data'!$J$17,IF(D326="Other",E326))))</f>
        <v>16.784247192510229</v>
      </c>
      <c r="G326" s="79"/>
      <c r="H326" s="69"/>
      <c r="I326" s="79"/>
      <c r="J326" s="79"/>
      <c r="K326" s="79"/>
      <c r="L326" s="79"/>
      <c r="M326" s="79"/>
      <c r="N326" s="79"/>
      <c r="O326" s="79"/>
      <c r="P326" s="79"/>
      <c r="Q326" s="79"/>
      <c r="R326" s="79"/>
      <c r="S326" s="79"/>
      <c r="T326" s="79"/>
      <c r="U326" s="79"/>
      <c r="V326" s="79"/>
      <c r="W326" s="79"/>
      <c r="X326" s="79"/>
      <c r="Y326" s="79"/>
      <c r="Z326" s="79"/>
    </row>
    <row r="327" spans="1:26" ht="15.75" customHeight="1">
      <c r="A327" s="87" t="s">
        <v>77</v>
      </c>
      <c r="B327" s="88" t="s">
        <v>78</v>
      </c>
      <c r="C327" s="79" t="s">
        <v>305</v>
      </c>
      <c r="D327" s="79" t="s">
        <v>332</v>
      </c>
      <c r="E327" s="89">
        <v>8.2130164830722538E-2</v>
      </c>
      <c r="F327" s="90">
        <f>IF(D327="CO2",E327,IF(D327="CH4",E327*'State 2005 Data'!$J$16,IF(D327="N2O",'State 2005 Data'!$J$17,IF(D327="Other",E327))))</f>
        <v>9.1985784610409252E-2</v>
      </c>
      <c r="G327" s="79"/>
      <c r="H327" s="69"/>
      <c r="I327" s="79"/>
      <c r="J327" s="79"/>
      <c r="K327" s="79"/>
      <c r="L327" s="79"/>
      <c r="M327" s="79"/>
      <c r="N327" s="79"/>
      <c r="O327" s="79"/>
      <c r="P327" s="79"/>
      <c r="Q327" s="79"/>
      <c r="R327" s="79"/>
      <c r="S327" s="79"/>
      <c r="T327" s="79"/>
      <c r="U327" s="79"/>
      <c r="V327" s="79"/>
      <c r="W327" s="79"/>
      <c r="X327" s="79"/>
      <c r="Y327" s="79"/>
      <c r="Z327" s="79"/>
    </row>
    <row r="328" spans="1:26" ht="15.75" customHeight="1">
      <c r="A328" s="87" t="s">
        <v>77</v>
      </c>
      <c r="B328" s="88" t="s">
        <v>78</v>
      </c>
      <c r="C328" s="79" t="s">
        <v>305</v>
      </c>
      <c r="D328" s="79" t="s">
        <v>334</v>
      </c>
      <c r="E328" s="89">
        <v>1.066754909309976</v>
      </c>
      <c r="F328" s="90">
        <f>IF(D328="CO2",E328,IF(D328="CH4",E328*'State 2005 Data'!$J$16,IF(D328="N2O",'State 2005 Data'!$J$17,IF(D328="Other",E328))))</f>
        <v>0.88926174496644295</v>
      </c>
      <c r="G328" s="79"/>
      <c r="H328" s="69"/>
      <c r="I328" s="79"/>
      <c r="J328" s="79"/>
      <c r="K328" s="79"/>
      <c r="L328" s="79"/>
      <c r="M328" s="79"/>
      <c r="N328" s="79"/>
      <c r="O328" s="79"/>
      <c r="P328" s="79"/>
      <c r="Q328" s="79"/>
      <c r="R328" s="79"/>
      <c r="S328" s="79"/>
      <c r="T328" s="79"/>
      <c r="U328" s="79"/>
      <c r="V328" s="79"/>
      <c r="W328" s="79"/>
      <c r="X328" s="79"/>
      <c r="Y328" s="79"/>
      <c r="Z328" s="79"/>
    </row>
    <row r="329" spans="1:26" ht="15.75" customHeight="1">
      <c r="A329" s="87" t="s">
        <v>77</v>
      </c>
      <c r="B329" s="88" t="s">
        <v>78</v>
      </c>
      <c r="C329" s="79" t="s">
        <v>305</v>
      </c>
      <c r="D329" s="91" t="s">
        <v>1892</v>
      </c>
      <c r="E329" s="89"/>
      <c r="F329" s="90">
        <f>IF(D329="CO2",E329,IF(D329="CH4",E329*'State 2005 Data'!$J$16,IF(D329="N2O",'State 2005 Data'!$J$17,IF(D329="Other",E329))))</f>
        <v>0</v>
      </c>
      <c r="G329" s="79"/>
      <c r="H329" s="69"/>
      <c r="I329" s="79"/>
      <c r="J329" s="79"/>
      <c r="K329" s="79"/>
      <c r="L329" s="79"/>
      <c r="M329" s="79"/>
      <c r="N329" s="79"/>
      <c r="O329" s="79"/>
      <c r="P329" s="79"/>
      <c r="Q329" s="79"/>
      <c r="R329" s="79"/>
      <c r="S329" s="79"/>
      <c r="T329" s="79"/>
      <c r="U329" s="79"/>
      <c r="V329" s="79"/>
      <c r="W329" s="79"/>
      <c r="X329" s="79"/>
      <c r="Y329" s="79"/>
      <c r="Z329" s="79"/>
    </row>
    <row r="330" spans="1:26" ht="15.75" customHeight="1">
      <c r="A330" s="87" t="s">
        <v>77</v>
      </c>
      <c r="B330" s="88" t="s">
        <v>78</v>
      </c>
      <c r="C330" s="79" t="s">
        <v>754</v>
      </c>
      <c r="D330" s="79" t="s">
        <v>1371</v>
      </c>
      <c r="E330" s="90">
        <v>3.5286096234909952</v>
      </c>
      <c r="F330" s="90">
        <f>IF(D330="CO2",E330,IF(D330="CH4",E330*'State 2005 Data'!$J$16,IF(D330="N2O",'State 2005 Data'!$J$17,IF(D330="Other",E330))))</f>
        <v>3.5286096234909952</v>
      </c>
      <c r="G330" s="79"/>
      <c r="H330" s="69"/>
      <c r="I330" s="79"/>
      <c r="J330" s="79"/>
      <c r="K330" s="79"/>
      <c r="L330" s="79"/>
      <c r="M330" s="79"/>
      <c r="N330" s="79"/>
      <c r="O330" s="79"/>
      <c r="P330" s="79"/>
      <c r="Q330" s="79"/>
      <c r="R330" s="79"/>
      <c r="S330" s="79"/>
      <c r="T330" s="79"/>
      <c r="U330" s="79"/>
      <c r="V330" s="79"/>
      <c r="W330" s="79"/>
      <c r="X330" s="79"/>
      <c r="Y330" s="79"/>
      <c r="Z330" s="79"/>
    </row>
    <row r="331" spans="1:26" ht="15.75" customHeight="1">
      <c r="A331" s="87" t="s">
        <v>77</v>
      </c>
      <c r="B331" s="88" t="s">
        <v>78</v>
      </c>
      <c r="C331" s="79" t="s">
        <v>754</v>
      </c>
      <c r="D331" s="79" t="s">
        <v>332</v>
      </c>
      <c r="E331" s="89">
        <v>1.1301796988561521</v>
      </c>
      <c r="F331" s="90">
        <f>IF(D331="CO2",E331,IF(D331="CH4",E331*'State 2005 Data'!$J$16,IF(D331="N2O",'State 2005 Data'!$J$17,IF(D331="Other",E331))))</f>
        <v>1.2658012627188904</v>
      </c>
      <c r="G331" s="79"/>
      <c r="H331" s="69"/>
      <c r="I331" s="79"/>
      <c r="J331" s="79"/>
      <c r="K331" s="79"/>
      <c r="L331" s="79"/>
      <c r="M331" s="79"/>
      <c r="N331" s="79"/>
      <c r="O331" s="79"/>
      <c r="P331" s="79"/>
      <c r="Q331" s="79"/>
      <c r="R331" s="79"/>
      <c r="S331" s="79"/>
      <c r="T331" s="79"/>
      <c r="U331" s="79"/>
      <c r="V331" s="79"/>
      <c r="W331" s="79"/>
      <c r="X331" s="79"/>
      <c r="Y331" s="79"/>
      <c r="Z331" s="79"/>
    </row>
    <row r="332" spans="1:26" ht="15.75" customHeight="1">
      <c r="A332" s="87" t="s">
        <v>77</v>
      </c>
      <c r="B332" s="88" t="s">
        <v>78</v>
      </c>
      <c r="C332" s="79" t="s">
        <v>754</v>
      </c>
      <c r="D332" s="79" t="s">
        <v>334</v>
      </c>
      <c r="E332" s="89">
        <v>6.9108538810215871E-3</v>
      </c>
      <c r="F332" s="90">
        <f>IF(D332="CO2",E332,IF(D332="CH4",E332*'State 2005 Data'!$J$16,IF(D332="N2O",'State 2005 Data'!$J$17,IF(D332="Other",E332))))</f>
        <v>0.88926174496644295</v>
      </c>
      <c r="G332" s="79"/>
      <c r="H332" s="69"/>
      <c r="I332" s="79"/>
      <c r="J332" s="79"/>
      <c r="K332" s="79"/>
      <c r="L332" s="79"/>
      <c r="M332" s="79"/>
      <c r="N332" s="79"/>
      <c r="O332" s="79"/>
      <c r="P332" s="79"/>
      <c r="Q332" s="79"/>
      <c r="R332" s="79"/>
      <c r="S332" s="79"/>
      <c r="T332" s="79"/>
      <c r="U332" s="79"/>
      <c r="V332" s="79"/>
      <c r="W332" s="79"/>
      <c r="X332" s="79"/>
      <c r="Y332" s="79"/>
      <c r="Z332" s="79"/>
    </row>
    <row r="333" spans="1:26" ht="15.75" customHeight="1">
      <c r="A333" s="87" t="s">
        <v>77</v>
      </c>
      <c r="B333" s="88" t="s">
        <v>78</v>
      </c>
      <c r="C333" s="79" t="s">
        <v>754</v>
      </c>
      <c r="D333" s="79" t="s">
        <v>1892</v>
      </c>
      <c r="E333" s="89">
        <v>0.90402756149910923</v>
      </c>
      <c r="F333" s="90">
        <f>IF(D333="CO2",E333,IF(D333="CH4",E333*'State 2005 Data'!$J$16,IF(D333="N2O",'State 2005 Data'!$J$17,IF(D333="Other",E333))))</f>
        <v>0.90402756149910923</v>
      </c>
      <c r="G333" s="79"/>
      <c r="H333" s="69"/>
      <c r="I333" s="79"/>
      <c r="J333" s="79"/>
      <c r="K333" s="79"/>
      <c r="L333" s="79"/>
      <c r="M333" s="79"/>
      <c r="N333" s="79"/>
      <c r="O333" s="79"/>
      <c r="P333" s="79"/>
      <c r="Q333" s="79"/>
      <c r="R333" s="79"/>
      <c r="S333" s="79"/>
      <c r="T333" s="79"/>
      <c r="U333" s="79"/>
      <c r="V333" s="79"/>
      <c r="W333" s="79"/>
      <c r="X333" s="79"/>
      <c r="Y333" s="79"/>
      <c r="Z333" s="79"/>
    </row>
    <row r="334" spans="1:26" ht="15.75" customHeight="1">
      <c r="A334" s="87" t="s">
        <v>83</v>
      </c>
      <c r="B334" s="88" t="s">
        <v>84</v>
      </c>
      <c r="C334" s="79" t="s">
        <v>1029</v>
      </c>
      <c r="D334" s="79" t="s">
        <v>1371</v>
      </c>
      <c r="E334" s="89">
        <v>19.073403286742501</v>
      </c>
      <c r="F334" s="90">
        <f>IF(D334="CO2",E334,IF(D334="CH4",E334*'State 2005 Data'!$J$16,IF(D334="N2O",'State 2005 Data'!$J$17,IF(D334="Other",E334))))</f>
        <v>19.073403286742501</v>
      </c>
      <c r="G334" s="79"/>
      <c r="H334" s="69"/>
      <c r="I334" s="79"/>
      <c r="J334" s="79"/>
      <c r="K334" s="79"/>
      <c r="L334" s="79"/>
      <c r="M334" s="79"/>
      <c r="N334" s="79"/>
      <c r="O334" s="79"/>
      <c r="P334" s="79"/>
      <c r="Q334" s="79"/>
      <c r="R334" s="79"/>
      <c r="S334" s="79"/>
      <c r="T334" s="79"/>
      <c r="U334" s="79"/>
      <c r="V334" s="79"/>
      <c r="W334" s="79"/>
      <c r="X334" s="79"/>
      <c r="Y334" s="79"/>
      <c r="Z334" s="79"/>
    </row>
    <row r="335" spans="1:26" ht="15.75" customHeight="1">
      <c r="A335" s="87" t="s">
        <v>83</v>
      </c>
      <c r="B335" s="88" t="s">
        <v>84</v>
      </c>
      <c r="C335" s="79" t="s">
        <v>1029</v>
      </c>
      <c r="D335" s="79" t="s">
        <v>332</v>
      </c>
      <c r="E335" s="89">
        <v>6.8025587499999998E-3</v>
      </c>
      <c r="F335" s="90">
        <f>IF(D335="CO2",E335,IF(D335="CH4",E335*'State 2005 Data'!$J$16,IF(D335="N2O",'State 2005 Data'!$J$17,IF(D335="Other",E335))))</f>
        <v>7.6188658000000001E-3</v>
      </c>
      <c r="G335" s="79"/>
      <c r="H335" s="69"/>
      <c r="I335" s="79"/>
      <c r="J335" s="79"/>
      <c r="K335" s="79"/>
      <c r="L335" s="79"/>
      <c r="M335" s="79"/>
      <c r="N335" s="79"/>
      <c r="O335" s="79"/>
      <c r="P335" s="79"/>
      <c r="Q335" s="79"/>
      <c r="R335" s="79"/>
      <c r="S335" s="79"/>
      <c r="T335" s="79"/>
      <c r="U335" s="79"/>
      <c r="V335" s="79"/>
      <c r="W335" s="79"/>
      <c r="X335" s="79"/>
      <c r="Y335" s="79"/>
      <c r="Z335" s="79"/>
    </row>
    <row r="336" spans="1:26" ht="15.75" customHeight="1">
      <c r="A336" s="87" t="s">
        <v>83</v>
      </c>
      <c r="B336" s="88" t="s">
        <v>84</v>
      </c>
      <c r="C336" s="79" t="s">
        <v>1029</v>
      </c>
      <c r="D336" s="79" t="s">
        <v>334</v>
      </c>
      <c r="E336" s="89">
        <v>6.0822753599999987E-2</v>
      </c>
      <c r="F336" s="90">
        <f>IF(D336="CO2",E336,IF(D336="CH4",E336*'State 2005 Data'!$J$16,IF(D336="N2O",'State 2005 Data'!$J$17,IF(D336="Other",E336))))</f>
        <v>0.88926174496644295</v>
      </c>
      <c r="G336" s="79"/>
      <c r="H336" s="69"/>
      <c r="I336" s="79"/>
      <c r="J336" s="79"/>
      <c r="K336" s="79"/>
      <c r="L336" s="79"/>
      <c r="M336" s="79"/>
      <c r="N336" s="79"/>
      <c r="O336" s="79"/>
      <c r="P336" s="79"/>
      <c r="Q336" s="79"/>
      <c r="R336" s="79"/>
      <c r="S336" s="79"/>
      <c r="T336" s="79"/>
      <c r="U336" s="79"/>
      <c r="V336" s="79"/>
      <c r="W336" s="79"/>
      <c r="X336" s="79"/>
      <c r="Y336" s="79"/>
      <c r="Z336" s="79"/>
    </row>
    <row r="337" spans="1:26" ht="15.75" customHeight="1">
      <c r="A337" s="87" t="s">
        <v>83</v>
      </c>
      <c r="B337" s="88" t="s">
        <v>84</v>
      </c>
      <c r="C337" s="79" t="s">
        <v>1029</v>
      </c>
      <c r="D337" s="91" t="s">
        <v>1892</v>
      </c>
      <c r="E337" s="89"/>
      <c r="F337" s="90">
        <f>IF(D337="CO2",E337,IF(D337="CH4",E337*'State 2005 Data'!$J$16,IF(D337="N2O",'State 2005 Data'!$J$17,IF(D337="Other",E337))))</f>
        <v>0</v>
      </c>
      <c r="G337" s="79"/>
      <c r="H337" s="69"/>
      <c r="I337" s="79"/>
      <c r="J337" s="79"/>
      <c r="K337" s="79"/>
      <c r="L337" s="79"/>
      <c r="M337" s="79"/>
      <c r="N337" s="79"/>
      <c r="O337" s="79"/>
      <c r="P337" s="79"/>
      <c r="Q337" s="79"/>
      <c r="R337" s="79"/>
      <c r="S337" s="79"/>
      <c r="T337" s="79"/>
      <c r="U337" s="79"/>
      <c r="V337" s="79"/>
      <c r="W337" s="79"/>
      <c r="X337" s="79"/>
      <c r="Y337" s="79"/>
      <c r="Z337" s="79"/>
    </row>
    <row r="338" spans="1:26" ht="15.75" customHeight="1">
      <c r="A338" s="87" t="s">
        <v>83</v>
      </c>
      <c r="B338" s="88" t="s">
        <v>84</v>
      </c>
      <c r="C338" s="79" t="s">
        <v>1360</v>
      </c>
      <c r="D338" s="79" t="s">
        <v>1371</v>
      </c>
      <c r="E338" s="89">
        <v>28.19990849989653</v>
      </c>
      <c r="F338" s="90">
        <f>IF(D338="CO2",E338,IF(D338="CH4",E338*'State 2005 Data'!$J$16,IF(D338="N2O",'State 2005 Data'!$J$17,IF(D338="Other",E338))))</f>
        <v>28.19990849989653</v>
      </c>
      <c r="G338" s="79"/>
      <c r="H338" s="69"/>
      <c r="I338" s="79"/>
      <c r="J338" s="79"/>
      <c r="K338" s="79"/>
      <c r="L338" s="79"/>
      <c r="M338" s="79"/>
      <c r="N338" s="79"/>
      <c r="O338" s="79"/>
      <c r="P338" s="79"/>
      <c r="Q338" s="79"/>
      <c r="R338" s="79"/>
      <c r="S338" s="79"/>
      <c r="T338" s="79"/>
      <c r="U338" s="79"/>
      <c r="V338" s="79"/>
      <c r="W338" s="79"/>
      <c r="X338" s="79"/>
      <c r="Y338" s="79"/>
      <c r="Z338" s="79"/>
    </row>
    <row r="339" spans="1:26" ht="15.75" customHeight="1">
      <c r="A339" s="87" t="s">
        <v>83</v>
      </c>
      <c r="B339" s="88" t="s">
        <v>84</v>
      </c>
      <c r="C339" s="79" t="s">
        <v>1360</v>
      </c>
      <c r="D339" s="79" t="s">
        <v>332</v>
      </c>
      <c r="E339" s="89">
        <v>8.2088608249999986E-2</v>
      </c>
      <c r="F339" s="90">
        <f>IF(D339="CO2",E339,IF(D339="CH4",E339*'State 2005 Data'!$J$16,IF(D339="N2O",'State 2005 Data'!$J$17,IF(D339="Other",E339))))</f>
        <v>9.1939241239999997E-2</v>
      </c>
      <c r="G339" s="79"/>
      <c r="H339" s="69"/>
      <c r="I339" s="79"/>
      <c r="J339" s="79"/>
      <c r="K339" s="79"/>
      <c r="L339" s="79"/>
      <c r="M339" s="79"/>
      <c r="N339" s="79"/>
      <c r="O339" s="79"/>
      <c r="P339" s="79"/>
      <c r="Q339" s="79"/>
      <c r="R339" s="79"/>
      <c r="S339" s="79"/>
      <c r="T339" s="79"/>
      <c r="U339" s="79"/>
      <c r="V339" s="79"/>
      <c r="W339" s="79"/>
      <c r="X339" s="79"/>
      <c r="Y339" s="79"/>
      <c r="Z339" s="79"/>
    </row>
    <row r="340" spans="1:26" ht="15.75" customHeight="1">
      <c r="A340" s="87" t="s">
        <v>83</v>
      </c>
      <c r="B340" s="88" t="s">
        <v>84</v>
      </c>
      <c r="C340" s="79" t="s">
        <v>1360</v>
      </c>
      <c r="D340" s="79" t="s">
        <v>334</v>
      </c>
      <c r="E340" s="89">
        <v>2.7936069599999998E-2</v>
      </c>
      <c r="F340" s="90">
        <f>IF(D340="CO2",E340,IF(D340="CH4",E340*'State 2005 Data'!$J$16,IF(D340="N2O",'State 2005 Data'!$J$17,IF(D340="Other",E340))))</f>
        <v>0.88926174496644295</v>
      </c>
      <c r="G340" s="79"/>
      <c r="H340" s="69"/>
      <c r="I340" s="79"/>
      <c r="J340" s="79"/>
      <c r="K340" s="79"/>
      <c r="L340" s="79"/>
      <c r="M340" s="79"/>
      <c r="N340" s="79"/>
      <c r="O340" s="79"/>
      <c r="P340" s="79"/>
      <c r="Q340" s="79"/>
      <c r="R340" s="79"/>
      <c r="S340" s="79"/>
      <c r="T340" s="79"/>
      <c r="U340" s="79"/>
      <c r="V340" s="79"/>
      <c r="W340" s="79"/>
      <c r="X340" s="79"/>
      <c r="Y340" s="79"/>
      <c r="Z340" s="79"/>
    </row>
    <row r="341" spans="1:26" ht="15.75" customHeight="1">
      <c r="A341" s="87" t="s">
        <v>83</v>
      </c>
      <c r="B341" s="88" t="s">
        <v>84</v>
      </c>
      <c r="C341" s="79" t="s">
        <v>1360</v>
      </c>
      <c r="D341" s="91" t="s">
        <v>1892</v>
      </c>
      <c r="E341" s="89"/>
      <c r="F341" s="90">
        <f>IF(D341="CO2",E341,IF(D341="CH4",E341*'State 2005 Data'!$J$16,IF(D341="N2O",'State 2005 Data'!$J$17,IF(D341="Other",E341))))</f>
        <v>0</v>
      </c>
      <c r="G341" s="79"/>
      <c r="H341" s="69"/>
      <c r="I341" s="79"/>
      <c r="J341" s="79"/>
      <c r="K341" s="79"/>
      <c r="L341" s="79"/>
      <c r="M341" s="79"/>
      <c r="N341" s="79"/>
      <c r="O341" s="79"/>
      <c r="P341" s="79"/>
      <c r="Q341" s="79"/>
      <c r="R341" s="79"/>
      <c r="S341" s="79"/>
      <c r="T341" s="79"/>
      <c r="U341" s="79"/>
      <c r="V341" s="79"/>
      <c r="W341" s="79"/>
      <c r="X341" s="79"/>
      <c r="Y341" s="79"/>
      <c r="Z341" s="79"/>
    </row>
    <row r="342" spans="1:26" ht="15.75" customHeight="1">
      <c r="A342" s="87" t="s">
        <v>83</v>
      </c>
      <c r="B342" s="88" t="s">
        <v>84</v>
      </c>
      <c r="C342" s="79" t="s">
        <v>305</v>
      </c>
      <c r="D342" s="79" t="s">
        <v>1371</v>
      </c>
      <c r="E342" s="89">
        <v>69.307166089333677</v>
      </c>
      <c r="F342" s="90">
        <f>IF(D342="CO2",E342,IF(D342="CH4",E342*'State 2005 Data'!$J$16,IF(D342="N2O",'State 2005 Data'!$J$17,IF(D342="Other",E342))))</f>
        <v>69.307166089333677</v>
      </c>
      <c r="G342" s="79"/>
      <c r="H342" s="69"/>
      <c r="I342" s="79"/>
      <c r="J342" s="79"/>
      <c r="K342" s="79"/>
      <c r="L342" s="79"/>
      <c r="M342" s="79"/>
      <c r="N342" s="79"/>
      <c r="O342" s="79"/>
      <c r="P342" s="79"/>
      <c r="Q342" s="79"/>
      <c r="R342" s="79"/>
      <c r="S342" s="79"/>
      <c r="T342" s="79"/>
      <c r="U342" s="79"/>
      <c r="V342" s="79"/>
      <c r="W342" s="79"/>
      <c r="X342" s="79"/>
      <c r="Y342" s="79"/>
      <c r="Z342" s="79"/>
    </row>
    <row r="343" spans="1:26" ht="15.75" customHeight="1">
      <c r="A343" s="87" t="s">
        <v>83</v>
      </c>
      <c r="B343" s="88" t="s">
        <v>84</v>
      </c>
      <c r="C343" s="79" t="s">
        <v>305</v>
      </c>
      <c r="D343" s="79" t="s">
        <v>332</v>
      </c>
      <c r="E343" s="89">
        <v>8.2130164830722538E-2</v>
      </c>
      <c r="F343" s="90">
        <f>IF(D343="CO2",E343,IF(D343="CH4",E343*'State 2005 Data'!$J$16,IF(D343="N2O",'State 2005 Data'!$J$17,IF(D343="Other",E343))))</f>
        <v>9.1985784610409252E-2</v>
      </c>
      <c r="G343" s="79"/>
      <c r="H343" s="69"/>
      <c r="I343" s="79"/>
      <c r="J343" s="79"/>
      <c r="K343" s="79"/>
      <c r="L343" s="79"/>
      <c r="M343" s="79"/>
      <c r="N343" s="79"/>
      <c r="O343" s="79"/>
      <c r="P343" s="79"/>
      <c r="Q343" s="79"/>
      <c r="R343" s="79"/>
      <c r="S343" s="79"/>
      <c r="T343" s="79"/>
      <c r="U343" s="79"/>
      <c r="V343" s="79"/>
      <c r="W343" s="79"/>
      <c r="X343" s="79"/>
      <c r="Y343" s="79"/>
      <c r="Z343" s="79"/>
    </row>
    <row r="344" spans="1:26" ht="15.75" customHeight="1">
      <c r="A344" s="87" t="s">
        <v>83</v>
      </c>
      <c r="B344" s="88" t="s">
        <v>84</v>
      </c>
      <c r="C344" s="79" t="s">
        <v>305</v>
      </c>
      <c r="D344" s="79" t="s">
        <v>334</v>
      </c>
      <c r="E344" s="89">
        <v>1.066754909309976</v>
      </c>
      <c r="F344" s="90">
        <f>IF(D344="CO2",E344,IF(D344="CH4",E344*'State 2005 Data'!$J$16,IF(D344="N2O",'State 2005 Data'!$J$17,IF(D344="Other",E344))))</f>
        <v>0.88926174496644295</v>
      </c>
      <c r="G344" s="79"/>
      <c r="H344" s="69"/>
      <c r="I344" s="79"/>
      <c r="J344" s="79"/>
      <c r="K344" s="79"/>
      <c r="L344" s="79"/>
      <c r="M344" s="79"/>
      <c r="N344" s="79"/>
      <c r="O344" s="79"/>
      <c r="P344" s="79"/>
      <c r="Q344" s="79"/>
      <c r="R344" s="79"/>
      <c r="S344" s="79"/>
      <c r="T344" s="79"/>
      <c r="U344" s="79"/>
      <c r="V344" s="79"/>
      <c r="W344" s="79"/>
      <c r="X344" s="79"/>
      <c r="Y344" s="79"/>
      <c r="Z344" s="79"/>
    </row>
    <row r="345" spans="1:26" ht="15.75" customHeight="1">
      <c r="A345" s="87" t="s">
        <v>83</v>
      </c>
      <c r="B345" s="88" t="s">
        <v>84</v>
      </c>
      <c r="C345" s="79" t="s">
        <v>305</v>
      </c>
      <c r="D345" s="91" t="s">
        <v>1892</v>
      </c>
      <c r="E345" s="89"/>
      <c r="F345" s="90">
        <f>IF(D345="CO2",E345,IF(D345="CH4",E345*'State 2005 Data'!$J$16,IF(D345="N2O",'State 2005 Data'!$J$17,IF(D345="Other",E345))))</f>
        <v>0</v>
      </c>
      <c r="G345" s="79"/>
      <c r="H345" s="69"/>
      <c r="I345" s="79"/>
      <c r="J345" s="79"/>
      <c r="K345" s="79"/>
      <c r="L345" s="79"/>
      <c r="M345" s="79"/>
      <c r="N345" s="79"/>
      <c r="O345" s="79"/>
      <c r="P345" s="79"/>
      <c r="Q345" s="79"/>
      <c r="R345" s="79"/>
      <c r="S345" s="79"/>
      <c r="T345" s="79"/>
      <c r="U345" s="79"/>
      <c r="V345" s="79"/>
      <c r="W345" s="79"/>
      <c r="X345" s="79"/>
      <c r="Y345" s="79"/>
      <c r="Z345" s="79"/>
    </row>
    <row r="346" spans="1:26" ht="15.75" customHeight="1">
      <c r="A346" s="87" t="s">
        <v>83</v>
      </c>
      <c r="B346" s="88" t="s">
        <v>84</v>
      </c>
      <c r="C346" s="79" t="s">
        <v>754</v>
      </c>
      <c r="D346" s="79" t="s">
        <v>1371</v>
      </c>
      <c r="E346" s="90">
        <v>15.15651317275506</v>
      </c>
      <c r="F346" s="90">
        <f>IF(D346="CO2",E346,IF(D346="CH4",E346*'State 2005 Data'!$J$16,IF(D346="N2O",'State 2005 Data'!$J$17,IF(D346="Other",E346))))</f>
        <v>15.15651317275506</v>
      </c>
      <c r="G346" s="79"/>
      <c r="H346" s="69"/>
      <c r="I346" s="79"/>
      <c r="J346" s="79"/>
      <c r="K346" s="79"/>
      <c r="L346" s="79"/>
      <c r="M346" s="79"/>
      <c r="N346" s="79"/>
      <c r="O346" s="79"/>
      <c r="P346" s="79"/>
      <c r="Q346" s="79"/>
      <c r="R346" s="79"/>
      <c r="S346" s="79"/>
      <c r="T346" s="79"/>
      <c r="U346" s="79"/>
      <c r="V346" s="79"/>
      <c r="W346" s="79"/>
      <c r="X346" s="79"/>
      <c r="Y346" s="79"/>
      <c r="Z346" s="79"/>
    </row>
    <row r="347" spans="1:26" ht="15.75" customHeight="1">
      <c r="A347" s="87" t="s">
        <v>83</v>
      </c>
      <c r="B347" s="88" t="s">
        <v>84</v>
      </c>
      <c r="C347" s="79" t="s">
        <v>754</v>
      </c>
      <c r="D347" s="79" t="s">
        <v>332</v>
      </c>
      <c r="E347" s="89">
        <v>2.7113333638268449</v>
      </c>
      <c r="F347" s="90">
        <f>IF(D347="CO2",E347,IF(D347="CH4",E347*'State 2005 Data'!$J$16,IF(D347="N2O",'State 2005 Data'!$J$17,IF(D347="Other",E347))))</f>
        <v>3.0366933674860666</v>
      </c>
      <c r="G347" s="79"/>
      <c r="H347" s="69"/>
      <c r="I347" s="79"/>
      <c r="J347" s="79"/>
      <c r="K347" s="79"/>
      <c r="L347" s="79"/>
      <c r="M347" s="79"/>
      <c r="N347" s="79"/>
      <c r="O347" s="79"/>
      <c r="P347" s="79"/>
      <c r="Q347" s="79"/>
      <c r="R347" s="79"/>
      <c r="S347" s="79"/>
      <c r="T347" s="79"/>
      <c r="U347" s="79"/>
      <c r="V347" s="79"/>
      <c r="W347" s="79"/>
      <c r="X347" s="79"/>
      <c r="Y347" s="79"/>
      <c r="Z347" s="79"/>
    </row>
    <row r="348" spans="1:26" ht="15.75" customHeight="1">
      <c r="A348" s="87" t="s">
        <v>83</v>
      </c>
      <c r="B348" s="88" t="s">
        <v>84</v>
      </c>
      <c r="C348" s="79" t="s">
        <v>754</v>
      </c>
      <c r="D348" s="79" t="s">
        <v>334</v>
      </c>
      <c r="E348" s="89">
        <v>2.4609400845117538E-2</v>
      </c>
      <c r="F348" s="90">
        <f>IF(D348="CO2",E348,IF(D348="CH4",E348*'State 2005 Data'!$J$16,IF(D348="N2O",'State 2005 Data'!$J$17,IF(D348="Other",E348))))</f>
        <v>0.88926174496644295</v>
      </c>
      <c r="G348" s="79"/>
      <c r="H348" s="69"/>
      <c r="I348" s="79"/>
      <c r="J348" s="79"/>
      <c r="K348" s="79"/>
      <c r="L348" s="79"/>
      <c r="M348" s="79"/>
      <c r="N348" s="79"/>
      <c r="O348" s="79"/>
      <c r="P348" s="79"/>
      <c r="Q348" s="79"/>
      <c r="R348" s="79"/>
      <c r="S348" s="79"/>
      <c r="T348" s="79"/>
      <c r="U348" s="79"/>
      <c r="V348" s="79"/>
      <c r="W348" s="79"/>
      <c r="X348" s="79"/>
      <c r="Y348" s="79"/>
      <c r="Z348" s="79"/>
    </row>
    <row r="349" spans="1:26" ht="15.75" customHeight="1">
      <c r="A349" s="87" t="s">
        <v>83</v>
      </c>
      <c r="B349" s="88" t="s">
        <v>84</v>
      </c>
      <c r="C349" s="79" t="s">
        <v>754</v>
      </c>
      <c r="D349" s="79" t="s">
        <v>1892</v>
      </c>
      <c r="E349" s="89">
        <v>3.2070629886555779</v>
      </c>
      <c r="F349" s="90">
        <f>IF(D349="CO2",E349,IF(D349="CH4",E349*'State 2005 Data'!$J$16,IF(D349="N2O",'State 2005 Data'!$J$17,IF(D349="Other",E349))))</f>
        <v>3.2070629886555779</v>
      </c>
      <c r="G349" s="79"/>
      <c r="H349" s="69"/>
      <c r="I349" s="79"/>
      <c r="J349" s="79"/>
      <c r="K349" s="79"/>
      <c r="L349" s="79"/>
      <c r="M349" s="79"/>
      <c r="N349" s="79"/>
      <c r="O349" s="79"/>
      <c r="P349" s="79"/>
      <c r="Q349" s="79"/>
      <c r="R349" s="79"/>
      <c r="S349" s="79"/>
      <c r="T349" s="79"/>
      <c r="U349" s="79"/>
      <c r="V349" s="79"/>
      <c r="W349" s="79"/>
      <c r="X349" s="79"/>
      <c r="Y349" s="79"/>
      <c r="Z349" s="79"/>
    </row>
    <row r="350" spans="1:26" ht="15.75" customHeight="1">
      <c r="A350" s="87" t="s">
        <v>85</v>
      </c>
      <c r="B350" s="88" t="s">
        <v>86</v>
      </c>
      <c r="C350" s="79" t="s">
        <v>1029</v>
      </c>
      <c r="D350" s="79" t="s">
        <v>1371</v>
      </c>
      <c r="E350" s="89">
        <v>31.761746660017359</v>
      </c>
      <c r="F350" s="90">
        <f>IF(D350="CO2",E350,IF(D350="CH4",E350*'State 2005 Data'!$J$16,IF(D350="N2O",'State 2005 Data'!$J$17,IF(D350="Other",E350))))</f>
        <v>31.761746660017359</v>
      </c>
      <c r="G350" s="79"/>
      <c r="H350" s="69"/>
      <c r="I350" s="79"/>
      <c r="J350" s="79"/>
      <c r="K350" s="79"/>
      <c r="L350" s="79"/>
      <c r="M350" s="79"/>
      <c r="N350" s="79"/>
      <c r="O350" s="79"/>
      <c r="P350" s="79"/>
      <c r="Q350" s="79"/>
      <c r="R350" s="79"/>
      <c r="S350" s="79"/>
      <c r="T350" s="79"/>
      <c r="U350" s="79"/>
      <c r="V350" s="79"/>
      <c r="W350" s="79"/>
      <c r="X350" s="79"/>
      <c r="Y350" s="79"/>
      <c r="Z350" s="79"/>
    </row>
    <row r="351" spans="1:26" ht="15.75" customHeight="1">
      <c r="A351" s="87" t="s">
        <v>85</v>
      </c>
      <c r="B351" s="88" t="s">
        <v>86</v>
      </c>
      <c r="C351" s="79" t="s">
        <v>1029</v>
      </c>
      <c r="D351" s="79" t="s">
        <v>332</v>
      </c>
      <c r="E351" s="89">
        <v>8.9100522499999998E-3</v>
      </c>
      <c r="F351" s="90">
        <f>IF(D351="CO2",E351,IF(D351="CH4",E351*'State 2005 Data'!$J$16,IF(D351="N2O",'State 2005 Data'!$J$17,IF(D351="Other",E351))))</f>
        <v>9.9792585200000009E-3</v>
      </c>
      <c r="G351" s="79"/>
      <c r="H351" s="69"/>
      <c r="I351" s="79"/>
      <c r="J351" s="79"/>
      <c r="K351" s="79"/>
      <c r="L351" s="79"/>
      <c r="M351" s="79"/>
      <c r="N351" s="79"/>
      <c r="O351" s="79"/>
      <c r="P351" s="79"/>
      <c r="Q351" s="79"/>
      <c r="R351" s="79"/>
      <c r="S351" s="79"/>
      <c r="T351" s="79"/>
      <c r="U351" s="79"/>
      <c r="V351" s="79"/>
      <c r="W351" s="79"/>
      <c r="X351" s="79"/>
      <c r="Y351" s="79"/>
      <c r="Z351" s="79"/>
    </row>
    <row r="352" spans="1:26" ht="15.75" customHeight="1">
      <c r="A352" s="87" t="s">
        <v>85</v>
      </c>
      <c r="B352" s="88" t="s">
        <v>86</v>
      </c>
      <c r="C352" s="79" t="s">
        <v>1029</v>
      </c>
      <c r="D352" s="79" t="s">
        <v>334</v>
      </c>
      <c r="E352" s="89">
        <v>0.14239210926000001</v>
      </c>
      <c r="F352" s="90">
        <f>IF(D352="CO2",E352,IF(D352="CH4",E352*'State 2005 Data'!$J$16,IF(D352="N2O",'State 2005 Data'!$J$17,IF(D352="Other",E352))))</f>
        <v>0.88926174496644295</v>
      </c>
      <c r="G352" s="79"/>
      <c r="H352" s="69"/>
      <c r="I352" s="79"/>
      <c r="J352" s="79"/>
      <c r="K352" s="79"/>
      <c r="L352" s="79"/>
      <c r="M352" s="79"/>
      <c r="N352" s="79"/>
      <c r="O352" s="79"/>
      <c r="P352" s="79"/>
      <c r="Q352" s="79"/>
      <c r="R352" s="79"/>
      <c r="S352" s="79"/>
      <c r="T352" s="79"/>
      <c r="U352" s="79"/>
      <c r="V352" s="79"/>
      <c r="W352" s="79"/>
      <c r="X352" s="79"/>
      <c r="Y352" s="79"/>
      <c r="Z352" s="79"/>
    </row>
    <row r="353" spans="1:26" ht="15.75" customHeight="1">
      <c r="A353" s="87" t="s">
        <v>85</v>
      </c>
      <c r="B353" s="88" t="s">
        <v>86</v>
      </c>
      <c r="C353" s="79" t="s">
        <v>1029</v>
      </c>
      <c r="D353" s="91" t="s">
        <v>1892</v>
      </c>
      <c r="E353" s="89"/>
      <c r="F353" s="90">
        <f>IF(D353="CO2",E353,IF(D353="CH4",E353*'State 2005 Data'!$J$16,IF(D353="N2O",'State 2005 Data'!$J$17,IF(D353="Other",E353))))</f>
        <v>0</v>
      </c>
      <c r="G353" s="79"/>
      <c r="H353" s="69"/>
      <c r="I353" s="79"/>
      <c r="J353" s="79"/>
      <c r="K353" s="79"/>
      <c r="L353" s="79"/>
      <c r="M353" s="79"/>
      <c r="N353" s="79"/>
      <c r="O353" s="79"/>
      <c r="P353" s="79"/>
      <c r="Q353" s="79"/>
      <c r="R353" s="79"/>
      <c r="S353" s="79"/>
      <c r="T353" s="79"/>
      <c r="U353" s="79"/>
      <c r="V353" s="79"/>
      <c r="W353" s="79"/>
      <c r="X353" s="79"/>
      <c r="Y353" s="79"/>
      <c r="Z353" s="79"/>
    </row>
    <row r="354" spans="1:26" ht="15.75" customHeight="1">
      <c r="A354" s="87" t="s">
        <v>85</v>
      </c>
      <c r="B354" s="88" t="s">
        <v>86</v>
      </c>
      <c r="C354" s="79" t="s">
        <v>1360</v>
      </c>
      <c r="D354" s="79" t="s">
        <v>1371</v>
      </c>
      <c r="E354" s="89">
        <v>3.969007653422536</v>
      </c>
      <c r="F354" s="90">
        <f>IF(D354="CO2",E354,IF(D354="CH4",E354*'State 2005 Data'!$J$16,IF(D354="N2O",'State 2005 Data'!$J$17,IF(D354="Other",E354))))</f>
        <v>3.969007653422536</v>
      </c>
      <c r="G354" s="79"/>
      <c r="H354" s="69"/>
      <c r="I354" s="79"/>
      <c r="J354" s="79"/>
      <c r="K354" s="79"/>
      <c r="L354" s="79"/>
      <c r="M354" s="79"/>
      <c r="N354" s="79"/>
      <c r="O354" s="79"/>
      <c r="P354" s="79"/>
      <c r="Q354" s="79"/>
      <c r="R354" s="79"/>
      <c r="S354" s="79"/>
      <c r="T354" s="79"/>
      <c r="U354" s="79"/>
      <c r="V354" s="79"/>
      <c r="W354" s="79"/>
      <c r="X354" s="79"/>
      <c r="Y354" s="79"/>
      <c r="Z354" s="79"/>
    </row>
    <row r="355" spans="1:26" ht="15.75" customHeight="1">
      <c r="A355" s="87" t="s">
        <v>85</v>
      </c>
      <c r="B355" s="88" t="s">
        <v>86</v>
      </c>
      <c r="C355" s="79" t="s">
        <v>1360</v>
      </c>
      <c r="D355" s="79" t="s">
        <v>332</v>
      </c>
      <c r="E355" s="89">
        <v>8.4685363499999999E-2</v>
      </c>
      <c r="F355" s="90">
        <f>IF(D355="CO2",E355,IF(D355="CH4",E355*'State 2005 Data'!$J$16,IF(D355="N2O",'State 2005 Data'!$J$17,IF(D355="Other",E355))))</f>
        <v>9.484760712000001E-2</v>
      </c>
      <c r="G355" s="79"/>
      <c r="H355" s="69"/>
      <c r="I355" s="79"/>
      <c r="J355" s="79"/>
      <c r="K355" s="79"/>
      <c r="L355" s="79"/>
      <c r="M355" s="79"/>
      <c r="N355" s="79"/>
      <c r="O355" s="79"/>
      <c r="P355" s="79"/>
      <c r="Q355" s="79"/>
      <c r="R355" s="79"/>
      <c r="S355" s="79"/>
      <c r="T355" s="79"/>
      <c r="U355" s="79"/>
      <c r="V355" s="79"/>
      <c r="W355" s="79"/>
      <c r="X355" s="79"/>
      <c r="Y355" s="79"/>
      <c r="Z355" s="79"/>
    </row>
    <row r="356" spans="1:26" ht="15.75" customHeight="1">
      <c r="A356" s="87" t="s">
        <v>85</v>
      </c>
      <c r="B356" s="88" t="s">
        <v>86</v>
      </c>
      <c r="C356" s="79" t="s">
        <v>1360</v>
      </c>
      <c r="D356" s="79" t="s">
        <v>334</v>
      </c>
      <c r="E356" s="89">
        <v>1.5742866179999999E-2</v>
      </c>
      <c r="F356" s="90">
        <f>IF(D356="CO2",E356,IF(D356="CH4",E356*'State 2005 Data'!$J$16,IF(D356="N2O",'State 2005 Data'!$J$17,IF(D356="Other",E356))))</f>
        <v>0.88926174496644295</v>
      </c>
      <c r="G356" s="79"/>
      <c r="H356" s="69"/>
      <c r="I356" s="79"/>
      <c r="J356" s="79"/>
      <c r="K356" s="79"/>
      <c r="L356" s="79"/>
      <c r="M356" s="79"/>
      <c r="N356" s="79"/>
      <c r="O356" s="79"/>
      <c r="P356" s="79"/>
      <c r="Q356" s="79"/>
      <c r="R356" s="79"/>
      <c r="S356" s="79"/>
      <c r="T356" s="79"/>
      <c r="U356" s="79"/>
      <c r="V356" s="79"/>
      <c r="W356" s="79"/>
      <c r="X356" s="79"/>
      <c r="Y356" s="79"/>
      <c r="Z356" s="79"/>
    </row>
    <row r="357" spans="1:26" ht="15.75" customHeight="1">
      <c r="A357" s="87" t="s">
        <v>85</v>
      </c>
      <c r="B357" s="88" t="s">
        <v>86</v>
      </c>
      <c r="C357" s="79" t="s">
        <v>1360</v>
      </c>
      <c r="D357" s="91" t="s">
        <v>1892</v>
      </c>
      <c r="E357" s="89"/>
      <c r="F357" s="90">
        <f>IF(D357="CO2",E357,IF(D357="CH4",E357*'State 2005 Data'!$J$16,IF(D357="N2O",'State 2005 Data'!$J$17,IF(D357="Other",E357))))</f>
        <v>0</v>
      </c>
      <c r="G357" s="79"/>
      <c r="H357" s="69"/>
      <c r="I357" s="79"/>
      <c r="J357" s="79"/>
      <c r="K357" s="79"/>
      <c r="L357" s="79"/>
      <c r="M357" s="79"/>
      <c r="N357" s="79"/>
      <c r="O357" s="79"/>
      <c r="P357" s="79"/>
      <c r="Q357" s="79"/>
      <c r="R357" s="79"/>
      <c r="S357" s="79"/>
      <c r="T357" s="79"/>
      <c r="U357" s="79"/>
      <c r="V357" s="79"/>
      <c r="W357" s="79"/>
      <c r="X357" s="79"/>
      <c r="Y357" s="79"/>
      <c r="Z357" s="79"/>
    </row>
    <row r="358" spans="1:26" ht="15.75" customHeight="1">
      <c r="A358" s="87" t="s">
        <v>85</v>
      </c>
      <c r="B358" s="88" t="s">
        <v>86</v>
      </c>
      <c r="C358" s="79" t="s">
        <v>305</v>
      </c>
      <c r="D358" s="79" t="s">
        <v>1371</v>
      </c>
      <c r="E358" s="89">
        <v>15.32663943036659</v>
      </c>
      <c r="F358" s="90">
        <f>IF(D358="CO2",E358,IF(D358="CH4",E358*'State 2005 Data'!$J$16,IF(D358="N2O",'State 2005 Data'!$J$17,IF(D358="Other",E358))))</f>
        <v>15.32663943036659</v>
      </c>
      <c r="G358" s="79"/>
      <c r="H358" s="69"/>
      <c r="I358" s="79"/>
      <c r="J358" s="79"/>
      <c r="K358" s="79"/>
      <c r="L358" s="79"/>
      <c r="M358" s="79"/>
      <c r="N358" s="79"/>
      <c r="O358" s="79"/>
      <c r="P358" s="79"/>
      <c r="Q358" s="79"/>
      <c r="R358" s="79"/>
      <c r="S358" s="79"/>
      <c r="T358" s="79"/>
      <c r="U358" s="79"/>
      <c r="V358" s="79"/>
      <c r="W358" s="79"/>
      <c r="X358" s="79"/>
      <c r="Y358" s="79"/>
      <c r="Z358" s="79"/>
    </row>
    <row r="359" spans="1:26" ht="15.75" customHeight="1">
      <c r="A359" s="87" t="s">
        <v>85</v>
      </c>
      <c r="B359" s="88" t="s">
        <v>86</v>
      </c>
      <c r="C359" s="79" t="s">
        <v>305</v>
      </c>
      <c r="D359" s="79" t="s">
        <v>332</v>
      </c>
      <c r="E359" s="89">
        <v>8.2130164830722538E-2</v>
      </c>
      <c r="F359" s="90">
        <f>IF(D359="CO2",E359,IF(D359="CH4",E359*'State 2005 Data'!$J$16,IF(D359="N2O",'State 2005 Data'!$J$17,IF(D359="Other",E359))))</f>
        <v>9.1985784610409252E-2</v>
      </c>
      <c r="G359" s="79"/>
      <c r="H359" s="69"/>
      <c r="I359" s="79"/>
      <c r="J359" s="79"/>
      <c r="K359" s="79"/>
      <c r="L359" s="79"/>
      <c r="M359" s="79"/>
      <c r="N359" s="79"/>
      <c r="O359" s="79"/>
      <c r="P359" s="79"/>
      <c r="Q359" s="79"/>
      <c r="R359" s="79"/>
      <c r="S359" s="79"/>
      <c r="T359" s="79"/>
      <c r="U359" s="79"/>
      <c r="V359" s="79"/>
      <c r="W359" s="79"/>
      <c r="X359" s="79"/>
      <c r="Y359" s="79"/>
      <c r="Z359" s="79"/>
    </row>
    <row r="360" spans="1:26" ht="15.75" customHeight="1">
      <c r="A360" s="87" t="s">
        <v>85</v>
      </c>
      <c r="B360" s="88" t="s">
        <v>86</v>
      </c>
      <c r="C360" s="79" t="s">
        <v>305</v>
      </c>
      <c r="D360" s="79" t="s">
        <v>334</v>
      </c>
      <c r="E360" s="89">
        <v>1.066754909309976</v>
      </c>
      <c r="F360" s="90">
        <f>IF(D360="CO2",E360,IF(D360="CH4",E360*'State 2005 Data'!$J$16,IF(D360="N2O",'State 2005 Data'!$J$17,IF(D360="Other",E360))))</f>
        <v>0.88926174496644295</v>
      </c>
      <c r="G360" s="79"/>
      <c r="H360" s="69"/>
      <c r="I360" s="79"/>
      <c r="J360" s="79"/>
      <c r="K360" s="79"/>
      <c r="L360" s="79"/>
      <c r="M360" s="79"/>
      <c r="N360" s="79"/>
      <c r="O360" s="79"/>
      <c r="P360" s="79"/>
      <c r="Q360" s="79"/>
      <c r="R360" s="79"/>
      <c r="S360" s="79"/>
      <c r="T360" s="79"/>
      <c r="U360" s="79"/>
      <c r="V360" s="79"/>
      <c r="W360" s="79"/>
      <c r="X360" s="79"/>
      <c r="Y360" s="79"/>
      <c r="Z360" s="79"/>
    </row>
    <row r="361" spans="1:26" ht="15.75" customHeight="1">
      <c r="A361" s="87" t="s">
        <v>85</v>
      </c>
      <c r="B361" s="88" t="s">
        <v>86</v>
      </c>
      <c r="C361" s="79" t="s">
        <v>305</v>
      </c>
      <c r="D361" s="91" t="s">
        <v>1892</v>
      </c>
      <c r="E361" s="89"/>
      <c r="F361" s="90">
        <f>IF(D361="CO2",E361,IF(D361="CH4",E361*'State 2005 Data'!$J$16,IF(D361="N2O",'State 2005 Data'!$J$17,IF(D361="Other",E361))))</f>
        <v>0</v>
      </c>
      <c r="G361" s="79"/>
      <c r="H361" s="69"/>
      <c r="I361" s="79"/>
      <c r="J361" s="79"/>
      <c r="K361" s="79"/>
      <c r="L361" s="79"/>
      <c r="M361" s="79"/>
      <c r="N361" s="79"/>
      <c r="O361" s="79"/>
      <c r="P361" s="79"/>
      <c r="Q361" s="79"/>
      <c r="R361" s="79"/>
      <c r="S361" s="79"/>
      <c r="T361" s="79"/>
      <c r="U361" s="79"/>
      <c r="V361" s="79"/>
      <c r="W361" s="79"/>
      <c r="X361" s="79"/>
      <c r="Y361" s="79"/>
      <c r="Z361" s="79"/>
    </row>
    <row r="362" spans="1:26" ht="15.75" customHeight="1">
      <c r="A362" s="87" t="s">
        <v>85</v>
      </c>
      <c r="B362" s="88" t="s">
        <v>86</v>
      </c>
      <c r="C362" s="79" t="s">
        <v>754</v>
      </c>
      <c r="D362" s="79" t="s">
        <v>1371</v>
      </c>
      <c r="E362" s="90">
        <v>8.8772343023822344</v>
      </c>
      <c r="F362" s="90">
        <f>IF(D362="CO2",E362,IF(D362="CH4",E362*'State 2005 Data'!$J$16,IF(D362="N2O",'State 2005 Data'!$J$17,IF(D362="Other",E362))))</f>
        <v>8.8772343023822344</v>
      </c>
      <c r="G362" s="79"/>
      <c r="H362" s="69"/>
      <c r="I362" s="79"/>
      <c r="J362" s="79"/>
      <c r="K362" s="79"/>
      <c r="L362" s="79"/>
      <c r="M362" s="79"/>
      <c r="N362" s="79"/>
      <c r="O362" s="79"/>
      <c r="P362" s="79"/>
      <c r="Q362" s="79"/>
      <c r="R362" s="79"/>
      <c r="S362" s="79"/>
      <c r="T362" s="79"/>
      <c r="U362" s="79"/>
      <c r="V362" s="79"/>
      <c r="W362" s="79"/>
      <c r="X362" s="79"/>
      <c r="Y362" s="79"/>
      <c r="Z362" s="79"/>
    </row>
    <row r="363" spans="1:26" ht="15.75" customHeight="1">
      <c r="A363" s="87" t="s">
        <v>85</v>
      </c>
      <c r="B363" s="88" t="s">
        <v>86</v>
      </c>
      <c r="C363" s="79" t="s">
        <v>754</v>
      </c>
      <c r="D363" s="79" t="s">
        <v>332</v>
      </c>
      <c r="E363" s="89">
        <v>7.7228623531720197</v>
      </c>
      <c r="F363" s="90">
        <f>IF(D363="CO2",E363,IF(D363="CH4",E363*'State 2005 Data'!$J$16,IF(D363="N2O",'State 2005 Data'!$J$17,IF(D363="Other",E363))))</f>
        <v>8.6496058355526628</v>
      </c>
      <c r="G363" s="79"/>
      <c r="H363" s="69"/>
      <c r="I363" s="79"/>
      <c r="J363" s="79"/>
      <c r="K363" s="79"/>
      <c r="L363" s="79"/>
      <c r="M363" s="79"/>
      <c r="N363" s="79"/>
      <c r="O363" s="79"/>
      <c r="P363" s="79"/>
      <c r="Q363" s="79"/>
      <c r="R363" s="79"/>
      <c r="S363" s="79"/>
      <c r="T363" s="79"/>
      <c r="U363" s="79"/>
      <c r="V363" s="79"/>
      <c r="W363" s="79"/>
      <c r="X363" s="79"/>
      <c r="Y363" s="79"/>
      <c r="Z363" s="79"/>
    </row>
    <row r="364" spans="1:26" ht="15.75" customHeight="1">
      <c r="A364" s="87" t="s">
        <v>85</v>
      </c>
      <c r="B364" s="88" t="s">
        <v>86</v>
      </c>
      <c r="C364" s="79" t="s">
        <v>754</v>
      </c>
      <c r="D364" s="79" t="s">
        <v>334</v>
      </c>
      <c r="E364" s="89">
        <v>8.9553741906309957E-3</v>
      </c>
      <c r="F364" s="90">
        <f>IF(D364="CO2",E364,IF(D364="CH4",E364*'State 2005 Data'!$J$16,IF(D364="N2O",'State 2005 Data'!$J$17,IF(D364="Other",E364))))</f>
        <v>0.88926174496644295</v>
      </c>
      <c r="G364" s="79"/>
      <c r="H364" s="69"/>
      <c r="I364" s="79"/>
      <c r="J364" s="79"/>
      <c r="K364" s="79"/>
      <c r="L364" s="79"/>
      <c r="M364" s="79"/>
      <c r="N364" s="79"/>
      <c r="O364" s="79"/>
      <c r="P364" s="79"/>
      <c r="Q364" s="79"/>
      <c r="R364" s="79"/>
      <c r="S364" s="79"/>
      <c r="T364" s="79"/>
      <c r="U364" s="79"/>
      <c r="V364" s="79"/>
      <c r="W364" s="79"/>
      <c r="X364" s="79"/>
      <c r="Y364" s="79"/>
      <c r="Z364" s="79"/>
    </row>
    <row r="365" spans="1:26" ht="15.75" customHeight="1">
      <c r="A365" s="87" t="s">
        <v>85</v>
      </c>
      <c r="B365" s="88" t="s">
        <v>86</v>
      </c>
      <c r="C365" s="79" t="s">
        <v>754</v>
      </c>
      <c r="D365" s="79" t="s">
        <v>1892</v>
      </c>
      <c r="E365" s="89">
        <v>0.70775943837997424</v>
      </c>
      <c r="F365" s="90">
        <f>IF(D365="CO2",E365,IF(D365="CH4",E365*'State 2005 Data'!$J$16,IF(D365="N2O",'State 2005 Data'!$J$17,IF(D365="Other",E365))))</f>
        <v>0.70775943837997424</v>
      </c>
      <c r="G365" s="79"/>
      <c r="H365" s="69"/>
      <c r="I365" s="79"/>
      <c r="J365" s="79"/>
      <c r="K365" s="79"/>
      <c r="L365" s="79"/>
      <c r="M365" s="79"/>
      <c r="N365" s="79"/>
      <c r="O365" s="79"/>
      <c r="P365" s="79"/>
      <c r="Q365" s="79"/>
      <c r="R365" s="79"/>
      <c r="S365" s="79"/>
      <c r="T365" s="79"/>
      <c r="U365" s="79"/>
      <c r="V365" s="79"/>
      <c r="W365" s="79"/>
      <c r="X365" s="79"/>
      <c r="Y365" s="79"/>
      <c r="Z365" s="79"/>
    </row>
    <row r="366" spans="1:26" ht="15.75" customHeight="1">
      <c r="A366" s="87" t="s">
        <v>91</v>
      </c>
      <c r="B366" s="88" t="s">
        <v>92</v>
      </c>
      <c r="C366" s="79" t="s">
        <v>1029</v>
      </c>
      <c r="D366" s="79" t="s">
        <v>1371</v>
      </c>
      <c r="E366" s="89">
        <v>72.897286892707726</v>
      </c>
      <c r="F366" s="90">
        <f>IF(D366="CO2",E366,IF(D366="CH4",E366*'State 2005 Data'!$J$16,IF(D366="N2O",'State 2005 Data'!$J$17,IF(D366="Other",E366))))</f>
        <v>72.897286892707726</v>
      </c>
      <c r="G366" s="79"/>
      <c r="H366" s="69"/>
      <c r="I366" s="79"/>
      <c r="J366" s="79"/>
      <c r="K366" s="79"/>
      <c r="L366" s="79"/>
      <c r="M366" s="79"/>
      <c r="N366" s="79"/>
      <c r="O366" s="79"/>
      <c r="P366" s="79"/>
      <c r="Q366" s="79"/>
      <c r="R366" s="79"/>
      <c r="S366" s="79"/>
      <c r="T366" s="79"/>
      <c r="U366" s="79"/>
      <c r="V366" s="79"/>
      <c r="W366" s="79"/>
      <c r="X366" s="79"/>
      <c r="Y366" s="79"/>
      <c r="Z366" s="79"/>
    </row>
    <row r="367" spans="1:26" ht="15.75" customHeight="1">
      <c r="A367" s="87" t="s">
        <v>91</v>
      </c>
      <c r="B367" s="88" t="s">
        <v>92</v>
      </c>
      <c r="C367" s="79" t="s">
        <v>1029</v>
      </c>
      <c r="D367" s="79" t="s">
        <v>332</v>
      </c>
      <c r="E367" s="89">
        <v>2.4073302000000001E-2</v>
      </c>
      <c r="F367" s="90">
        <f>IF(D367="CO2",E367,IF(D367="CH4",E367*'State 2005 Data'!$J$16,IF(D367="N2O",'State 2005 Data'!$J$17,IF(D367="Other",E367))))</f>
        <v>2.6962098240000003E-2</v>
      </c>
      <c r="G367" s="79"/>
      <c r="H367" s="69"/>
      <c r="I367" s="79"/>
      <c r="J367" s="79"/>
      <c r="K367" s="79"/>
      <c r="L367" s="79"/>
      <c r="M367" s="79"/>
      <c r="N367" s="79"/>
      <c r="O367" s="79"/>
      <c r="P367" s="79"/>
      <c r="Q367" s="79"/>
      <c r="R367" s="79"/>
      <c r="S367" s="79"/>
      <c r="T367" s="79"/>
      <c r="U367" s="79"/>
      <c r="V367" s="79"/>
      <c r="W367" s="79"/>
      <c r="X367" s="79"/>
      <c r="Y367" s="79"/>
      <c r="Z367" s="79"/>
    </row>
    <row r="368" spans="1:26" ht="15.75" customHeight="1">
      <c r="A368" s="87" t="s">
        <v>91</v>
      </c>
      <c r="B368" s="88" t="s">
        <v>92</v>
      </c>
      <c r="C368" s="79" t="s">
        <v>1029</v>
      </c>
      <c r="D368" s="79" t="s">
        <v>334</v>
      </c>
      <c r="E368" s="89">
        <v>0.35225560542000001</v>
      </c>
      <c r="F368" s="90">
        <f>IF(D368="CO2",E368,IF(D368="CH4",E368*'State 2005 Data'!$J$16,IF(D368="N2O",'State 2005 Data'!$J$17,IF(D368="Other",E368))))</f>
        <v>0.88926174496644295</v>
      </c>
      <c r="G368" s="79"/>
      <c r="H368" s="69"/>
      <c r="I368" s="79"/>
      <c r="J368" s="79"/>
      <c r="K368" s="79"/>
      <c r="L368" s="79"/>
      <c r="M368" s="79"/>
      <c r="N368" s="79"/>
      <c r="O368" s="79"/>
      <c r="P368" s="79"/>
      <c r="Q368" s="79"/>
      <c r="R368" s="79"/>
      <c r="S368" s="79"/>
      <c r="T368" s="79"/>
      <c r="U368" s="79"/>
      <c r="V368" s="79"/>
      <c r="W368" s="79"/>
      <c r="X368" s="79"/>
      <c r="Y368" s="79"/>
      <c r="Z368" s="79"/>
    </row>
    <row r="369" spans="1:26" ht="15.75" customHeight="1">
      <c r="A369" s="87" t="s">
        <v>91</v>
      </c>
      <c r="B369" s="88" t="s">
        <v>92</v>
      </c>
      <c r="C369" s="79" t="s">
        <v>1029</v>
      </c>
      <c r="D369" s="91" t="s">
        <v>1892</v>
      </c>
      <c r="E369" s="89"/>
      <c r="F369" s="90">
        <f>IF(D369="CO2",E369,IF(D369="CH4",E369*'State 2005 Data'!$J$16,IF(D369="N2O",'State 2005 Data'!$J$17,IF(D369="Other",E369))))</f>
        <v>0</v>
      </c>
      <c r="G369" s="79"/>
      <c r="H369" s="69"/>
      <c r="I369" s="79"/>
      <c r="J369" s="79"/>
      <c r="K369" s="79"/>
      <c r="L369" s="79"/>
      <c r="M369" s="79"/>
      <c r="N369" s="79"/>
      <c r="O369" s="79"/>
      <c r="P369" s="79"/>
      <c r="Q369" s="79"/>
      <c r="R369" s="79"/>
      <c r="S369" s="79"/>
      <c r="T369" s="79"/>
      <c r="U369" s="79"/>
      <c r="V369" s="79"/>
      <c r="W369" s="79"/>
      <c r="X369" s="79"/>
      <c r="Y369" s="79"/>
      <c r="Z369" s="79"/>
    </row>
    <row r="370" spans="1:26" ht="15.75" customHeight="1">
      <c r="A370" s="87" t="s">
        <v>91</v>
      </c>
      <c r="B370" s="88" t="s">
        <v>92</v>
      </c>
      <c r="C370" s="79" t="s">
        <v>1360</v>
      </c>
      <c r="D370" s="79" t="s">
        <v>1371</v>
      </c>
      <c r="E370" s="89">
        <v>11.60344041878637</v>
      </c>
      <c r="F370" s="90">
        <f>IF(D370="CO2",E370,IF(D370="CH4",E370*'State 2005 Data'!$J$16,IF(D370="N2O",'State 2005 Data'!$J$17,IF(D370="Other",E370))))</f>
        <v>11.60344041878637</v>
      </c>
      <c r="G370" s="79"/>
      <c r="H370" s="69"/>
      <c r="I370" s="79"/>
      <c r="J370" s="79"/>
      <c r="K370" s="79"/>
      <c r="L370" s="79"/>
      <c r="M370" s="79"/>
      <c r="N370" s="79"/>
      <c r="O370" s="79"/>
      <c r="P370" s="79"/>
      <c r="Q370" s="79"/>
      <c r="R370" s="79"/>
      <c r="S370" s="79"/>
      <c r="T370" s="79"/>
      <c r="U370" s="79"/>
      <c r="V370" s="79"/>
      <c r="W370" s="79"/>
      <c r="X370" s="79"/>
      <c r="Y370" s="79"/>
      <c r="Z370" s="79"/>
    </row>
    <row r="371" spans="1:26" ht="15.75" customHeight="1">
      <c r="A371" s="87" t="s">
        <v>91</v>
      </c>
      <c r="B371" s="88" t="s">
        <v>92</v>
      </c>
      <c r="C371" s="79" t="s">
        <v>1360</v>
      </c>
      <c r="D371" s="79" t="s">
        <v>332</v>
      </c>
      <c r="E371" s="89">
        <v>0.16278580775000001</v>
      </c>
      <c r="F371" s="90">
        <f>IF(D371="CO2",E371,IF(D371="CH4",E371*'State 2005 Data'!$J$16,IF(D371="N2O",'State 2005 Data'!$J$17,IF(D371="Other",E371))))</f>
        <v>0.18232010468000004</v>
      </c>
      <c r="G371" s="79"/>
      <c r="H371" s="69"/>
      <c r="I371" s="79"/>
      <c r="J371" s="79"/>
      <c r="K371" s="79"/>
      <c r="L371" s="79"/>
      <c r="M371" s="79"/>
      <c r="N371" s="79"/>
      <c r="O371" s="79"/>
      <c r="P371" s="79"/>
      <c r="Q371" s="79"/>
      <c r="R371" s="79"/>
      <c r="S371" s="79"/>
      <c r="T371" s="79"/>
      <c r="U371" s="79"/>
      <c r="V371" s="79"/>
      <c r="W371" s="79"/>
      <c r="X371" s="79"/>
      <c r="Y371" s="79"/>
      <c r="Z371" s="79"/>
    </row>
    <row r="372" spans="1:26" ht="15.75" customHeight="1">
      <c r="A372" s="87" t="s">
        <v>91</v>
      </c>
      <c r="B372" s="88" t="s">
        <v>92</v>
      </c>
      <c r="C372" s="79" t="s">
        <v>1360</v>
      </c>
      <c r="D372" s="79" t="s">
        <v>334</v>
      </c>
      <c r="E372" s="89">
        <v>3.8347456519999989E-2</v>
      </c>
      <c r="F372" s="90">
        <f>IF(D372="CO2",E372,IF(D372="CH4",E372*'State 2005 Data'!$J$16,IF(D372="N2O",'State 2005 Data'!$J$17,IF(D372="Other",E372))))</f>
        <v>0.88926174496644295</v>
      </c>
      <c r="G372" s="79"/>
      <c r="H372" s="69"/>
      <c r="I372" s="79"/>
      <c r="J372" s="79"/>
      <c r="K372" s="79"/>
      <c r="L372" s="79"/>
      <c r="M372" s="79"/>
      <c r="N372" s="79"/>
      <c r="O372" s="79"/>
      <c r="P372" s="79"/>
      <c r="Q372" s="79"/>
      <c r="R372" s="79"/>
      <c r="S372" s="79"/>
      <c r="T372" s="79"/>
      <c r="U372" s="79"/>
      <c r="V372" s="79"/>
      <c r="W372" s="79"/>
      <c r="X372" s="79"/>
      <c r="Y372" s="79"/>
      <c r="Z372" s="79"/>
    </row>
    <row r="373" spans="1:26" ht="15.75" customHeight="1">
      <c r="A373" s="87" t="s">
        <v>91</v>
      </c>
      <c r="B373" s="88" t="s">
        <v>92</v>
      </c>
      <c r="C373" s="79" t="s">
        <v>1360</v>
      </c>
      <c r="D373" s="91" t="s">
        <v>1892</v>
      </c>
      <c r="E373" s="89"/>
      <c r="F373" s="90">
        <f>IF(D373="CO2",E373,IF(D373="CH4",E373*'State 2005 Data'!$J$16,IF(D373="N2O",'State 2005 Data'!$J$17,IF(D373="Other",E373))))</f>
        <v>0</v>
      </c>
      <c r="G373" s="79"/>
      <c r="H373" s="69"/>
      <c r="I373" s="79"/>
      <c r="J373" s="79"/>
      <c r="K373" s="79"/>
      <c r="L373" s="79"/>
      <c r="M373" s="79"/>
      <c r="N373" s="79"/>
      <c r="O373" s="79"/>
      <c r="P373" s="79"/>
      <c r="Q373" s="79"/>
      <c r="R373" s="79"/>
      <c r="S373" s="79"/>
      <c r="T373" s="79"/>
      <c r="U373" s="79"/>
      <c r="V373" s="79"/>
      <c r="W373" s="79"/>
      <c r="X373" s="79"/>
      <c r="Y373" s="79"/>
      <c r="Z373" s="79"/>
    </row>
    <row r="374" spans="1:26" ht="15.75" customHeight="1">
      <c r="A374" s="87" t="s">
        <v>91</v>
      </c>
      <c r="B374" s="88" t="s">
        <v>92</v>
      </c>
      <c r="C374" s="79" t="s">
        <v>305</v>
      </c>
      <c r="D374" s="79" t="s">
        <v>1371</v>
      </c>
      <c r="E374" s="89">
        <v>53.421232397023452</v>
      </c>
      <c r="F374" s="90">
        <f>IF(D374="CO2",E374,IF(D374="CH4",E374*'State 2005 Data'!$J$16,IF(D374="N2O",'State 2005 Data'!$J$17,IF(D374="Other",E374))))</f>
        <v>53.421232397023452</v>
      </c>
      <c r="G374" s="79"/>
      <c r="H374" s="69"/>
      <c r="I374" s="79"/>
      <c r="J374" s="79"/>
      <c r="K374" s="79"/>
      <c r="L374" s="79"/>
      <c r="M374" s="79"/>
      <c r="N374" s="79"/>
      <c r="O374" s="79"/>
      <c r="P374" s="79"/>
      <c r="Q374" s="79"/>
      <c r="R374" s="79"/>
      <c r="S374" s="79"/>
      <c r="T374" s="79"/>
      <c r="U374" s="79"/>
      <c r="V374" s="79"/>
      <c r="W374" s="79"/>
      <c r="X374" s="79"/>
      <c r="Y374" s="79"/>
      <c r="Z374" s="79"/>
    </row>
    <row r="375" spans="1:26" ht="15.75" customHeight="1">
      <c r="A375" s="87" t="s">
        <v>91</v>
      </c>
      <c r="B375" s="88" t="s">
        <v>92</v>
      </c>
      <c r="C375" s="79" t="s">
        <v>305</v>
      </c>
      <c r="D375" s="79" t="s">
        <v>332</v>
      </c>
      <c r="E375" s="89">
        <v>8.2130164830722538E-2</v>
      </c>
      <c r="F375" s="90">
        <f>IF(D375="CO2",E375,IF(D375="CH4",E375*'State 2005 Data'!$J$16,IF(D375="N2O",'State 2005 Data'!$J$17,IF(D375="Other",E375))))</f>
        <v>9.1985784610409252E-2</v>
      </c>
      <c r="G375" s="79"/>
      <c r="H375" s="69"/>
      <c r="I375" s="79"/>
      <c r="J375" s="79"/>
      <c r="K375" s="79"/>
      <c r="L375" s="79"/>
      <c r="M375" s="79"/>
      <c r="N375" s="79"/>
      <c r="O375" s="79"/>
      <c r="P375" s="79"/>
      <c r="Q375" s="79"/>
      <c r="R375" s="79"/>
      <c r="S375" s="79"/>
      <c r="T375" s="79"/>
      <c r="U375" s="79"/>
      <c r="V375" s="79"/>
      <c r="W375" s="79"/>
      <c r="X375" s="79"/>
      <c r="Y375" s="79"/>
      <c r="Z375" s="79"/>
    </row>
    <row r="376" spans="1:26" ht="15.75" customHeight="1">
      <c r="A376" s="87" t="s">
        <v>91</v>
      </c>
      <c r="B376" s="88" t="s">
        <v>92</v>
      </c>
      <c r="C376" s="79" t="s">
        <v>305</v>
      </c>
      <c r="D376" s="79" t="s">
        <v>334</v>
      </c>
      <c r="E376" s="89">
        <v>1.066754909309976</v>
      </c>
      <c r="F376" s="90">
        <f>IF(D376="CO2",E376,IF(D376="CH4",E376*'State 2005 Data'!$J$16,IF(D376="N2O",'State 2005 Data'!$J$17,IF(D376="Other",E376))))</f>
        <v>0.88926174496644295</v>
      </c>
      <c r="G376" s="79"/>
      <c r="H376" s="69"/>
      <c r="I376" s="79"/>
      <c r="J376" s="79"/>
      <c r="K376" s="79"/>
      <c r="L376" s="79"/>
      <c r="M376" s="79"/>
      <c r="N376" s="79"/>
      <c r="O376" s="79"/>
      <c r="P376" s="79"/>
      <c r="Q376" s="79"/>
      <c r="R376" s="79"/>
      <c r="S376" s="79"/>
      <c r="T376" s="79"/>
      <c r="U376" s="79"/>
      <c r="V376" s="79"/>
      <c r="W376" s="79"/>
      <c r="X376" s="79"/>
      <c r="Y376" s="79"/>
      <c r="Z376" s="79"/>
    </row>
    <row r="377" spans="1:26" ht="15.75" customHeight="1">
      <c r="A377" s="87" t="s">
        <v>91</v>
      </c>
      <c r="B377" s="88" t="s">
        <v>92</v>
      </c>
      <c r="C377" s="79" t="s">
        <v>305</v>
      </c>
      <c r="D377" s="91" t="s">
        <v>1892</v>
      </c>
      <c r="E377" s="89"/>
      <c r="F377" s="90">
        <f>IF(D377="CO2",E377,IF(D377="CH4",E377*'State 2005 Data'!$J$16,IF(D377="N2O",'State 2005 Data'!$J$17,IF(D377="Other",E377))))</f>
        <v>0</v>
      </c>
      <c r="G377" s="79"/>
      <c r="H377" s="69"/>
      <c r="I377" s="79"/>
      <c r="J377" s="79"/>
      <c r="K377" s="79"/>
      <c r="L377" s="79"/>
      <c r="M377" s="79"/>
      <c r="N377" s="79"/>
      <c r="O377" s="79"/>
      <c r="P377" s="79"/>
      <c r="Q377" s="79"/>
      <c r="R377" s="79"/>
      <c r="S377" s="79"/>
      <c r="T377" s="79"/>
      <c r="U377" s="79"/>
      <c r="V377" s="79"/>
      <c r="W377" s="79"/>
      <c r="X377" s="79"/>
      <c r="Y377" s="79"/>
      <c r="Z377" s="79"/>
    </row>
    <row r="378" spans="1:26" ht="15.75" customHeight="1">
      <c r="A378" s="87" t="s">
        <v>91</v>
      </c>
      <c r="B378" s="88" t="s">
        <v>92</v>
      </c>
      <c r="C378" s="79" t="s">
        <v>754</v>
      </c>
      <c r="D378" s="79" t="s">
        <v>1371</v>
      </c>
      <c r="E378" s="90">
        <v>15.25533332270239</v>
      </c>
      <c r="F378" s="90">
        <f>IF(D378="CO2",E378,IF(D378="CH4",E378*'State 2005 Data'!$J$16,IF(D378="N2O",'State 2005 Data'!$J$17,IF(D378="Other",E378))))</f>
        <v>15.25533332270239</v>
      </c>
      <c r="G378" s="79"/>
      <c r="H378" s="69"/>
      <c r="I378" s="79"/>
      <c r="J378" s="79"/>
      <c r="K378" s="79"/>
      <c r="L378" s="79"/>
      <c r="M378" s="79"/>
      <c r="N378" s="79"/>
      <c r="O378" s="79"/>
      <c r="P378" s="79"/>
      <c r="Q378" s="79"/>
      <c r="R378" s="79"/>
      <c r="S378" s="79"/>
      <c r="T378" s="79"/>
      <c r="U378" s="79"/>
      <c r="V378" s="79"/>
      <c r="W378" s="79"/>
      <c r="X378" s="79"/>
      <c r="Y378" s="79"/>
      <c r="Z378" s="79"/>
    </row>
    <row r="379" spans="1:26" ht="15.75" customHeight="1">
      <c r="A379" s="87" t="s">
        <v>91</v>
      </c>
      <c r="B379" s="88" t="s">
        <v>92</v>
      </c>
      <c r="C379" s="79" t="s">
        <v>754</v>
      </c>
      <c r="D379" s="79" t="s">
        <v>332</v>
      </c>
      <c r="E379" s="89">
        <v>2.001277403260548</v>
      </c>
      <c r="F379" s="90">
        <f>IF(D379="CO2",E379,IF(D379="CH4",E379*'State 2005 Data'!$J$16,IF(D379="N2O",'State 2005 Data'!$J$17,IF(D379="Other",E379))))</f>
        <v>2.2414306916518139</v>
      </c>
      <c r="G379" s="79"/>
      <c r="H379" s="69"/>
      <c r="I379" s="79"/>
      <c r="J379" s="79"/>
      <c r="K379" s="79"/>
      <c r="L379" s="79"/>
      <c r="M379" s="79"/>
      <c r="N379" s="79"/>
      <c r="O379" s="79"/>
      <c r="P379" s="79"/>
      <c r="Q379" s="79"/>
      <c r="R379" s="79"/>
      <c r="S379" s="79"/>
      <c r="T379" s="79"/>
      <c r="U379" s="79"/>
      <c r="V379" s="79"/>
      <c r="W379" s="79"/>
      <c r="X379" s="79"/>
      <c r="Y379" s="79"/>
      <c r="Z379" s="79"/>
    </row>
    <row r="380" spans="1:26" ht="15.75" customHeight="1">
      <c r="A380" s="87" t="s">
        <v>91</v>
      </c>
      <c r="B380" s="88" t="s">
        <v>92</v>
      </c>
      <c r="C380" s="79" t="s">
        <v>754</v>
      </c>
      <c r="D380" s="79" t="s">
        <v>334</v>
      </c>
      <c r="E380" s="89">
        <v>0.1034996751716878</v>
      </c>
      <c r="F380" s="90">
        <f>IF(D380="CO2",E380,IF(D380="CH4",E380*'State 2005 Data'!$J$16,IF(D380="N2O",'State 2005 Data'!$J$17,IF(D380="Other",E380))))</f>
        <v>0.88926174496644295</v>
      </c>
      <c r="G380" s="79"/>
      <c r="H380" s="69"/>
      <c r="I380" s="79"/>
      <c r="J380" s="79"/>
      <c r="K380" s="79"/>
      <c r="L380" s="79"/>
      <c r="M380" s="79"/>
      <c r="N380" s="79"/>
      <c r="O380" s="79"/>
      <c r="P380" s="79"/>
      <c r="Q380" s="79"/>
      <c r="R380" s="79"/>
      <c r="S380" s="79"/>
      <c r="T380" s="79"/>
      <c r="U380" s="79"/>
      <c r="V380" s="79"/>
      <c r="W380" s="79"/>
      <c r="X380" s="79"/>
      <c r="Y380" s="79"/>
      <c r="Z380" s="79"/>
    </row>
    <row r="381" spans="1:26" ht="15.75" customHeight="1">
      <c r="A381" s="87" t="s">
        <v>91</v>
      </c>
      <c r="B381" s="88" t="s">
        <v>92</v>
      </c>
      <c r="C381" s="79" t="s">
        <v>754</v>
      </c>
      <c r="D381" s="79" t="s">
        <v>1892</v>
      </c>
      <c r="E381" s="89">
        <v>3.5053523724717981</v>
      </c>
      <c r="F381" s="90">
        <f>IF(D381="CO2",E381,IF(D381="CH4",E381*'State 2005 Data'!$J$16,IF(D381="N2O",'State 2005 Data'!$J$17,IF(D381="Other",E381))))</f>
        <v>3.5053523724717981</v>
      </c>
      <c r="G381" s="79"/>
      <c r="H381" s="69"/>
      <c r="I381" s="79"/>
      <c r="J381" s="79"/>
      <c r="K381" s="79"/>
      <c r="L381" s="79"/>
      <c r="M381" s="79"/>
      <c r="N381" s="79"/>
      <c r="O381" s="79"/>
      <c r="P381" s="79"/>
      <c r="Q381" s="79"/>
      <c r="R381" s="79"/>
      <c r="S381" s="79"/>
      <c r="T381" s="79"/>
      <c r="U381" s="79"/>
      <c r="V381" s="79"/>
      <c r="W381" s="79"/>
      <c r="X381" s="79"/>
      <c r="Y381" s="79"/>
      <c r="Z381" s="79"/>
    </row>
    <row r="382" spans="1:26" ht="15.75" customHeight="1">
      <c r="A382" s="87" t="s">
        <v>96</v>
      </c>
      <c r="B382" s="88" t="s">
        <v>97</v>
      </c>
      <c r="C382" s="79" t="s">
        <v>1029</v>
      </c>
      <c r="D382" s="79" t="s">
        <v>1371</v>
      </c>
      <c r="E382" s="89">
        <v>129.2548585338935</v>
      </c>
      <c r="F382" s="90">
        <f>IF(D382="CO2",E382,IF(D382="CH4",E382*'State 2005 Data'!$J$16,IF(D382="N2O",'State 2005 Data'!$J$17,IF(D382="Other",E382))))</f>
        <v>129.2548585338935</v>
      </c>
      <c r="G382" s="79"/>
      <c r="H382" s="69"/>
      <c r="I382" s="79"/>
      <c r="J382" s="79"/>
      <c r="K382" s="79"/>
      <c r="L382" s="79"/>
      <c r="M382" s="79"/>
      <c r="N382" s="79"/>
      <c r="O382" s="79"/>
      <c r="P382" s="79"/>
      <c r="Q382" s="79"/>
      <c r="R382" s="79"/>
      <c r="S382" s="79"/>
      <c r="T382" s="79"/>
      <c r="U382" s="79"/>
      <c r="V382" s="79"/>
      <c r="W382" s="79"/>
      <c r="X382" s="79"/>
      <c r="Y382" s="79"/>
      <c r="Z382" s="79"/>
    </row>
    <row r="383" spans="1:26" ht="15.75" customHeight="1">
      <c r="A383" s="87" t="s">
        <v>96</v>
      </c>
      <c r="B383" s="88" t="s">
        <v>97</v>
      </c>
      <c r="C383" s="79" t="s">
        <v>1029</v>
      </c>
      <c r="D383" s="79" t="s">
        <v>332</v>
      </c>
      <c r="E383" s="89">
        <v>3.6717777000000007E-2</v>
      </c>
      <c r="F383" s="90">
        <f>IF(D383="CO2",E383,IF(D383="CH4",E383*'State 2005 Data'!$J$16,IF(D383="N2O",'State 2005 Data'!$J$17,IF(D383="Other",E383))))</f>
        <v>4.1123910240000013E-2</v>
      </c>
      <c r="G383" s="79"/>
      <c r="H383" s="69"/>
      <c r="I383" s="79"/>
      <c r="J383" s="79"/>
      <c r="K383" s="79"/>
      <c r="L383" s="79"/>
      <c r="M383" s="79"/>
      <c r="N383" s="79"/>
      <c r="O383" s="79"/>
      <c r="P383" s="79"/>
      <c r="Q383" s="79"/>
      <c r="R383" s="79"/>
      <c r="S383" s="79"/>
      <c r="T383" s="79"/>
      <c r="U383" s="79"/>
      <c r="V383" s="79"/>
      <c r="W383" s="79"/>
      <c r="X383" s="79"/>
      <c r="Y383" s="79"/>
      <c r="Z383" s="79"/>
    </row>
    <row r="384" spans="1:26" ht="15.75" customHeight="1">
      <c r="A384" s="87" t="s">
        <v>96</v>
      </c>
      <c r="B384" s="88" t="s">
        <v>97</v>
      </c>
      <c r="C384" s="79" t="s">
        <v>1029</v>
      </c>
      <c r="D384" s="79" t="s">
        <v>334</v>
      </c>
      <c r="E384" s="89">
        <v>0.61809251906000007</v>
      </c>
      <c r="F384" s="90">
        <f>IF(D384="CO2",E384,IF(D384="CH4",E384*'State 2005 Data'!$J$16,IF(D384="N2O",'State 2005 Data'!$J$17,IF(D384="Other",E384))))</f>
        <v>0.88926174496644295</v>
      </c>
      <c r="G384" s="79"/>
      <c r="H384" s="69"/>
      <c r="I384" s="79"/>
      <c r="J384" s="79"/>
      <c r="K384" s="79"/>
      <c r="L384" s="79"/>
      <c r="M384" s="79"/>
      <c r="N384" s="79"/>
      <c r="O384" s="79"/>
      <c r="P384" s="79"/>
      <c r="Q384" s="79"/>
      <c r="R384" s="79"/>
      <c r="S384" s="79"/>
      <c r="T384" s="79"/>
      <c r="U384" s="79"/>
      <c r="V384" s="79"/>
      <c r="W384" s="79"/>
      <c r="X384" s="79"/>
      <c r="Y384" s="79"/>
      <c r="Z384" s="79"/>
    </row>
    <row r="385" spans="1:26" ht="15.75" customHeight="1">
      <c r="A385" s="87" t="s">
        <v>96</v>
      </c>
      <c r="B385" s="88" t="s">
        <v>97</v>
      </c>
      <c r="C385" s="79" t="s">
        <v>1029</v>
      </c>
      <c r="D385" s="91" t="s">
        <v>1892</v>
      </c>
      <c r="E385" s="89"/>
      <c r="F385" s="90">
        <f>IF(D385="CO2",E385,IF(D385="CH4",E385*'State 2005 Data'!$J$16,IF(D385="N2O",'State 2005 Data'!$J$17,IF(D385="Other",E385))))</f>
        <v>0</v>
      </c>
      <c r="G385" s="79"/>
      <c r="H385" s="69"/>
      <c r="I385" s="79"/>
      <c r="J385" s="79"/>
      <c r="K385" s="79"/>
      <c r="L385" s="79"/>
      <c r="M385" s="79"/>
      <c r="N385" s="79"/>
      <c r="O385" s="79"/>
      <c r="P385" s="79"/>
      <c r="Q385" s="79"/>
      <c r="R385" s="79"/>
      <c r="S385" s="79"/>
      <c r="T385" s="79"/>
      <c r="U385" s="79"/>
      <c r="V385" s="79"/>
      <c r="W385" s="79"/>
      <c r="X385" s="79"/>
      <c r="Y385" s="79"/>
      <c r="Z385" s="79"/>
    </row>
    <row r="386" spans="1:26" ht="15.75" customHeight="1">
      <c r="A386" s="87" t="s">
        <v>96</v>
      </c>
      <c r="B386" s="88" t="s">
        <v>97</v>
      </c>
      <c r="C386" s="79" t="s">
        <v>1360</v>
      </c>
      <c r="D386" s="79" t="s">
        <v>1371</v>
      </c>
      <c r="E386" s="89">
        <v>31.447512837947951</v>
      </c>
      <c r="F386" s="90">
        <f>IF(D386="CO2",E386,IF(D386="CH4",E386*'State 2005 Data'!$J$16,IF(D386="N2O",'State 2005 Data'!$J$17,IF(D386="Other",E386))))</f>
        <v>31.447512837947951</v>
      </c>
      <c r="G386" s="79"/>
      <c r="H386" s="69"/>
      <c r="I386" s="79"/>
      <c r="J386" s="79"/>
      <c r="K386" s="79"/>
      <c r="L386" s="79"/>
      <c r="M386" s="79"/>
      <c r="N386" s="79"/>
      <c r="O386" s="79"/>
      <c r="P386" s="79"/>
      <c r="Q386" s="79"/>
      <c r="R386" s="79"/>
      <c r="S386" s="79"/>
      <c r="T386" s="79"/>
      <c r="U386" s="79"/>
      <c r="V386" s="79"/>
      <c r="W386" s="79"/>
      <c r="X386" s="79"/>
      <c r="Y386" s="79"/>
      <c r="Z386" s="79"/>
    </row>
    <row r="387" spans="1:26" ht="15.75" customHeight="1">
      <c r="A387" s="87" t="s">
        <v>96</v>
      </c>
      <c r="B387" s="88" t="s">
        <v>97</v>
      </c>
      <c r="C387" s="79" t="s">
        <v>1360</v>
      </c>
      <c r="D387" s="79" t="s">
        <v>332</v>
      </c>
      <c r="E387" s="89">
        <v>0.25428930150000001</v>
      </c>
      <c r="F387" s="90">
        <f>IF(D387="CO2",E387,IF(D387="CH4",E387*'State 2005 Data'!$J$16,IF(D387="N2O",'State 2005 Data'!$J$17,IF(D387="Other",E387))))</f>
        <v>0.28480401768000002</v>
      </c>
      <c r="G387" s="79"/>
      <c r="H387" s="69"/>
      <c r="I387" s="79"/>
      <c r="J387" s="79"/>
      <c r="K387" s="79"/>
      <c r="L387" s="79"/>
      <c r="M387" s="79"/>
      <c r="N387" s="79"/>
      <c r="O387" s="79"/>
      <c r="P387" s="79"/>
      <c r="Q387" s="79"/>
      <c r="R387" s="79"/>
      <c r="S387" s="79"/>
      <c r="T387" s="79"/>
      <c r="U387" s="79"/>
      <c r="V387" s="79"/>
      <c r="W387" s="79"/>
      <c r="X387" s="79"/>
      <c r="Y387" s="79"/>
      <c r="Z387" s="79"/>
    </row>
    <row r="388" spans="1:26" ht="15.75" customHeight="1">
      <c r="A388" s="87" t="s">
        <v>96</v>
      </c>
      <c r="B388" s="88" t="s">
        <v>97</v>
      </c>
      <c r="C388" s="79" t="s">
        <v>1360</v>
      </c>
      <c r="D388" s="79" t="s">
        <v>334</v>
      </c>
      <c r="E388" s="89">
        <v>5.4327000260000001E-2</v>
      </c>
      <c r="F388" s="90">
        <f>IF(D388="CO2",E388,IF(D388="CH4",E388*'State 2005 Data'!$J$16,IF(D388="N2O",'State 2005 Data'!$J$17,IF(D388="Other",E388))))</f>
        <v>0.88926174496644295</v>
      </c>
      <c r="G388" s="79"/>
      <c r="H388" s="69"/>
      <c r="I388" s="79"/>
      <c r="J388" s="79"/>
      <c r="K388" s="79"/>
      <c r="L388" s="79"/>
      <c r="M388" s="79"/>
      <c r="N388" s="79"/>
      <c r="O388" s="79"/>
      <c r="P388" s="79"/>
      <c r="Q388" s="79"/>
      <c r="R388" s="79"/>
      <c r="S388" s="79"/>
      <c r="T388" s="79"/>
      <c r="U388" s="79"/>
      <c r="V388" s="79"/>
      <c r="W388" s="79"/>
      <c r="X388" s="79"/>
      <c r="Y388" s="79"/>
      <c r="Z388" s="79"/>
    </row>
    <row r="389" spans="1:26" ht="15.75" customHeight="1">
      <c r="A389" s="87" t="s">
        <v>96</v>
      </c>
      <c r="B389" s="88" t="s">
        <v>97</v>
      </c>
      <c r="C389" s="79" t="s">
        <v>1360</v>
      </c>
      <c r="D389" s="91" t="s">
        <v>1892</v>
      </c>
      <c r="E389" s="89"/>
      <c r="F389" s="90">
        <f>IF(D389="CO2",E389,IF(D389="CH4",E389*'State 2005 Data'!$J$16,IF(D389="N2O",'State 2005 Data'!$J$17,IF(D389="Other",E389))))</f>
        <v>0</v>
      </c>
      <c r="G389" s="79"/>
      <c r="H389" s="69"/>
      <c r="I389" s="79"/>
      <c r="J389" s="79"/>
      <c r="K389" s="79"/>
      <c r="L389" s="79"/>
      <c r="M389" s="79"/>
      <c r="N389" s="79"/>
      <c r="O389" s="79"/>
      <c r="P389" s="79"/>
      <c r="Q389" s="79"/>
      <c r="R389" s="79"/>
      <c r="S389" s="79"/>
      <c r="T389" s="79"/>
      <c r="U389" s="79"/>
      <c r="V389" s="79"/>
      <c r="W389" s="79"/>
      <c r="X389" s="79"/>
      <c r="Y389" s="79"/>
      <c r="Z389" s="79"/>
    </row>
    <row r="390" spans="1:26" ht="15.75" customHeight="1">
      <c r="A390" s="87" t="s">
        <v>96</v>
      </c>
      <c r="B390" s="88" t="s">
        <v>97</v>
      </c>
      <c r="C390" s="79" t="s">
        <v>305</v>
      </c>
      <c r="D390" s="79" t="s">
        <v>1371</v>
      </c>
      <c r="E390" s="89">
        <v>71.077371138019117</v>
      </c>
      <c r="F390" s="90">
        <f>IF(D390="CO2",E390,IF(D390="CH4",E390*'State 2005 Data'!$J$16,IF(D390="N2O",'State 2005 Data'!$J$17,IF(D390="Other",E390))))</f>
        <v>71.077371138019117</v>
      </c>
      <c r="G390" s="79"/>
      <c r="H390" s="69"/>
      <c r="I390" s="79"/>
      <c r="J390" s="79"/>
      <c r="K390" s="79"/>
      <c r="L390" s="79"/>
      <c r="M390" s="79"/>
      <c r="N390" s="79"/>
      <c r="O390" s="79"/>
      <c r="P390" s="79"/>
      <c r="Q390" s="79"/>
      <c r="R390" s="79"/>
      <c r="S390" s="79"/>
      <c r="T390" s="79"/>
      <c r="U390" s="79"/>
      <c r="V390" s="79"/>
      <c r="W390" s="79"/>
      <c r="X390" s="79"/>
      <c r="Y390" s="79"/>
      <c r="Z390" s="79"/>
    </row>
    <row r="391" spans="1:26" ht="15.75" customHeight="1">
      <c r="A391" s="87" t="s">
        <v>96</v>
      </c>
      <c r="B391" s="88" t="s">
        <v>97</v>
      </c>
      <c r="C391" s="79" t="s">
        <v>305</v>
      </c>
      <c r="D391" s="79" t="s">
        <v>332</v>
      </c>
      <c r="E391" s="89">
        <v>8.2130164830722538E-2</v>
      </c>
      <c r="F391" s="90">
        <f>IF(D391="CO2",E391,IF(D391="CH4",E391*'State 2005 Data'!$J$16,IF(D391="N2O",'State 2005 Data'!$J$17,IF(D391="Other",E391))))</f>
        <v>9.1985784610409252E-2</v>
      </c>
      <c r="G391" s="79"/>
      <c r="H391" s="69"/>
      <c r="I391" s="79"/>
      <c r="J391" s="79"/>
      <c r="K391" s="79"/>
      <c r="L391" s="79"/>
      <c r="M391" s="79"/>
      <c r="N391" s="79"/>
      <c r="O391" s="79"/>
      <c r="P391" s="79"/>
      <c r="Q391" s="79"/>
      <c r="R391" s="79"/>
      <c r="S391" s="79"/>
      <c r="T391" s="79"/>
      <c r="U391" s="79"/>
      <c r="V391" s="79"/>
      <c r="W391" s="79"/>
      <c r="X391" s="79"/>
      <c r="Y391" s="79"/>
      <c r="Z391" s="79"/>
    </row>
    <row r="392" spans="1:26" ht="15.75" customHeight="1">
      <c r="A392" s="87" t="s">
        <v>96</v>
      </c>
      <c r="B392" s="88" t="s">
        <v>97</v>
      </c>
      <c r="C392" s="79" t="s">
        <v>305</v>
      </c>
      <c r="D392" s="79" t="s">
        <v>334</v>
      </c>
      <c r="E392" s="89">
        <v>1.066754909309976</v>
      </c>
      <c r="F392" s="90">
        <f>IF(D392="CO2",E392,IF(D392="CH4",E392*'State 2005 Data'!$J$16,IF(D392="N2O",'State 2005 Data'!$J$17,IF(D392="Other",E392))))</f>
        <v>0.88926174496644295</v>
      </c>
      <c r="G392" s="79"/>
      <c r="H392" s="69"/>
      <c r="I392" s="79"/>
      <c r="J392" s="79"/>
      <c r="K392" s="79"/>
      <c r="L392" s="79"/>
      <c r="M392" s="79"/>
      <c r="N392" s="79"/>
      <c r="O392" s="79"/>
      <c r="P392" s="79"/>
      <c r="Q392" s="79"/>
      <c r="R392" s="79"/>
      <c r="S392" s="79"/>
      <c r="T392" s="79"/>
      <c r="U392" s="79"/>
      <c r="V392" s="79"/>
      <c r="W392" s="79"/>
      <c r="X392" s="79"/>
      <c r="Y392" s="79"/>
      <c r="Z392" s="79"/>
    </row>
    <row r="393" spans="1:26" ht="15.75" customHeight="1">
      <c r="A393" s="87" t="s">
        <v>96</v>
      </c>
      <c r="B393" s="88" t="s">
        <v>97</v>
      </c>
      <c r="C393" s="79" t="s">
        <v>305</v>
      </c>
      <c r="D393" s="91" t="s">
        <v>1892</v>
      </c>
      <c r="E393" s="89"/>
      <c r="F393" s="90">
        <f>IF(D393="CO2",E393,IF(D393="CH4",E393*'State 2005 Data'!$J$16,IF(D393="N2O",'State 2005 Data'!$J$17,IF(D393="Other",E393))))</f>
        <v>0</v>
      </c>
      <c r="G393" s="79"/>
      <c r="H393" s="69"/>
      <c r="I393" s="79"/>
      <c r="J393" s="79"/>
      <c r="K393" s="79"/>
      <c r="L393" s="79"/>
      <c r="M393" s="79"/>
      <c r="N393" s="79"/>
      <c r="O393" s="79"/>
      <c r="P393" s="79"/>
      <c r="Q393" s="79"/>
      <c r="R393" s="79"/>
      <c r="S393" s="79"/>
      <c r="T393" s="79"/>
      <c r="U393" s="79"/>
      <c r="V393" s="79"/>
      <c r="W393" s="79"/>
      <c r="X393" s="79"/>
      <c r="Y393" s="79"/>
      <c r="Z393" s="79"/>
    </row>
    <row r="394" spans="1:26" ht="15.75" customHeight="1">
      <c r="A394" s="87" t="s">
        <v>96</v>
      </c>
      <c r="B394" s="88" t="s">
        <v>97</v>
      </c>
      <c r="C394" s="79" t="s">
        <v>754</v>
      </c>
      <c r="D394" s="79" t="s">
        <v>1371</v>
      </c>
      <c r="E394" s="90">
        <v>50.382944286617096</v>
      </c>
      <c r="F394" s="90">
        <f>IF(D394="CO2",E394,IF(D394="CH4",E394*'State 2005 Data'!$J$16,IF(D394="N2O",'State 2005 Data'!$J$17,IF(D394="Other",E394))))</f>
        <v>50.382944286617096</v>
      </c>
      <c r="G394" s="79"/>
      <c r="H394" s="69"/>
      <c r="I394" s="79"/>
      <c r="J394" s="79"/>
      <c r="K394" s="79"/>
      <c r="L394" s="79"/>
      <c r="M394" s="79"/>
      <c r="N394" s="79"/>
      <c r="O394" s="79"/>
      <c r="P394" s="79"/>
      <c r="Q394" s="79"/>
      <c r="R394" s="79"/>
      <c r="S394" s="79"/>
      <c r="T394" s="79"/>
      <c r="U394" s="79"/>
      <c r="V394" s="79"/>
      <c r="W394" s="79"/>
      <c r="X394" s="79"/>
      <c r="Y394" s="79"/>
      <c r="Z394" s="79"/>
    </row>
    <row r="395" spans="1:26" ht="15.75" customHeight="1">
      <c r="A395" s="87" t="s">
        <v>96</v>
      </c>
      <c r="B395" s="88" t="s">
        <v>97</v>
      </c>
      <c r="C395" s="79" t="s">
        <v>754</v>
      </c>
      <c r="D395" s="79" t="s">
        <v>332</v>
      </c>
      <c r="E395" s="89">
        <v>9.9920505138324156</v>
      </c>
      <c r="F395" s="90">
        <f>IF(D395="CO2",E395,IF(D395="CH4",E395*'State 2005 Data'!$J$16,IF(D395="N2O",'State 2005 Data'!$J$17,IF(D395="Other",E395))))</f>
        <v>11.191096575492306</v>
      </c>
      <c r="G395" s="79"/>
      <c r="H395" s="69"/>
      <c r="I395" s="79"/>
      <c r="J395" s="79"/>
      <c r="K395" s="79"/>
      <c r="L395" s="79"/>
      <c r="M395" s="79"/>
      <c r="N395" s="79"/>
      <c r="O395" s="79"/>
      <c r="P395" s="79"/>
      <c r="Q395" s="79"/>
      <c r="R395" s="79"/>
      <c r="S395" s="79"/>
      <c r="T395" s="79"/>
      <c r="U395" s="79"/>
      <c r="V395" s="79"/>
      <c r="W395" s="79"/>
      <c r="X395" s="79"/>
      <c r="Y395" s="79"/>
      <c r="Z395" s="79"/>
    </row>
    <row r="396" spans="1:26" ht="15.75" customHeight="1">
      <c r="A396" s="87" t="s">
        <v>96</v>
      </c>
      <c r="B396" s="88" t="s">
        <v>97</v>
      </c>
      <c r="C396" s="79" t="s">
        <v>754</v>
      </c>
      <c r="D396" s="79" t="s">
        <v>334</v>
      </c>
      <c r="E396" s="89">
        <v>7.2958946098916899E-2</v>
      </c>
      <c r="F396" s="90">
        <f>IF(D396="CO2",E396,IF(D396="CH4",E396*'State 2005 Data'!$J$16,IF(D396="N2O",'State 2005 Data'!$J$17,IF(D396="Other",E396))))</f>
        <v>0.88926174496644295</v>
      </c>
      <c r="G396" s="79"/>
      <c r="H396" s="69"/>
      <c r="I396" s="79"/>
      <c r="J396" s="79"/>
      <c r="K396" s="79"/>
      <c r="L396" s="79"/>
      <c r="M396" s="79"/>
      <c r="N396" s="79"/>
      <c r="O396" s="79"/>
      <c r="P396" s="79"/>
      <c r="Q396" s="79"/>
      <c r="R396" s="79"/>
      <c r="S396" s="79"/>
      <c r="T396" s="79"/>
      <c r="U396" s="79"/>
      <c r="V396" s="79"/>
      <c r="W396" s="79"/>
      <c r="X396" s="79"/>
      <c r="Y396" s="79"/>
      <c r="Z396" s="79"/>
    </row>
    <row r="397" spans="1:26" ht="15.75" customHeight="1">
      <c r="A397" s="87" t="s">
        <v>96</v>
      </c>
      <c r="B397" s="88" t="s">
        <v>97</v>
      </c>
      <c r="C397" s="79" t="s">
        <v>754</v>
      </c>
      <c r="D397" s="79" t="s">
        <v>1892</v>
      </c>
      <c r="E397" s="89">
        <v>4.6265515030714139</v>
      </c>
      <c r="F397" s="90">
        <f>IF(D397="CO2",E397,IF(D397="CH4",E397*'State 2005 Data'!$J$16,IF(D397="N2O",'State 2005 Data'!$J$17,IF(D397="Other",E397))))</f>
        <v>4.6265515030714139</v>
      </c>
      <c r="G397" s="79"/>
      <c r="H397" s="69"/>
      <c r="I397" s="79"/>
      <c r="J397" s="79"/>
      <c r="K397" s="79"/>
      <c r="L397" s="79"/>
      <c r="M397" s="79"/>
      <c r="N397" s="79"/>
      <c r="O397" s="79"/>
      <c r="P397" s="79"/>
      <c r="Q397" s="79"/>
      <c r="R397" s="79"/>
      <c r="S397" s="79"/>
      <c r="T397" s="79"/>
      <c r="U397" s="79"/>
      <c r="V397" s="79"/>
      <c r="W397" s="79"/>
      <c r="X397" s="79"/>
      <c r="Y397" s="79"/>
      <c r="Z397" s="79"/>
    </row>
    <row r="398" spans="1:26" ht="15.75" customHeight="1">
      <c r="A398" s="87" t="s">
        <v>102</v>
      </c>
      <c r="B398" s="88" t="s">
        <v>103</v>
      </c>
      <c r="C398" s="79" t="s">
        <v>1029</v>
      </c>
      <c r="D398" s="79" t="s">
        <v>1371</v>
      </c>
      <c r="E398" s="89">
        <v>8.0496207506359134</v>
      </c>
      <c r="F398" s="90">
        <f>IF(D398="CO2",E398,IF(D398="CH4",E398*'State 2005 Data'!$J$16,IF(D398="N2O",'State 2005 Data'!$J$17,IF(D398="Other",E398))))</f>
        <v>8.0496207506359134</v>
      </c>
      <c r="G398" s="79"/>
      <c r="H398" s="69"/>
      <c r="I398" s="79"/>
      <c r="J398" s="79"/>
      <c r="K398" s="79"/>
      <c r="L398" s="79"/>
      <c r="M398" s="79"/>
      <c r="N398" s="79"/>
      <c r="O398" s="79"/>
      <c r="P398" s="79"/>
      <c r="Q398" s="79"/>
      <c r="R398" s="79"/>
      <c r="S398" s="79"/>
      <c r="T398" s="79"/>
      <c r="U398" s="79"/>
      <c r="V398" s="79"/>
      <c r="W398" s="79"/>
      <c r="X398" s="79"/>
      <c r="Y398" s="79"/>
      <c r="Z398" s="79"/>
    </row>
    <row r="399" spans="1:26" ht="15.75" customHeight="1">
      <c r="A399" s="87" t="s">
        <v>102</v>
      </c>
      <c r="B399" s="88" t="s">
        <v>103</v>
      </c>
      <c r="C399" s="79" t="s">
        <v>1029</v>
      </c>
      <c r="D399" s="79" t="s">
        <v>332</v>
      </c>
      <c r="E399" s="89">
        <v>7.5452594999999983E-3</v>
      </c>
      <c r="F399" s="90">
        <f>IF(D399="CO2",E399,IF(D399="CH4",E399*'State 2005 Data'!$J$16,IF(D399="N2O",'State 2005 Data'!$J$17,IF(D399="Other",E399))))</f>
        <v>8.4506906399999995E-3</v>
      </c>
      <c r="G399" s="79"/>
      <c r="H399" s="69"/>
      <c r="I399" s="79"/>
      <c r="J399" s="79"/>
      <c r="K399" s="79"/>
      <c r="L399" s="79"/>
      <c r="M399" s="79"/>
      <c r="N399" s="79"/>
      <c r="O399" s="79"/>
      <c r="P399" s="79"/>
      <c r="Q399" s="79"/>
      <c r="R399" s="79"/>
      <c r="S399" s="79"/>
      <c r="T399" s="79"/>
      <c r="U399" s="79"/>
      <c r="V399" s="79"/>
      <c r="W399" s="79"/>
      <c r="X399" s="79"/>
      <c r="Y399" s="79"/>
      <c r="Z399" s="79"/>
    </row>
    <row r="400" spans="1:26" ht="15.75" customHeight="1">
      <c r="A400" s="87" t="s">
        <v>102</v>
      </c>
      <c r="B400" s="88" t="s">
        <v>103</v>
      </c>
      <c r="C400" s="79" t="s">
        <v>1029</v>
      </c>
      <c r="D400" s="79" t="s">
        <v>334</v>
      </c>
      <c r="E400" s="89">
        <v>2.5469550420000001E-2</v>
      </c>
      <c r="F400" s="90">
        <f>IF(D400="CO2",E400,IF(D400="CH4",E400*'State 2005 Data'!$J$16,IF(D400="N2O",'State 2005 Data'!$J$17,IF(D400="Other",E400))))</f>
        <v>0.88926174496644295</v>
      </c>
      <c r="G400" s="79"/>
      <c r="H400" s="69"/>
      <c r="I400" s="79"/>
      <c r="J400" s="79"/>
      <c r="K400" s="79"/>
      <c r="L400" s="79"/>
      <c r="M400" s="79"/>
      <c r="N400" s="79"/>
      <c r="O400" s="79"/>
      <c r="P400" s="79"/>
      <c r="Q400" s="79"/>
      <c r="R400" s="79"/>
      <c r="S400" s="79"/>
      <c r="T400" s="79"/>
      <c r="U400" s="79"/>
      <c r="V400" s="79"/>
      <c r="W400" s="79"/>
      <c r="X400" s="79"/>
      <c r="Y400" s="79"/>
      <c r="Z400" s="79"/>
    </row>
    <row r="401" spans="1:26" ht="15.75" customHeight="1">
      <c r="A401" s="87" t="s">
        <v>102</v>
      </c>
      <c r="B401" s="88" t="s">
        <v>103</v>
      </c>
      <c r="C401" s="79" t="s">
        <v>1029</v>
      </c>
      <c r="D401" s="91" t="s">
        <v>1892</v>
      </c>
      <c r="E401" s="89"/>
      <c r="F401" s="90">
        <f>IF(D401="CO2",E401,IF(D401="CH4",E401*'State 2005 Data'!$J$16,IF(D401="N2O",'State 2005 Data'!$J$17,IF(D401="Other",E401))))</f>
        <v>0</v>
      </c>
      <c r="G401" s="79"/>
      <c r="H401" s="69"/>
      <c r="I401" s="79"/>
      <c r="J401" s="79"/>
      <c r="K401" s="79"/>
      <c r="L401" s="79"/>
      <c r="M401" s="79"/>
      <c r="N401" s="79"/>
      <c r="O401" s="79"/>
      <c r="P401" s="79"/>
      <c r="Q401" s="79"/>
      <c r="R401" s="79"/>
      <c r="S401" s="79"/>
      <c r="T401" s="79"/>
      <c r="U401" s="79"/>
      <c r="V401" s="79"/>
      <c r="W401" s="79"/>
      <c r="X401" s="79"/>
      <c r="Y401" s="79"/>
      <c r="Z401" s="79"/>
    </row>
    <row r="402" spans="1:26" ht="15.75" customHeight="1">
      <c r="A402" s="87" t="s">
        <v>102</v>
      </c>
      <c r="B402" s="88" t="s">
        <v>103</v>
      </c>
      <c r="C402" s="79" t="s">
        <v>1360</v>
      </c>
      <c r="D402" s="79" t="s">
        <v>1371</v>
      </c>
      <c r="E402" s="89">
        <v>4.5119796063237256</v>
      </c>
      <c r="F402" s="90">
        <f>IF(D402="CO2",E402,IF(D402="CH4",E402*'State 2005 Data'!$J$16,IF(D402="N2O",'State 2005 Data'!$J$17,IF(D402="Other",E402))))</f>
        <v>4.5119796063237256</v>
      </c>
      <c r="G402" s="79"/>
      <c r="H402" s="69"/>
      <c r="I402" s="79"/>
      <c r="J402" s="79"/>
      <c r="K402" s="79"/>
      <c r="L402" s="79"/>
      <c r="M402" s="79"/>
      <c r="N402" s="79"/>
      <c r="O402" s="79"/>
      <c r="P402" s="79"/>
      <c r="Q402" s="79"/>
      <c r="R402" s="79"/>
      <c r="S402" s="79"/>
      <c r="T402" s="79"/>
      <c r="U402" s="79"/>
      <c r="V402" s="79"/>
      <c r="W402" s="79"/>
      <c r="X402" s="79"/>
      <c r="Y402" s="79"/>
      <c r="Z402" s="79"/>
    </row>
    <row r="403" spans="1:26" ht="15.75" customHeight="1">
      <c r="A403" s="87" t="s">
        <v>102</v>
      </c>
      <c r="B403" s="88" t="s">
        <v>103</v>
      </c>
      <c r="C403" s="79" t="s">
        <v>1360</v>
      </c>
      <c r="D403" s="79" t="s">
        <v>332</v>
      </c>
      <c r="E403" s="89">
        <v>9.3047960499999999E-2</v>
      </c>
      <c r="F403" s="90">
        <f>IF(D403="CO2",E403,IF(D403="CH4",E403*'State 2005 Data'!$J$16,IF(D403="N2O",'State 2005 Data'!$J$17,IF(D403="Other",E403))))</f>
        <v>0.10421371576000001</v>
      </c>
      <c r="G403" s="79"/>
      <c r="H403" s="69"/>
      <c r="I403" s="79"/>
      <c r="J403" s="79"/>
      <c r="K403" s="79"/>
      <c r="L403" s="79"/>
      <c r="M403" s="79"/>
      <c r="N403" s="79"/>
      <c r="O403" s="79"/>
      <c r="P403" s="79"/>
      <c r="Q403" s="79"/>
      <c r="R403" s="79"/>
      <c r="S403" s="79"/>
      <c r="T403" s="79"/>
      <c r="U403" s="79"/>
      <c r="V403" s="79"/>
      <c r="W403" s="79"/>
      <c r="X403" s="79"/>
      <c r="Y403" s="79"/>
      <c r="Z403" s="79"/>
    </row>
    <row r="404" spans="1:26" ht="15.75" customHeight="1">
      <c r="A404" s="87" t="s">
        <v>102</v>
      </c>
      <c r="B404" s="88" t="s">
        <v>103</v>
      </c>
      <c r="C404" s="79" t="s">
        <v>1360</v>
      </c>
      <c r="D404" s="79" t="s">
        <v>334</v>
      </c>
      <c r="E404" s="89">
        <v>1.694723616E-2</v>
      </c>
      <c r="F404" s="90">
        <f>IF(D404="CO2",E404,IF(D404="CH4",E404*'State 2005 Data'!$J$16,IF(D404="N2O",'State 2005 Data'!$J$17,IF(D404="Other",E404))))</f>
        <v>0.88926174496644295</v>
      </c>
      <c r="G404" s="79"/>
      <c r="H404" s="69"/>
      <c r="I404" s="79"/>
      <c r="J404" s="79"/>
      <c r="K404" s="79"/>
      <c r="L404" s="79"/>
      <c r="M404" s="79"/>
      <c r="N404" s="79"/>
      <c r="O404" s="79"/>
      <c r="P404" s="79"/>
      <c r="Q404" s="79"/>
      <c r="R404" s="79"/>
      <c r="S404" s="79"/>
      <c r="T404" s="79"/>
      <c r="U404" s="79"/>
      <c r="V404" s="79"/>
      <c r="W404" s="79"/>
      <c r="X404" s="79"/>
      <c r="Y404" s="79"/>
      <c r="Z404" s="79"/>
    </row>
    <row r="405" spans="1:26" ht="15.75" customHeight="1">
      <c r="A405" s="87" t="s">
        <v>102</v>
      </c>
      <c r="B405" s="88" t="s">
        <v>103</v>
      </c>
      <c r="C405" s="79" t="s">
        <v>1360</v>
      </c>
      <c r="D405" s="91" t="s">
        <v>1892</v>
      </c>
      <c r="E405" s="89"/>
      <c r="F405" s="90">
        <f>IF(D405="CO2",E405,IF(D405="CH4",E405*'State 2005 Data'!$J$16,IF(D405="N2O",'State 2005 Data'!$J$17,IF(D405="Other",E405))))</f>
        <v>0</v>
      </c>
      <c r="G405" s="79"/>
      <c r="H405" s="69"/>
      <c r="I405" s="79"/>
      <c r="J405" s="79"/>
      <c r="K405" s="79"/>
      <c r="L405" s="79"/>
      <c r="M405" s="79"/>
      <c r="N405" s="79"/>
      <c r="O405" s="79"/>
      <c r="P405" s="79"/>
      <c r="Q405" s="79"/>
      <c r="R405" s="79"/>
      <c r="S405" s="79"/>
      <c r="T405" s="79"/>
      <c r="U405" s="79"/>
      <c r="V405" s="79"/>
      <c r="W405" s="79"/>
      <c r="X405" s="79"/>
      <c r="Y405" s="79"/>
      <c r="Z405" s="79"/>
    </row>
    <row r="406" spans="1:26" ht="15.75" customHeight="1">
      <c r="A406" s="87" t="s">
        <v>102</v>
      </c>
      <c r="B406" s="88" t="s">
        <v>103</v>
      </c>
      <c r="C406" s="79" t="s">
        <v>305</v>
      </c>
      <c r="D406" s="79" t="s">
        <v>1371</v>
      </c>
      <c r="E406" s="89">
        <v>23.31966238211929</v>
      </c>
      <c r="F406" s="90">
        <f>IF(D406="CO2",E406,IF(D406="CH4",E406*'State 2005 Data'!$J$16,IF(D406="N2O",'State 2005 Data'!$J$17,IF(D406="Other",E406))))</f>
        <v>23.31966238211929</v>
      </c>
      <c r="G406" s="79"/>
      <c r="H406" s="69"/>
      <c r="I406" s="79"/>
      <c r="J406" s="79"/>
      <c r="K406" s="79"/>
      <c r="L406" s="79"/>
      <c r="M406" s="79"/>
      <c r="N406" s="79"/>
      <c r="O406" s="79"/>
      <c r="P406" s="79"/>
      <c r="Q406" s="79"/>
      <c r="R406" s="79"/>
      <c r="S406" s="79"/>
      <c r="T406" s="79"/>
      <c r="U406" s="79"/>
      <c r="V406" s="79"/>
      <c r="W406" s="79"/>
      <c r="X406" s="79"/>
      <c r="Y406" s="79"/>
      <c r="Z406" s="79"/>
    </row>
    <row r="407" spans="1:26" ht="15.75" customHeight="1">
      <c r="A407" s="87" t="s">
        <v>102</v>
      </c>
      <c r="B407" s="88" t="s">
        <v>103</v>
      </c>
      <c r="C407" s="79" t="s">
        <v>305</v>
      </c>
      <c r="D407" s="79" t="s">
        <v>332</v>
      </c>
      <c r="E407" s="89">
        <v>8.2130164830722538E-2</v>
      </c>
      <c r="F407" s="90">
        <f>IF(D407="CO2",E407,IF(D407="CH4",E407*'State 2005 Data'!$J$16,IF(D407="N2O",'State 2005 Data'!$J$17,IF(D407="Other",E407))))</f>
        <v>9.1985784610409252E-2</v>
      </c>
      <c r="G407" s="79"/>
      <c r="H407" s="69"/>
      <c r="I407" s="79"/>
      <c r="J407" s="79"/>
      <c r="K407" s="79"/>
      <c r="L407" s="79"/>
      <c r="M407" s="79"/>
      <c r="N407" s="79"/>
      <c r="O407" s="79"/>
      <c r="P407" s="79"/>
      <c r="Q407" s="79"/>
      <c r="R407" s="79"/>
      <c r="S407" s="79"/>
      <c r="T407" s="79"/>
      <c r="U407" s="79"/>
      <c r="V407" s="79"/>
      <c r="W407" s="79"/>
      <c r="X407" s="79"/>
      <c r="Y407" s="79"/>
      <c r="Z407" s="79"/>
    </row>
    <row r="408" spans="1:26" ht="15.75" customHeight="1">
      <c r="A408" s="87" t="s">
        <v>102</v>
      </c>
      <c r="B408" s="88" t="s">
        <v>103</v>
      </c>
      <c r="C408" s="79" t="s">
        <v>305</v>
      </c>
      <c r="D408" s="79" t="s">
        <v>334</v>
      </c>
      <c r="E408" s="89">
        <v>1.066754909309976</v>
      </c>
      <c r="F408" s="90">
        <f>IF(D408="CO2",E408,IF(D408="CH4",E408*'State 2005 Data'!$J$16,IF(D408="N2O",'State 2005 Data'!$J$17,IF(D408="Other",E408))))</f>
        <v>0.88926174496644295</v>
      </c>
      <c r="G408" s="79"/>
      <c r="H408" s="69"/>
      <c r="I408" s="79"/>
      <c r="J408" s="79"/>
      <c r="K408" s="79"/>
      <c r="L408" s="79"/>
      <c r="M408" s="79"/>
      <c r="N408" s="79"/>
      <c r="O408" s="79"/>
      <c r="P408" s="79"/>
      <c r="Q408" s="79"/>
      <c r="R408" s="79"/>
      <c r="S408" s="79"/>
      <c r="T408" s="79"/>
      <c r="U408" s="79"/>
      <c r="V408" s="79"/>
      <c r="W408" s="79"/>
      <c r="X408" s="79"/>
      <c r="Y408" s="79"/>
      <c r="Z408" s="79"/>
    </row>
    <row r="409" spans="1:26" ht="15.75" customHeight="1">
      <c r="A409" s="87" t="s">
        <v>102</v>
      </c>
      <c r="B409" s="88" t="s">
        <v>103</v>
      </c>
      <c r="C409" s="79" t="s">
        <v>305</v>
      </c>
      <c r="D409" s="91" t="s">
        <v>1892</v>
      </c>
      <c r="E409" s="89"/>
      <c r="F409" s="90">
        <f>IF(D409="CO2",E409,IF(D409="CH4",E409*'State 2005 Data'!$J$16,IF(D409="N2O",'State 2005 Data'!$J$17,IF(D409="Other",E409))))</f>
        <v>0</v>
      </c>
      <c r="G409" s="79"/>
      <c r="H409" s="69"/>
      <c r="I409" s="79"/>
      <c r="J409" s="79"/>
      <c r="K409" s="79"/>
      <c r="L409" s="79"/>
      <c r="M409" s="79"/>
      <c r="N409" s="79"/>
      <c r="O409" s="79"/>
      <c r="P409" s="79"/>
      <c r="Q409" s="79"/>
      <c r="R409" s="79"/>
      <c r="S409" s="79"/>
      <c r="T409" s="79"/>
      <c r="U409" s="79"/>
      <c r="V409" s="79"/>
      <c r="W409" s="79"/>
      <c r="X409" s="79"/>
      <c r="Y409" s="79"/>
      <c r="Z409" s="79"/>
    </row>
    <row r="410" spans="1:26" ht="15.75" customHeight="1">
      <c r="A410" s="87" t="s">
        <v>102</v>
      </c>
      <c r="B410" s="88" t="s">
        <v>103</v>
      </c>
      <c r="C410" s="79" t="s">
        <v>754</v>
      </c>
      <c r="D410" s="79" t="s">
        <v>1371</v>
      </c>
      <c r="E410" s="90">
        <v>6.2774264263725224</v>
      </c>
      <c r="F410" s="90">
        <f>IF(D410="CO2",E410,IF(D410="CH4",E410*'State 2005 Data'!$J$16,IF(D410="N2O",'State 2005 Data'!$J$17,IF(D410="Other",E410))))</f>
        <v>6.2774264263725224</v>
      </c>
      <c r="G410" s="79"/>
      <c r="H410" s="69"/>
      <c r="I410" s="79"/>
      <c r="J410" s="79"/>
      <c r="K410" s="79"/>
      <c r="L410" s="79"/>
      <c r="M410" s="79"/>
      <c r="N410" s="79"/>
      <c r="O410" s="79"/>
      <c r="P410" s="79"/>
      <c r="Q410" s="79"/>
      <c r="R410" s="79"/>
      <c r="S410" s="79"/>
      <c r="T410" s="79"/>
      <c r="U410" s="79"/>
      <c r="V410" s="79"/>
      <c r="W410" s="79"/>
      <c r="X410" s="79"/>
      <c r="Y410" s="79"/>
      <c r="Z410" s="79"/>
    </row>
    <row r="411" spans="1:26" ht="15.75" customHeight="1">
      <c r="A411" s="87" t="s">
        <v>102</v>
      </c>
      <c r="B411" s="88" t="s">
        <v>103</v>
      </c>
      <c r="C411" s="79" t="s">
        <v>754</v>
      </c>
      <c r="D411" s="79" t="s">
        <v>332</v>
      </c>
      <c r="E411" s="89">
        <v>0.90504658564617801</v>
      </c>
      <c r="F411" s="90">
        <f>IF(D411="CO2",E411,IF(D411="CH4",E411*'State 2005 Data'!$J$16,IF(D411="N2O",'State 2005 Data'!$J$17,IF(D411="Other",E411))))</f>
        <v>1.0136521759237194</v>
      </c>
      <c r="G411" s="79"/>
      <c r="H411" s="69"/>
      <c r="I411" s="79"/>
      <c r="J411" s="79"/>
      <c r="K411" s="79"/>
      <c r="L411" s="79"/>
      <c r="M411" s="79"/>
      <c r="N411" s="79"/>
      <c r="O411" s="79"/>
      <c r="P411" s="79"/>
      <c r="Q411" s="79"/>
      <c r="R411" s="79"/>
      <c r="S411" s="79"/>
      <c r="T411" s="79"/>
      <c r="U411" s="79"/>
      <c r="V411" s="79"/>
      <c r="W411" s="79"/>
      <c r="X411" s="79"/>
      <c r="Y411" s="79"/>
      <c r="Z411" s="79"/>
    </row>
    <row r="412" spans="1:26" ht="15.75" customHeight="1">
      <c r="A412" s="87" t="s">
        <v>102</v>
      </c>
      <c r="B412" s="88" t="s">
        <v>103</v>
      </c>
      <c r="C412" s="79" t="s">
        <v>754</v>
      </c>
      <c r="D412" s="79" t="s">
        <v>334</v>
      </c>
      <c r="E412" s="89">
        <v>3.4265076385022263E-2</v>
      </c>
      <c r="F412" s="90">
        <f>IF(D412="CO2",E412,IF(D412="CH4",E412*'State 2005 Data'!$J$16,IF(D412="N2O",'State 2005 Data'!$J$17,IF(D412="Other",E412))))</f>
        <v>0.88926174496644295</v>
      </c>
      <c r="G412" s="79"/>
      <c r="H412" s="69"/>
      <c r="I412" s="79"/>
      <c r="J412" s="79"/>
      <c r="K412" s="79"/>
      <c r="L412" s="79"/>
      <c r="M412" s="79"/>
      <c r="N412" s="79"/>
      <c r="O412" s="79"/>
      <c r="P412" s="79"/>
      <c r="Q412" s="79"/>
      <c r="R412" s="79"/>
      <c r="S412" s="79"/>
      <c r="T412" s="79"/>
      <c r="U412" s="79"/>
      <c r="V412" s="79"/>
      <c r="W412" s="79"/>
      <c r="X412" s="79"/>
      <c r="Y412" s="79"/>
      <c r="Z412" s="79"/>
    </row>
    <row r="413" spans="1:26" ht="15.75" customHeight="1">
      <c r="A413" s="87" t="s">
        <v>102</v>
      </c>
      <c r="B413" s="88" t="s">
        <v>103</v>
      </c>
      <c r="C413" s="79" t="s">
        <v>754</v>
      </c>
      <c r="D413" s="79" t="s">
        <v>1892</v>
      </c>
      <c r="E413" s="89">
        <v>2.5067291449200999</v>
      </c>
      <c r="F413" s="90">
        <f>IF(D413="CO2",E413,IF(D413="CH4",E413*'State 2005 Data'!$J$16,IF(D413="N2O",'State 2005 Data'!$J$17,IF(D413="Other",E413))))</f>
        <v>2.5067291449200999</v>
      </c>
      <c r="G413" s="79"/>
      <c r="H413" s="69"/>
      <c r="I413" s="79"/>
      <c r="J413" s="79"/>
      <c r="K413" s="79"/>
      <c r="L413" s="79"/>
      <c r="M413" s="79"/>
      <c r="N413" s="79"/>
      <c r="O413" s="79"/>
      <c r="P413" s="79"/>
      <c r="Q413" s="79"/>
      <c r="R413" s="79"/>
      <c r="S413" s="79"/>
      <c r="T413" s="79"/>
      <c r="U413" s="79"/>
      <c r="V413" s="79"/>
      <c r="W413" s="79"/>
      <c r="X413" s="79"/>
      <c r="Y413" s="79"/>
      <c r="Z413" s="79"/>
    </row>
    <row r="414" spans="1:26" ht="15.75" customHeight="1">
      <c r="A414" s="87" t="s">
        <v>105</v>
      </c>
      <c r="B414" s="88" t="s">
        <v>106</v>
      </c>
      <c r="C414" s="79" t="s">
        <v>1029</v>
      </c>
      <c r="D414" s="79" t="s">
        <v>1371</v>
      </c>
      <c r="E414" s="89">
        <v>120.9684735651192</v>
      </c>
      <c r="F414" s="90">
        <f>IF(D414="CO2",E414,IF(D414="CH4",E414*'State 2005 Data'!$J$16,IF(D414="N2O",'State 2005 Data'!$J$17,IF(D414="Other",E414))))</f>
        <v>120.9684735651192</v>
      </c>
      <c r="G414" s="79"/>
      <c r="H414" s="69"/>
      <c r="I414" s="79"/>
      <c r="J414" s="79"/>
      <c r="K414" s="79"/>
      <c r="L414" s="79"/>
      <c r="M414" s="79"/>
      <c r="N414" s="79"/>
      <c r="O414" s="79"/>
      <c r="P414" s="79"/>
      <c r="Q414" s="79"/>
      <c r="R414" s="79"/>
      <c r="S414" s="79"/>
      <c r="T414" s="79"/>
      <c r="U414" s="79"/>
      <c r="V414" s="79"/>
      <c r="W414" s="79"/>
      <c r="X414" s="79"/>
      <c r="Y414" s="79"/>
      <c r="Z414" s="79"/>
    </row>
    <row r="415" spans="1:26" ht="15.75" customHeight="1">
      <c r="A415" s="87" t="s">
        <v>105</v>
      </c>
      <c r="B415" s="88" t="s">
        <v>106</v>
      </c>
      <c r="C415" s="79" t="s">
        <v>1029</v>
      </c>
      <c r="D415" s="79" t="s">
        <v>332</v>
      </c>
      <c r="E415" s="89">
        <v>3.9463811750000001E-2</v>
      </c>
      <c r="F415" s="90">
        <f>IF(D415="CO2",E415,IF(D415="CH4",E415*'State 2005 Data'!$J$16,IF(D415="N2O",'State 2005 Data'!$J$17,IF(D415="Other",E415))))</f>
        <v>4.4199469160000004E-2</v>
      </c>
      <c r="G415" s="79"/>
      <c r="H415" s="69"/>
      <c r="I415" s="79"/>
      <c r="J415" s="79"/>
      <c r="K415" s="79"/>
      <c r="L415" s="79"/>
      <c r="M415" s="79"/>
      <c r="N415" s="79"/>
      <c r="O415" s="79"/>
      <c r="P415" s="79"/>
      <c r="Q415" s="79"/>
      <c r="R415" s="79"/>
      <c r="S415" s="79"/>
      <c r="T415" s="79"/>
      <c r="U415" s="79"/>
      <c r="V415" s="79"/>
      <c r="W415" s="79"/>
      <c r="X415" s="79"/>
      <c r="Y415" s="79"/>
      <c r="Z415" s="79"/>
    </row>
    <row r="416" spans="1:26" ht="15.75" customHeight="1">
      <c r="A416" s="87" t="s">
        <v>105</v>
      </c>
      <c r="B416" s="88" t="s">
        <v>106</v>
      </c>
      <c r="C416" s="79" t="s">
        <v>1029</v>
      </c>
      <c r="D416" s="79" t="s">
        <v>334</v>
      </c>
      <c r="E416" s="89">
        <v>0.56392181681999987</v>
      </c>
      <c r="F416" s="90">
        <f>IF(D416="CO2",E416,IF(D416="CH4",E416*'State 2005 Data'!$J$16,IF(D416="N2O",'State 2005 Data'!$J$17,IF(D416="Other",E416))))</f>
        <v>0.88926174496644295</v>
      </c>
      <c r="G416" s="79"/>
      <c r="H416" s="69"/>
      <c r="I416" s="79"/>
      <c r="J416" s="79"/>
      <c r="K416" s="79"/>
      <c r="L416" s="79"/>
      <c r="M416" s="79"/>
      <c r="N416" s="79"/>
      <c r="O416" s="79"/>
      <c r="P416" s="79"/>
      <c r="Q416" s="79"/>
      <c r="R416" s="79"/>
      <c r="S416" s="79"/>
      <c r="T416" s="79"/>
      <c r="U416" s="79"/>
      <c r="V416" s="79"/>
      <c r="W416" s="79"/>
      <c r="X416" s="79"/>
      <c r="Y416" s="79"/>
      <c r="Z416" s="79"/>
    </row>
    <row r="417" spans="1:26" ht="15.75" customHeight="1">
      <c r="A417" s="87" t="s">
        <v>105</v>
      </c>
      <c r="B417" s="88" t="s">
        <v>106</v>
      </c>
      <c r="C417" s="79" t="s">
        <v>1029</v>
      </c>
      <c r="D417" s="91" t="s">
        <v>1892</v>
      </c>
      <c r="E417" s="89"/>
      <c r="F417" s="90">
        <f>IF(D417="CO2",E417,IF(D417="CH4",E417*'State 2005 Data'!$J$16,IF(D417="N2O",'State 2005 Data'!$J$17,IF(D417="Other",E417))))</f>
        <v>0</v>
      </c>
      <c r="G417" s="79"/>
      <c r="H417" s="69"/>
      <c r="I417" s="79"/>
      <c r="J417" s="79"/>
      <c r="K417" s="79"/>
      <c r="L417" s="79"/>
      <c r="M417" s="79"/>
      <c r="N417" s="79"/>
      <c r="O417" s="79"/>
      <c r="P417" s="79"/>
      <c r="Q417" s="79"/>
      <c r="R417" s="79"/>
      <c r="S417" s="79"/>
      <c r="T417" s="79"/>
      <c r="U417" s="79"/>
      <c r="V417" s="79"/>
      <c r="W417" s="79"/>
      <c r="X417" s="79"/>
      <c r="Y417" s="79"/>
      <c r="Z417" s="79"/>
    </row>
    <row r="418" spans="1:26" ht="15.75" customHeight="1">
      <c r="A418" s="87" t="s">
        <v>105</v>
      </c>
      <c r="B418" s="88" t="s">
        <v>106</v>
      </c>
      <c r="C418" s="79" t="s">
        <v>1360</v>
      </c>
      <c r="D418" s="79" t="s">
        <v>1371</v>
      </c>
      <c r="E418" s="89">
        <v>36.847916960526653</v>
      </c>
      <c r="F418" s="90">
        <f>IF(D418="CO2",E418,IF(D418="CH4",E418*'State 2005 Data'!$J$16,IF(D418="N2O",'State 2005 Data'!$J$17,IF(D418="Other",E418))))</f>
        <v>36.847916960526653</v>
      </c>
      <c r="G418" s="79"/>
      <c r="H418" s="69"/>
      <c r="I418" s="79"/>
      <c r="J418" s="79"/>
      <c r="K418" s="79"/>
      <c r="L418" s="79"/>
      <c r="M418" s="79"/>
      <c r="N418" s="79"/>
      <c r="O418" s="79"/>
      <c r="P418" s="79"/>
      <c r="Q418" s="79"/>
      <c r="R418" s="79"/>
      <c r="S418" s="79"/>
      <c r="T418" s="79"/>
      <c r="U418" s="79"/>
      <c r="V418" s="79"/>
      <c r="W418" s="79"/>
      <c r="X418" s="79"/>
      <c r="Y418" s="79"/>
      <c r="Z418" s="79"/>
    </row>
    <row r="419" spans="1:26" ht="15.75" customHeight="1">
      <c r="A419" s="87" t="s">
        <v>105</v>
      </c>
      <c r="B419" s="88" t="s">
        <v>106</v>
      </c>
      <c r="C419" s="79" t="s">
        <v>1360</v>
      </c>
      <c r="D419" s="79" t="s">
        <v>332</v>
      </c>
      <c r="E419" s="89">
        <v>0.2361318855</v>
      </c>
      <c r="F419" s="90">
        <f>IF(D419="CO2",E419,IF(D419="CH4",E419*'State 2005 Data'!$J$16,IF(D419="N2O",'State 2005 Data'!$J$17,IF(D419="Other",E419))))</f>
        <v>0.26446771176</v>
      </c>
      <c r="G419" s="79"/>
      <c r="H419" s="69"/>
      <c r="I419" s="79"/>
      <c r="J419" s="79"/>
      <c r="K419" s="79"/>
      <c r="L419" s="79"/>
      <c r="M419" s="79"/>
      <c r="N419" s="79"/>
      <c r="O419" s="79"/>
      <c r="P419" s="79"/>
      <c r="Q419" s="79"/>
      <c r="R419" s="79"/>
      <c r="S419" s="79"/>
      <c r="T419" s="79"/>
      <c r="U419" s="79"/>
      <c r="V419" s="79"/>
      <c r="W419" s="79"/>
      <c r="X419" s="79"/>
      <c r="Y419" s="79"/>
      <c r="Z419" s="79"/>
    </row>
    <row r="420" spans="1:26" ht="15.75" customHeight="1">
      <c r="A420" s="87" t="s">
        <v>105</v>
      </c>
      <c r="B420" s="88" t="s">
        <v>106</v>
      </c>
      <c r="C420" s="79" t="s">
        <v>1360</v>
      </c>
      <c r="D420" s="79" t="s">
        <v>334</v>
      </c>
      <c r="E420" s="89">
        <v>7.200682173999999E-2</v>
      </c>
      <c r="F420" s="90">
        <f>IF(D420="CO2",E420,IF(D420="CH4",E420*'State 2005 Data'!$J$16,IF(D420="N2O",'State 2005 Data'!$J$17,IF(D420="Other",E420))))</f>
        <v>0.88926174496644295</v>
      </c>
      <c r="G420" s="79"/>
      <c r="H420" s="69"/>
      <c r="I420" s="79"/>
      <c r="J420" s="79"/>
      <c r="K420" s="79"/>
      <c r="L420" s="79"/>
      <c r="M420" s="79"/>
      <c r="N420" s="79"/>
      <c r="O420" s="79"/>
      <c r="P420" s="79"/>
      <c r="Q420" s="79"/>
      <c r="R420" s="79"/>
      <c r="S420" s="79"/>
      <c r="T420" s="79"/>
      <c r="U420" s="79"/>
      <c r="V420" s="79"/>
      <c r="W420" s="79"/>
      <c r="X420" s="79"/>
      <c r="Y420" s="79"/>
      <c r="Z420" s="79"/>
    </row>
    <row r="421" spans="1:26" ht="15.75" customHeight="1">
      <c r="A421" s="87" t="s">
        <v>105</v>
      </c>
      <c r="B421" s="88" t="s">
        <v>106</v>
      </c>
      <c r="C421" s="79" t="s">
        <v>1360</v>
      </c>
      <c r="D421" s="91" t="s">
        <v>1892</v>
      </c>
      <c r="E421" s="89"/>
      <c r="F421" s="90">
        <f>IF(D421="CO2",E421,IF(D421="CH4",E421*'State 2005 Data'!$J$16,IF(D421="N2O",'State 2005 Data'!$J$17,IF(D421="Other",E421))))</f>
        <v>0</v>
      </c>
      <c r="G421" s="79"/>
      <c r="H421" s="69"/>
      <c r="I421" s="79"/>
      <c r="J421" s="79"/>
      <c r="K421" s="79"/>
      <c r="L421" s="79"/>
      <c r="M421" s="79"/>
      <c r="N421" s="79"/>
      <c r="O421" s="79"/>
      <c r="P421" s="79"/>
      <c r="Q421" s="79"/>
      <c r="R421" s="79"/>
      <c r="S421" s="79"/>
      <c r="T421" s="79"/>
      <c r="U421" s="79"/>
      <c r="V421" s="79"/>
      <c r="W421" s="79"/>
      <c r="X421" s="79"/>
      <c r="Y421" s="79"/>
      <c r="Z421" s="79"/>
    </row>
    <row r="422" spans="1:26" ht="15.75" customHeight="1">
      <c r="A422" s="87" t="s">
        <v>105</v>
      </c>
      <c r="B422" s="88" t="s">
        <v>106</v>
      </c>
      <c r="C422" s="79" t="s">
        <v>305</v>
      </c>
      <c r="D422" s="79" t="s">
        <v>1371</v>
      </c>
      <c r="E422" s="89">
        <v>72.606090242674739</v>
      </c>
      <c r="F422" s="90">
        <f>IF(D422="CO2",E422,IF(D422="CH4",E422*'State 2005 Data'!$J$16,IF(D422="N2O",'State 2005 Data'!$J$17,IF(D422="Other",E422))))</f>
        <v>72.606090242674739</v>
      </c>
      <c r="G422" s="79"/>
      <c r="H422" s="69"/>
      <c r="I422" s="79"/>
      <c r="J422" s="79"/>
      <c r="K422" s="79"/>
      <c r="L422" s="79"/>
      <c r="M422" s="79"/>
      <c r="N422" s="79"/>
      <c r="O422" s="79"/>
      <c r="P422" s="79"/>
      <c r="Q422" s="79"/>
      <c r="R422" s="79"/>
      <c r="S422" s="79"/>
      <c r="T422" s="79"/>
      <c r="U422" s="79"/>
      <c r="V422" s="79"/>
      <c r="W422" s="79"/>
      <c r="X422" s="79"/>
      <c r="Y422" s="79"/>
      <c r="Z422" s="79"/>
    </row>
    <row r="423" spans="1:26" ht="15.75" customHeight="1">
      <c r="A423" s="87" t="s">
        <v>105</v>
      </c>
      <c r="B423" s="88" t="s">
        <v>106</v>
      </c>
      <c r="C423" s="79" t="s">
        <v>305</v>
      </c>
      <c r="D423" s="79" t="s">
        <v>332</v>
      </c>
      <c r="E423" s="89">
        <v>8.2130164830722538E-2</v>
      </c>
      <c r="F423" s="90">
        <f>IF(D423="CO2",E423,IF(D423="CH4",E423*'State 2005 Data'!$J$16,IF(D423="N2O",'State 2005 Data'!$J$17,IF(D423="Other",E423))))</f>
        <v>9.1985784610409252E-2</v>
      </c>
      <c r="G423" s="79"/>
      <c r="H423" s="69"/>
      <c r="I423" s="79"/>
      <c r="J423" s="79"/>
      <c r="K423" s="79"/>
      <c r="L423" s="79"/>
      <c r="M423" s="79"/>
      <c r="N423" s="79"/>
      <c r="O423" s="79"/>
      <c r="P423" s="79"/>
      <c r="Q423" s="79"/>
      <c r="R423" s="79"/>
      <c r="S423" s="79"/>
      <c r="T423" s="79"/>
      <c r="U423" s="79"/>
      <c r="V423" s="79"/>
      <c r="W423" s="79"/>
      <c r="X423" s="79"/>
      <c r="Y423" s="79"/>
      <c r="Z423" s="79"/>
    </row>
    <row r="424" spans="1:26" ht="15.75" customHeight="1">
      <c r="A424" s="87" t="s">
        <v>105</v>
      </c>
      <c r="B424" s="88" t="s">
        <v>106</v>
      </c>
      <c r="C424" s="79" t="s">
        <v>305</v>
      </c>
      <c r="D424" s="79" t="s">
        <v>334</v>
      </c>
      <c r="E424" s="89">
        <v>1.066754909309976</v>
      </c>
      <c r="F424" s="90">
        <f>IF(D424="CO2",E424,IF(D424="CH4",E424*'State 2005 Data'!$J$16,IF(D424="N2O",'State 2005 Data'!$J$17,IF(D424="Other",E424))))</f>
        <v>0.88926174496644295</v>
      </c>
      <c r="G424" s="79"/>
      <c r="H424" s="69"/>
      <c r="I424" s="79"/>
      <c r="J424" s="79"/>
      <c r="K424" s="79"/>
      <c r="L424" s="79"/>
      <c r="M424" s="79"/>
      <c r="N424" s="79"/>
      <c r="O424" s="79"/>
      <c r="P424" s="79"/>
      <c r="Q424" s="79"/>
      <c r="R424" s="79"/>
      <c r="S424" s="79"/>
      <c r="T424" s="79"/>
      <c r="U424" s="79"/>
      <c r="V424" s="79"/>
      <c r="W424" s="79"/>
      <c r="X424" s="79"/>
      <c r="Y424" s="79"/>
      <c r="Z424" s="79"/>
    </row>
    <row r="425" spans="1:26" ht="15.75" customHeight="1">
      <c r="A425" s="87" t="s">
        <v>105</v>
      </c>
      <c r="B425" s="88" t="s">
        <v>106</v>
      </c>
      <c r="C425" s="79" t="s">
        <v>305</v>
      </c>
      <c r="D425" s="91" t="s">
        <v>1892</v>
      </c>
      <c r="E425" s="89"/>
      <c r="F425" s="90">
        <f>IF(D425="CO2",E425,IF(D425="CH4",E425*'State 2005 Data'!$J$16,IF(D425="N2O",'State 2005 Data'!$J$17,IF(D425="Other",E425))))</f>
        <v>0</v>
      </c>
      <c r="G425" s="79"/>
      <c r="H425" s="69"/>
      <c r="I425" s="79"/>
      <c r="J425" s="79"/>
      <c r="K425" s="79"/>
      <c r="L425" s="79"/>
      <c r="M425" s="79"/>
      <c r="N425" s="79"/>
      <c r="O425" s="79"/>
      <c r="P425" s="79"/>
      <c r="Q425" s="79"/>
      <c r="R425" s="79"/>
      <c r="S425" s="79"/>
      <c r="T425" s="79"/>
      <c r="U425" s="79"/>
      <c r="V425" s="79"/>
      <c r="W425" s="79"/>
      <c r="X425" s="79"/>
      <c r="Y425" s="79"/>
      <c r="Z425" s="79"/>
    </row>
    <row r="426" spans="1:26" ht="15.75" customHeight="1">
      <c r="A426" s="87" t="s">
        <v>105</v>
      </c>
      <c r="B426" s="88" t="s">
        <v>106</v>
      </c>
      <c r="C426" s="79" t="s">
        <v>754</v>
      </c>
      <c r="D426" s="79" t="s">
        <v>1371</v>
      </c>
      <c r="E426" s="90">
        <v>55.472587501136843</v>
      </c>
      <c r="F426" s="90">
        <f>IF(D426="CO2",E426,IF(D426="CH4",E426*'State 2005 Data'!$J$16,IF(D426="N2O",'State 2005 Data'!$J$17,IF(D426="Other",E426))))</f>
        <v>55.472587501136843</v>
      </c>
      <c r="G426" s="79"/>
      <c r="H426" s="69"/>
      <c r="I426" s="79"/>
      <c r="J426" s="79"/>
      <c r="K426" s="79"/>
      <c r="L426" s="79"/>
      <c r="M426" s="79"/>
      <c r="N426" s="79"/>
      <c r="O426" s="79"/>
      <c r="P426" s="79"/>
      <c r="Q426" s="79"/>
      <c r="R426" s="79"/>
      <c r="S426" s="79"/>
      <c r="T426" s="79"/>
      <c r="U426" s="79"/>
      <c r="V426" s="79"/>
      <c r="W426" s="79"/>
      <c r="X426" s="79"/>
      <c r="Y426" s="79"/>
      <c r="Z426" s="79"/>
    </row>
    <row r="427" spans="1:26" ht="15.75" customHeight="1">
      <c r="A427" s="87" t="s">
        <v>105</v>
      </c>
      <c r="B427" s="88" t="s">
        <v>106</v>
      </c>
      <c r="C427" s="79" t="s">
        <v>754</v>
      </c>
      <c r="D427" s="79" t="s">
        <v>332</v>
      </c>
      <c r="E427" s="89">
        <v>27.901532819423409</v>
      </c>
      <c r="F427" s="90">
        <f>IF(D427="CO2",E427,IF(D427="CH4",E427*'State 2005 Data'!$J$16,IF(D427="N2O",'State 2005 Data'!$J$17,IF(D427="Other",E427))))</f>
        <v>31.249716757754221</v>
      </c>
      <c r="G427" s="79"/>
      <c r="H427" s="69"/>
      <c r="I427" s="79"/>
      <c r="J427" s="79"/>
      <c r="K427" s="79"/>
      <c r="L427" s="79"/>
      <c r="M427" s="79"/>
      <c r="N427" s="79"/>
      <c r="O427" s="79"/>
      <c r="P427" s="79"/>
      <c r="Q427" s="79"/>
      <c r="R427" s="79"/>
      <c r="S427" s="79"/>
      <c r="T427" s="79"/>
      <c r="U427" s="79"/>
      <c r="V427" s="79"/>
      <c r="W427" s="79"/>
      <c r="X427" s="79"/>
      <c r="Y427" s="79"/>
      <c r="Z427" s="79"/>
    </row>
    <row r="428" spans="1:26" ht="15.75" customHeight="1">
      <c r="A428" s="87" t="s">
        <v>105</v>
      </c>
      <c r="B428" s="88" t="s">
        <v>106</v>
      </c>
      <c r="C428" s="79" t="s">
        <v>754</v>
      </c>
      <c r="D428" s="79" t="s">
        <v>334</v>
      </c>
      <c r="E428" s="89">
        <v>9.8685987809492171E-2</v>
      </c>
      <c r="F428" s="90">
        <f>IF(D428="CO2",E428,IF(D428="CH4",E428*'State 2005 Data'!$J$16,IF(D428="N2O",'State 2005 Data'!$J$17,IF(D428="Other",E428))))</f>
        <v>0.88926174496644295</v>
      </c>
      <c r="G428" s="79"/>
      <c r="H428" s="69"/>
      <c r="I428" s="79"/>
      <c r="J428" s="79"/>
      <c r="K428" s="79"/>
      <c r="L428" s="79"/>
      <c r="M428" s="79"/>
      <c r="N428" s="79"/>
      <c r="O428" s="79"/>
      <c r="P428" s="79"/>
      <c r="Q428" s="79"/>
      <c r="R428" s="79"/>
      <c r="S428" s="79"/>
      <c r="T428" s="79"/>
      <c r="U428" s="79"/>
      <c r="V428" s="79"/>
      <c r="W428" s="79"/>
      <c r="X428" s="79"/>
      <c r="Y428" s="79"/>
      <c r="Z428" s="79"/>
    </row>
    <row r="429" spans="1:26" ht="15.75" customHeight="1">
      <c r="A429" s="87" t="s">
        <v>105</v>
      </c>
      <c r="B429" s="88" t="s">
        <v>106</v>
      </c>
      <c r="C429" s="79" t="s">
        <v>754</v>
      </c>
      <c r="D429" s="79" t="s">
        <v>1892</v>
      </c>
      <c r="E429" s="89">
        <v>4.6418259120680876</v>
      </c>
      <c r="F429" s="90">
        <f>IF(D429="CO2",E429,IF(D429="CH4",E429*'State 2005 Data'!$J$16,IF(D429="N2O",'State 2005 Data'!$J$17,IF(D429="Other",E429))))</f>
        <v>4.6418259120680876</v>
      </c>
      <c r="G429" s="79"/>
      <c r="H429" s="69"/>
      <c r="I429" s="79"/>
      <c r="J429" s="79"/>
      <c r="K429" s="79"/>
      <c r="L429" s="79"/>
      <c r="M429" s="79"/>
      <c r="N429" s="79"/>
      <c r="O429" s="79"/>
      <c r="P429" s="79"/>
      <c r="Q429" s="79"/>
      <c r="R429" s="79"/>
      <c r="S429" s="79"/>
      <c r="T429" s="79"/>
      <c r="U429" s="79"/>
      <c r="V429" s="79"/>
      <c r="W429" s="79"/>
      <c r="X429" s="79"/>
      <c r="Y429" s="79"/>
      <c r="Z429" s="79"/>
    </row>
    <row r="430" spans="1:26" ht="15.75" customHeight="1">
      <c r="A430" s="87" t="s">
        <v>118</v>
      </c>
      <c r="B430" s="88" t="s">
        <v>119</v>
      </c>
      <c r="C430" s="79" t="s">
        <v>1029</v>
      </c>
      <c r="D430" s="79" t="s">
        <v>1371</v>
      </c>
      <c r="E430" s="89">
        <v>228.9052889156165</v>
      </c>
      <c r="F430" s="90">
        <f>IF(D430="CO2",E430,IF(D430="CH4",E430*'State 2005 Data'!$J$16,IF(D430="N2O",'State 2005 Data'!$J$17,IF(D430="Other",E430))))</f>
        <v>228.9052889156165</v>
      </c>
      <c r="G430" s="79"/>
      <c r="H430" s="69"/>
      <c r="I430" s="79"/>
      <c r="J430" s="79"/>
      <c r="K430" s="79"/>
      <c r="L430" s="79"/>
      <c r="M430" s="79"/>
      <c r="N430" s="79"/>
      <c r="O430" s="79"/>
      <c r="P430" s="79"/>
      <c r="Q430" s="79"/>
      <c r="R430" s="79"/>
      <c r="S430" s="79"/>
      <c r="T430" s="79"/>
      <c r="U430" s="79"/>
      <c r="V430" s="79"/>
      <c r="W430" s="79"/>
      <c r="X430" s="79"/>
      <c r="Y430" s="79"/>
      <c r="Z430" s="79"/>
    </row>
    <row r="431" spans="1:26" ht="15.75" customHeight="1">
      <c r="A431" s="87" t="s">
        <v>118</v>
      </c>
      <c r="B431" s="88" t="s">
        <v>119</v>
      </c>
      <c r="C431" s="79" t="s">
        <v>1029</v>
      </c>
      <c r="D431" s="79" t="s">
        <v>332</v>
      </c>
      <c r="E431" s="89">
        <v>7.6062762999999992E-2</v>
      </c>
      <c r="F431" s="90">
        <f>IF(D431="CO2",E431,IF(D431="CH4",E431*'State 2005 Data'!$J$16,IF(D431="N2O",'State 2005 Data'!$J$17,IF(D431="Other",E431))))</f>
        <v>8.5190294560000004E-2</v>
      </c>
      <c r="G431" s="79"/>
      <c r="H431" s="69"/>
      <c r="I431" s="79"/>
      <c r="J431" s="79"/>
      <c r="K431" s="79"/>
      <c r="L431" s="79"/>
      <c r="M431" s="79"/>
      <c r="N431" s="79"/>
      <c r="O431" s="79"/>
      <c r="P431" s="79"/>
      <c r="Q431" s="79"/>
      <c r="R431" s="79"/>
      <c r="S431" s="79"/>
      <c r="T431" s="79"/>
      <c r="U431" s="79"/>
      <c r="V431" s="79"/>
      <c r="W431" s="79"/>
      <c r="X431" s="79"/>
      <c r="Y431" s="79"/>
      <c r="Z431" s="79"/>
    </row>
    <row r="432" spans="1:26" ht="15.75" customHeight="1">
      <c r="A432" s="87" t="s">
        <v>118</v>
      </c>
      <c r="B432" s="88" t="s">
        <v>119</v>
      </c>
      <c r="C432" s="79" t="s">
        <v>1029</v>
      </c>
      <c r="D432" s="79" t="s">
        <v>334</v>
      </c>
      <c r="E432" s="89">
        <v>0.73976905104000001</v>
      </c>
      <c r="F432" s="90">
        <f>IF(D432="CO2",E432,IF(D432="CH4",E432*'State 2005 Data'!$J$16,IF(D432="N2O",'State 2005 Data'!$J$17,IF(D432="Other",E432))))</f>
        <v>0.88926174496644295</v>
      </c>
      <c r="G432" s="79"/>
      <c r="H432" s="69"/>
      <c r="I432" s="79"/>
      <c r="J432" s="79"/>
      <c r="K432" s="79"/>
      <c r="L432" s="79"/>
      <c r="M432" s="79"/>
      <c r="N432" s="79"/>
      <c r="O432" s="79"/>
      <c r="P432" s="79"/>
      <c r="Q432" s="79"/>
      <c r="R432" s="79"/>
      <c r="S432" s="79"/>
      <c r="T432" s="79"/>
      <c r="U432" s="79"/>
      <c r="V432" s="79"/>
      <c r="W432" s="79"/>
      <c r="X432" s="79"/>
      <c r="Y432" s="79"/>
      <c r="Z432" s="79"/>
    </row>
    <row r="433" spans="1:26" ht="15.75" customHeight="1">
      <c r="A433" s="87" t="s">
        <v>118</v>
      </c>
      <c r="B433" s="88" t="s">
        <v>119</v>
      </c>
      <c r="C433" s="79" t="s">
        <v>1029</v>
      </c>
      <c r="D433" s="91" t="s">
        <v>1892</v>
      </c>
      <c r="E433" s="89"/>
      <c r="F433" s="90">
        <f>IF(D433="CO2",E433,IF(D433="CH4",E433*'State 2005 Data'!$J$16,IF(D433="N2O",'State 2005 Data'!$J$17,IF(D433="Other",E433))))</f>
        <v>0</v>
      </c>
      <c r="G433" s="79"/>
      <c r="H433" s="69"/>
      <c r="I433" s="79"/>
      <c r="J433" s="79"/>
      <c r="K433" s="79"/>
      <c r="L433" s="79"/>
      <c r="M433" s="79"/>
      <c r="N433" s="79"/>
      <c r="O433" s="79"/>
      <c r="P433" s="79"/>
      <c r="Q433" s="79"/>
      <c r="R433" s="79"/>
      <c r="S433" s="79"/>
      <c r="T433" s="79"/>
      <c r="U433" s="79"/>
      <c r="V433" s="79"/>
      <c r="W433" s="79"/>
      <c r="X433" s="79"/>
      <c r="Y433" s="79"/>
      <c r="Z433" s="79"/>
    </row>
    <row r="434" spans="1:26" ht="15.75" customHeight="1">
      <c r="A434" s="87" t="s">
        <v>118</v>
      </c>
      <c r="B434" s="88" t="s">
        <v>119</v>
      </c>
      <c r="C434" s="79" t="s">
        <v>1360</v>
      </c>
      <c r="D434" s="79" t="s">
        <v>1371</v>
      </c>
      <c r="E434" s="89">
        <v>22.621422460851608</v>
      </c>
      <c r="F434" s="90">
        <f>IF(D434="CO2",E434,IF(D434="CH4",E434*'State 2005 Data'!$J$16,IF(D434="N2O",'State 2005 Data'!$J$17,IF(D434="Other",E434))))</f>
        <v>22.621422460851608</v>
      </c>
      <c r="G434" s="79"/>
      <c r="H434" s="69"/>
      <c r="I434" s="79"/>
      <c r="J434" s="79"/>
      <c r="K434" s="79"/>
      <c r="L434" s="79"/>
      <c r="M434" s="79"/>
      <c r="N434" s="79"/>
      <c r="O434" s="79"/>
      <c r="P434" s="79"/>
      <c r="Q434" s="79"/>
      <c r="R434" s="79"/>
      <c r="S434" s="79"/>
      <c r="T434" s="79"/>
      <c r="U434" s="79"/>
      <c r="V434" s="79"/>
      <c r="W434" s="79"/>
      <c r="X434" s="79"/>
      <c r="Y434" s="79"/>
      <c r="Z434" s="79"/>
    </row>
    <row r="435" spans="1:26" ht="15.75" customHeight="1">
      <c r="A435" s="87" t="s">
        <v>118</v>
      </c>
      <c r="B435" s="88" t="s">
        <v>119</v>
      </c>
      <c r="C435" s="79" t="s">
        <v>1360</v>
      </c>
      <c r="D435" s="79" t="s">
        <v>332</v>
      </c>
      <c r="E435" s="89">
        <v>0.208117888</v>
      </c>
      <c r="F435" s="90">
        <f>IF(D435="CO2",E435,IF(D435="CH4",E435*'State 2005 Data'!$J$16,IF(D435="N2O",'State 2005 Data'!$J$17,IF(D435="Other",E435))))</f>
        <v>0.23309203456000002</v>
      </c>
      <c r="G435" s="79"/>
      <c r="H435" s="69"/>
      <c r="I435" s="79"/>
      <c r="J435" s="79"/>
      <c r="K435" s="79"/>
      <c r="L435" s="79"/>
      <c r="M435" s="79"/>
      <c r="N435" s="79"/>
      <c r="O435" s="79"/>
      <c r="P435" s="79"/>
      <c r="Q435" s="79"/>
      <c r="R435" s="79"/>
      <c r="S435" s="79"/>
      <c r="T435" s="79"/>
      <c r="U435" s="79"/>
      <c r="V435" s="79"/>
      <c r="W435" s="79"/>
      <c r="X435" s="79"/>
      <c r="Y435" s="79"/>
      <c r="Z435" s="79"/>
    </row>
    <row r="436" spans="1:26" ht="15.75" customHeight="1">
      <c r="A436" s="87" t="s">
        <v>118</v>
      </c>
      <c r="B436" s="88" t="s">
        <v>119</v>
      </c>
      <c r="C436" s="79" t="s">
        <v>1360</v>
      </c>
      <c r="D436" s="79" t="s">
        <v>334</v>
      </c>
      <c r="E436" s="89">
        <v>4.4030617500000001E-2</v>
      </c>
      <c r="F436" s="90">
        <f>IF(D436="CO2",E436,IF(D436="CH4",E436*'State 2005 Data'!$J$16,IF(D436="N2O",'State 2005 Data'!$J$17,IF(D436="Other",E436))))</f>
        <v>0.88926174496644295</v>
      </c>
      <c r="G436" s="79"/>
      <c r="H436" s="69"/>
      <c r="I436" s="79"/>
      <c r="J436" s="79"/>
      <c r="K436" s="79"/>
      <c r="L436" s="79"/>
      <c r="M436" s="79"/>
      <c r="N436" s="79"/>
      <c r="O436" s="79"/>
      <c r="P436" s="79"/>
      <c r="Q436" s="79"/>
      <c r="R436" s="79"/>
      <c r="S436" s="79"/>
      <c r="T436" s="79"/>
      <c r="U436" s="79"/>
      <c r="V436" s="79"/>
      <c r="W436" s="79"/>
      <c r="X436" s="79"/>
      <c r="Y436" s="79"/>
      <c r="Z436" s="79"/>
    </row>
    <row r="437" spans="1:26" ht="15.75" customHeight="1">
      <c r="A437" s="87" t="s">
        <v>118</v>
      </c>
      <c r="B437" s="88" t="s">
        <v>119</v>
      </c>
      <c r="C437" s="79" t="s">
        <v>1360</v>
      </c>
      <c r="D437" s="91" t="s">
        <v>1892</v>
      </c>
      <c r="E437" s="89"/>
      <c r="F437" s="90">
        <f>IF(D437="CO2",E437,IF(D437="CH4",E437*'State 2005 Data'!$J$16,IF(D437="N2O",'State 2005 Data'!$J$17,IF(D437="Other",E437))))</f>
        <v>0</v>
      </c>
      <c r="G437" s="79"/>
      <c r="H437" s="69"/>
      <c r="I437" s="79"/>
      <c r="J437" s="79"/>
      <c r="K437" s="79"/>
      <c r="L437" s="79"/>
      <c r="M437" s="79"/>
      <c r="N437" s="79"/>
      <c r="O437" s="79"/>
      <c r="P437" s="79"/>
      <c r="Q437" s="79"/>
      <c r="R437" s="79"/>
      <c r="S437" s="79"/>
      <c r="T437" s="79"/>
      <c r="U437" s="79"/>
      <c r="V437" s="79"/>
      <c r="W437" s="79"/>
      <c r="X437" s="79"/>
      <c r="Y437" s="79"/>
      <c r="Z437" s="79"/>
    </row>
    <row r="438" spans="1:26" ht="15.75" customHeight="1">
      <c r="A438" s="87" t="s">
        <v>118</v>
      </c>
      <c r="B438" s="88" t="s">
        <v>119</v>
      </c>
      <c r="C438" s="79" t="s">
        <v>305</v>
      </c>
      <c r="D438" s="79" t="s">
        <v>1371</v>
      </c>
      <c r="E438" s="89">
        <v>194.38273027156791</v>
      </c>
      <c r="F438" s="90">
        <f>IF(D438="CO2",E438,IF(D438="CH4",E438*'State 2005 Data'!$J$16,IF(D438="N2O",'State 2005 Data'!$J$17,IF(D438="Other",E438))))</f>
        <v>194.38273027156791</v>
      </c>
      <c r="G438" s="79"/>
      <c r="H438" s="69"/>
      <c r="I438" s="79"/>
      <c r="J438" s="79"/>
      <c r="K438" s="79"/>
      <c r="L438" s="79"/>
      <c r="M438" s="79"/>
      <c r="N438" s="79"/>
      <c r="O438" s="79"/>
      <c r="P438" s="79"/>
      <c r="Q438" s="79"/>
      <c r="R438" s="79"/>
      <c r="S438" s="79"/>
      <c r="T438" s="79"/>
      <c r="U438" s="79"/>
      <c r="V438" s="79"/>
      <c r="W438" s="79"/>
      <c r="X438" s="79"/>
      <c r="Y438" s="79"/>
      <c r="Z438" s="79"/>
    </row>
    <row r="439" spans="1:26" ht="15.75" customHeight="1">
      <c r="A439" s="87" t="s">
        <v>118</v>
      </c>
      <c r="B439" s="88" t="s">
        <v>119</v>
      </c>
      <c r="C439" s="79" t="s">
        <v>305</v>
      </c>
      <c r="D439" s="79" t="s">
        <v>332</v>
      </c>
      <c r="E439" s="89">
        <v>8.2130164830722538E-2</v>
      </c>
      <c r="F439" s="90">
        <f>IF(D439="CO2",E439,IF(D439="CH4",E439*'State 2005 Data'!$J$16,IF(D439="N2O",'State 2005 Data'!$J$17,IF(D439="Other",E439))))</f>
        <v>9.1985784610409252E-2</v>
      </c>
      <c r="G439" s="79"/>
      <c r="H439" s="69"/>
      <c r="I439" s="79"/>
      <c r="J439" s="79"/>
      <c r="K439" s="79"/>
      <c r="L439" s="79"/>
      <c r="M439" s="79"/>
      <c r="N439" s="79"/>
      <c r="O439" s="79"/>
      <c r="P439" s="79"/>
      <c r="Q439" s="79"/>
      <c r="R439" s="79"/>
      <c r="S439" s="79"/>
      <c r="T439" s="79"/>
      <c r="U439" s="79"/>
      <c r="V439" s="79"/>
      <c r="W439" s="79"/>
      <c r="X439" s="79"/>
      <c r="Y439" s="79"/>
      <c r="Z439" s="79"/>
    </row>
    <row r="440" spans="1:26" ht="15.75" customHeight="1">
      <c r="A440" s="87" t="s">
        <v>118</v>
      </c>
      <c r="B440" s="88" t="s">
        <v>119</v>
      </c>
      <c r="C440" s="79" t="s">
        <v>305</v>
      </c>
      <c r="D440" s="79" t="s">
        <v>334</v>
      </c>
      <c r="E440" s="89">
        <v>1.066754909309976</v>
      </c>
      <c r="F440" s="90">
        <f>IF(D440="CO2",E440,IF(D440="CH4",E440*'State 2005 Data'!$J$16,IF(D440="N2O",'State 2005 Data'!$J$17,IF(D440="Other",E440))))</f>
        <v>0.88926174496644295</v>
      </c>
      <c r="G440" s="79"/>
      <c r="H440" s="69"/>
      <c r="I440" s="79"/>
      <c r="J440" s="79"/>
      <c r="K440" s="79"/>
      <c r="L440" s="79"/>
      <c r="M440" s="79"/>
      <c r="N440" s="79"/>
      <c r="O440" s="79"/>
      <c r="P440" s="79"/>
      <c r="Q440" s="79"/>
      <c r="R440" s="79"/>
      <c r="S440" s="79"/>
      <c r="T440" s="79"/>
      <c r="U440" s="79"/>
      <c r="V440" s="79"/>
      <c r="W440" s="79"/>
      <c r="X440" s="79"/>
      <c r="Y440" s="79"/>
      <c r="Z440" s="79"/>
    </row>
    <row r="441" spans="1:26" ht="15.75" customHeight="1">
      <c r="A441" s="87" t="s">
        <v>118</v>
      </c>
      <c r="B441" s="88" t="s">
        <v>119</v>
      </c>
      <c r="C441" s="79" t="s">
        <v>305</v>
      </c>
      <c r="D441" s="91" t="s">
        <v>1892</v>
      </c>
      <c r="E441" s="89"/>
      <c r="F441" s="90">
        <f>IF(D441="CO2",E441,IF(D441="CH4",E441*'State 2005 Data'!$J$16,IF(D441="N2O",'State 2005 Data'!$J$17,IF(D441="Other",E441))))</f>
        <v>0</v>
      </c>
      <c r="G441" s="79"/>
      <c r="H441" s="69"/>
      <c r="I441" s="79"/>
      <c r="J441" s="79"/>
      <c r="K441" s="79"/>
      <c r="L441" s="79"/>
      <c r="M441" s="79"/>
      <c r="N441" s="79"/>
      <c r="O441" s="79"/>
      <c r="P441" s="79"/>
      <c r="Q441" s="79"/>
      <c r="R441" s="79"/>
      <c r="S441" s="79"/>
      <c r="T441" s="79"/>
      <c r="U441" s="79"/>
      <c r="V441" s="79"/>
      <c r="W441" s="79"/>
      <c r="X441" s="79"/>
      <c r="Y441" s="79"/>
      <c r="Z441" s="79"/>
    </row>
    <row r="442" spans="1:26" ht="15.75" customHeight="1">
      <c r="A442" s="87" t="s">
        <v>118</v>
      </c>
      <c r="B442" s="88" t="s">
        <v>119</v>
      </c>
      <c r="C442" s="79" t="s">
        <v>754</v>
      </c>
      <c r="D442" s="79" t="s">
        <v>1371</v>
      </c>
      <c r="E442" s="90">
        <v>239.03992143787721</v>
      </c>
      <c r="F442" s="90">
        <f>IF(D442="CO2",E442,IF(D442="CH4",E442*'State 2005 Data'!$J$16,IF(D442="N2O",'State 2005 Data'!$J$17,IF(D442="Other",E442))))</f>
        <v>239.03992143787721</v>
      </c>
      <c r="G442" s="79"/>
      <c r="H442" s="69"/>
      <c r="I442" s="79"/>
      <c r="J442" s="79"/>
      <c r="K442" s="79"/>
      <c r="L442" s="79"/>
      <c r="M442" s="79"/>
      <c r="N442" s="79"/>
      <c r="O442" s="79"/>
      <c r="P442" s="79"/>
      <c r="Q442" s="79"/>
      <c r="R442" s="79"/>
      <c r="S442" s="79"/>
      <c r="T442" s="79"/>
      <c r="U442" s="79"/>
      <c r="V442" s="79"/>
      <c r="W442" s="79"/>
      <c r="X442" s="79"/>
      <c r="Y442" s="79"/>
      <c r="Z442" s="79"/>
    </row>
    <row r="443" spans="1:26" ht="15.75" customHeight="1">
      <c r="A443" s="87" t="s">
        <v>118</v>
      </c>
      <c r="B443" s="88" t="s">
        <v>119</v>
      </c>
      <c r="C443" s="79" t="s">
        <v>754</v>
      </c>
      <c r="D443" s="79" t="s">
        <v>332</v>
      </c>
      <c r="E443" s="89">
        <v>49.593006651916163</v>
      </c>
      <c r="F443" s="90">
        <f>IF(D443="CO2",E443,IF(D443="CH4",E443*'State 2005 Data'!$J$16,IF(D443="N2O",'State 2005 Data'!$J$17,IF(D443="Other",E443))))</f>
        <v>55.544167450146105</v>
      </c>
      <c r="G443" s="79"/>
      <c r="H443" s="69"/>
      <c r="I443" s="79"/>
      <c r="J443" s="79"/>
      <c r="K443" s="79"/>
      <c r="L443" s="79"/>
      <c r="M443" s="79"/>
      <c r="N443" s="79"/>
      <c r="O443" s="79"/>
      <c r="P443" s="79"/>
      <c r="Q443" s="79"/>
      <c r="R443" s="79"/>
      <c r="S443" s="79"/>
      <c r="T443" s="79"/>
      <c r="U443" s="79"/>
      <c r="V443" s="79"/>
      <c r="W443" s="79"/>
      <c r="X443" s="79"/>
      <c r="Y443" s="79"/>
      <c r="Z443" s="79"/>
    </row>
    <row r="444" spans="1:26" ht="15.75" customHeight="1">
      <c r="A444" s="87" t="s">
        <v>118</v>
      </c>
      <c r="B444" s="88" t="s">
        <v>119</v>
      </c>
      <c r="C444" s="79" t="s">
        <v>754</v>
      </c>
      <c r="D444" s="79" t="s">
        <v>334</v>
      </c>
      <c r="E444" s="89">
        <v>0.31381401959941407</v>
      </c>
      <c r="F444" s="90">
        <f>IF(D444="CO2",E444,IF(D444="CH4",E444*'State 2005 Data'!$J$16,IF(D444="N2O",'State 2005 Data'!$J$17,IF(D444="Other",E444))))</f>
        <v>0.88926174496644295</v>
      </c>
      <c r="G444" s="79"/>
      <c r="H444" s="69"/>
      <c r="I444" s="79"/>
      <c r="J444" s="79"/>
      <c r="K444" s="79"/>
      <c r="L444" s="79"/>
      <c r="M444" s="79"/>
      <c r="N444" s="79"/>
      <c r="O444" s="79"/>
      <c r="P444" s="79"/>
      <c r="Q444" s="79"/>
      <c r="R444" s="79"/>
      <c r="S444" s="79"/>
      <c r="T444" s="79"/>
      <c r="U444" s="79"/>
      <c r="V444" s="79"/>
      <c r="W444" s="79"/>
      <c r="X444" s="79"/>
      <c r="Y444" s="79"/>
      <c r="Z444" s="79"/>
    </row>
    <row r="445" spans="1:26" ht="15.75" customHeight="1">
      <c r="A445" s="87" t="s">
        <v>118</v>
      </c>
      <c r="B445" s="88" t="s">
        <v>119</v>
      </c>
      <c r="C445" s="79" t="s">
        <v>754</v>
      </c>
      <c r="D445" s="79" t="s">
        <v>1892</v>
      </c>
      <c r="E445" s="89">
        <v>9.6342224411450221</v>
      </c>
      <c r="F445" s="90">
        <f>IF(D445="CO2",E445,IF(D445="CH4",E445*'State 2005 Data'!$J$16,IF(D445="N2O",'State 2005 Data'!$J$17,IF(D445="Other",E445))))</f>
        <v>9.6342224411450221</v>
      </c>
      <c r="G445" s="79"/>
      <c r="H445" s="69"/>
      <c r="I445" s="79"/>
      <c r="J445" s="79"/>
      <c r="K445" s="79"/>
      <c r="L445" s="79"/>
      <c r="M445" s="79"/>
      <c r="N445" s="79"/>
      <c r="O445" s="79"/>
      <c r="P445" s="79"/>
      <c r="Q445" s="79"/>
      <c r="R445" s="79"/>
      <c r="S445" s="79"/>
      <c r="T445" s="79"/>
      <c r="U445" s="79"/>
      <c r="V445" s="79"/>
      <c r="W445" s="79"/>
      <c r="X445" s="79"/>
      <c r="Y445" s="79"/>
      <c r="Z445" s="79"/>
    </row>
    <row r="446" spans="1:26" ht="15.75" customHeight="1">
      <c r="A446" s="87" t="s">
        <v>127</v>
      </c>
      <c r="B446" s="88" t="s">
        <v>128</v>
      </c>
      <c r="C446" s="79" t="s">
        <v>1029</v>
      </c>
      <c r="D446" s="79" t="s">
        <v>1371</v>
      </c>
      <c r="E446" s="89">
        <v>40.915728782347827</v>
      </c>
      <c r="F446" s="90">
        <f>IF(D446="CO2",E446,IF(D446="CH4",E446*'State 2005 Data'!$J$16,IF(D446="N2O",'State 2005 Data'!$J$17,IF(D446="Other",E446))))</f>
        <v>40.915728782347827</v>
      </c>
      <c r="G446" s="79"/>
      <c r="H446" s="69"/>
      <c r="I446" s="79"/>
      <c r="J446" s="79"/>
      <c r="K446" s="79"/>
      <c r="L446" s="79"/>
      <c r="M446" s="79"/>
      <c r="N446" s="79"/>
      <c r="O446" s="79"/>
      <c r="P446" s="79"/>
      <c r="Q446" s="79"/>
      <c r="R446" s="79"/>
      <c r="S446" s="79"/>
      <c r="T446" s="79"/>
      <c r="U446" s="79"/>
      <c r="V446" s="79"/>
      <c r="W446" s="79"/>
      <c r="X446" s="79"/>
      <c r="Y446" s="79"/>
      <c r="Z446" s="79"/>
    </row>
    <row r="447" spans="1:26" ht="15.75" customHeight="1">
      <c r="A447" s="87" t="s">
        <v>127</v>
      </c>
      <c r="B447" s="88" t="s">
        <v>128</v>
      </c>
      <c r="C447" s="79" t="s">
        <v>1029</v>
      </c>
      <c r="D447" s="79" t="s">
        <v>332</v>
      </c>
      <c r="E447" s="89">
        <v>1.8761313250000002E-2</v>
      </c>
      <c r="F447" s="90">
        <f>IF(D447="CO2",E447,IF(D447="CH4",E447*'State 2005 Data'!$J$16,IF(D447="N2O",'State 2005 Data'!$J$17,IF(D447="Other",E447))))</f>
        <v>2.1012670840000004E-2</v>
      </c>
      <c r="G447" s="79"/>
      <c r="H447" s="69"/>
      <c r="I447" s="79"/>
      <c r="J447" s="79"/>
      <c r="K447" s="79"/>
      <c r="L447" s="79"/>
      <c r="M447" s="79"/>
      <c r="N447" s="79"/>
      <c r="O447" s="79"/>
      <c r="P447" s="79"/>
      <c r="Q447" s="79"/>
      <c r="R447" s="79"/>
      <c r="S447" s="79"/>
      <c r="T447" s="79"/>
      <c r="U447" s="79"/>
      <c r="V447" s="79"/>
      <c r="W447" s="79"/>
      <c r="X447" s="79"/>
      <c r="Y447" s="79"/>
      <c r="Z447" s="79"/>
    </row>
    <row r="448" spans="1:26" ht="15.75" customHeight="1">
      <c r="A448" s="87" t="s">
        <v>127</v>
      </c>
      <c r="B448" s="88" t="s">
        <v>128</v>
      </c>
      <c r="C448" s="79" t="s">
        <v>1029</v>
      </c>
      <c r="D448" s="79" t="s">
        <v>334</v>
      </c>
      <c r="E448" s="89">
        <v>0.18168430326000001</v>
      </c>
      <c r="F448" s="90">
        <f>IF(D448="CO2",E448,IF(D448="CH4",E448*'State 2005 Data'!$J$16,IF(D448="N2O",'State 2005 Data'!$J$17,IF(D448="Other",E448))))</f>
        <v>0.88926174496644295</v>
      </c>
      <c r="G448" s="79"/>
      <c r="H448" s="69"/>
      <c r="I448" s="79"/>
      <c r="J448" s="79"/>
      <c r="K448" s="79"/>
      <c r="L448" s="79"/>
      <c r="M448" s="79"/>
      <c r="N448" s="79"/>
      <c r="O448" s="79"/>
      <c r="P448" s="79"/>
      <c r="Q448" s="79"/>
      <c r="R448" s="79"/>
      <c r="S448" s="79"/>
      <c r="T448" s="79"/>
      <c r="U448" s="79"/>
      <c r="V448" s="79"/>
      <c r="W448" s="79"/>
      <c r="X448" s="79"/>
      <c r="Y448" s="79"/>
      <c r="Z448" s="79"/>
    </row>
    <row r="449" spans="1:26" ht="15.75" customHeight="1">
      <c r="A449" s="87" t="s">
        <v>127</v>
      </c>
      <c r="B449" s="88" t="s">
        <v>128</v>
      </c>
      <c r="C449" s="79" t="s">
        <v>1029</v>
      </c>
      <c r="D449" s="91" t="s">
        <v>1892</v>
      </c>
      <c r="E449" s="89"/>
      <c r="F449" s="90">
        <f>IF(D449="CO2",E449,IF(D449="CH4",E449*'State 2005 Data'!$J$16,IF(D449="N2O",'State 2005 Data'!$J$17,IF(D449="Other",E449))))</f>
        <v>0</v>
      </c>
      <c r="G449" s="79"/>
      <c r="H449" s="69"/>
      <c r="I449" s="79"/>
      <c r="J449" s="79"/>
      <c r="K449" s="79"/>
      <c r="L449" s="79"/>
      <c r="M449" s="79"/>
      <c r="N449" s="79"/>
      <c r="O449" s="79"/>
      <c r="P449" s="79"/>
      <c r="Q449" s="79"/>
      <c r="R449" s="79"/>
      <c r="S449" s="79"/>
      <c r="T449" s="79"/>
      <c r="U449" s="79"/>
      <c r="V449" s="79"/>
      <c r="W449" s="79"/>
      <c r="X449" s="79"/>
      <c r="Y449" s="79"/>
      <c r="Z449" s="79"/>
    </row>
    <row r="450" spans="1:26" ht="15.75" customHeight="1">
      <c r="A450" s="87" t="s">
        <v>127</v>
      </c>
      <c r="B450" s="88" t="s">
        <v>128</v>
      </c>
      <c r="C450" s="79" t="s">
        <v>1360</v>
      </c>
      <c r="D450" s="79" t="s">
        <v>1371</v>
      </c>
      <c r="E450" s="89">
        <v>14.055786910967299</v>
      </c>
      <c r="F450" s="90">
        <f>IF(D450="CO2",E450,IF(D450="CH4",E450*'State 2005 Data'!$J$16,IF(D450="N2O",'State 2005 Data'!$J$17,IF(D450="Other",E450))))</f>
        <v>14.055786910967299</v>
      </c>
      <c r="G450" s="79"/>
      <c r="H450" s="69"/>
      <c r="I450" s="79"/>
      <c r="J450" s="79"/>
      <c r="K450" s="79"/>
      <c r="L450" s="79"/>
      <c r="M450" s="79"/>
      <c r="N450" s="79"/>
      <c r="O450" s="79"/>
      <c r="P450" s="79"/>
      <c r="Q450" s="79"/>
      <c r="R450" s="79"/>
      <c r="S450" s="79"/>
      <c r="T450" s="79"/>
      <c r="U450" s="79"/>
      <c r="V450" s="79"/>
      <c r="W450" s="79"/>
      <c r="X450" s="79"/>
      <c r="Y450" s="79"/>
      <c r="Z450" s="79"/>
    </row>
    <row r="451" spans="1:26" ht="15.75" customHeight="1">
      <c r="A451" s="87" t="s">
        <v>127</v>
      </c>
      <c r="B451" s="88" t="s">
        <v>128</v>
      </c>
      <c r="C451" s="79" t="s">
        <v>1360</v>
      </c>
      <c r="D451" s="79" t="s">
        <v>332</v>
      </c>
      <c r="E451" s="89">
        <v>0.16596348375</v>
      </c>
      <c r="F451" s="90">
        <f>IF(D451="CO2",E451,IF(D451="CH4",E451*'State 2005 Data'!$J$16,IF(D451="N2O",'State 2005 Data'!$J$17,IF(D451="Other",E451))))</f>
        <v>0.18587910180000003</v>
      </c>
      <c r="G451" s="79"/>
      <c r="H451" s="69"/>
      <c r="I451" s="79"/>
      <c r="J451" s="79"/>
      <c r="K451" s="79"/>
      <c r="L451" s="79"/>
      <c r="M451" s="79"/>
      <c r="N451" s="79"/>
      <c r="O451" s="79"/>
      <c r="P451" s="79"/>
      <c r="Q451" s="79"/>
      <c r="R451" s="79"/>
      <c r="S451" s="79"/>
      <c r="T451" s="79"/>
      <c r="U451" s="79"/>
      <c r="V451" s="79"/>
      <c r="W451" s="79"/>
      <c r="X451" s="79"/>
      <c r="Y451" s="79"/>
      <c r="Z451" s="79"/>
    </row>
    <row r="452" spans="1:26" ht="15.75" customHeight="1">
      <c r="A452" s="87" t="s">
        <v>127</v>
      </c>
      <c r="B452" s="88" t="s">
        <v>128</v>
      </c>
      <c r="C452" s="79" t="s">
        <v>1360</v>
      </c>
      <c r="D452" s="79" t="s">
        <v>334</v>
      </c>
      <c r="E452" s="89">
        <v>3.9168667040000001E-2</v>
      </c>
      <c r="F452" s="90">
        <f>IF(D452="CO2",E452,IF(D452="CH4",E452*'State 2005 Data'!$J$16,IF(D452="N2O",'State 2005 Data'!$J$17,IF(D452="Other",E452))))</f>
        <v>0.88926174496644295</v>
      </c>
      <c r="G452" s="79"/>
      <c r="H452" s="69"/>
      <c r="I452" s="79"/>
      <c r="J452" s="79"/>
      <c r="K452" s="79"/>
      <c r="L452" s="79"/>
      <c r="M452" s="79"/>
      <c r="N452" s="79"/>
      <c r="O452" s="79"/>
      <c r="P452" s="79"/>
      <c r="Q452" s="79"/>
      <c r="R452" s="79"/>
      <c r="S452" s="79"/>
      <c r="T452" s="79"/>
      <c r="U452" s="79"/>
      <c r="V452" s="79"/>
      <c r="W452" s="79"/>
      <c r="X452" s="79"/>
      <c r="Y452" s="79"/>
      <c r="Z452" s="79"/>
    </row>
    <row r="453" spans="1:26" ht="15.75" customHeight="1">
      <c r="A453" s="87" t="s">
        <v>127</v>
      </c>
      <c r="B453" s="88" t="s">
        <v>128</v>
      </c>
      <c r="C453" s="79" t="s">
        <v>1360</v>
      </c>
      <c r="D453" s="91" t="s">
        <v>1892</v>
      </c>
      <c r="E453" s="89"/>
      <c r="F453" s="90">
        <f>IF(D453="CO2",E453,IF(D453="CH4",E453*'State 2005 Data'!$J$16,IF(D453="N2O",'State 2005 Data'!$J$17,IF(D453="Other",E453))))</f>
        <v>0</v>
      </c>
      <c r="G453" s="79"/>
      <c r="H453" s="69"/>
      <c r="I453" s="79"/>
      <c r="J453" s="79"/>
      <c r="K453" s="79"/>
      <c r="L453" s="79"/>
      <c r="M453" s="79"/>
      <c r="N453" s="79"/>
      <c r="O453" s="79"/>
      <c r="P453" s="79"/>
      <c r="Q453" s="79"/>
      <c r="R453" s="79"/>
      <c r="S453" s="79"/>
      <c r="T453" s="79"/>
      <c r="U453" s="79"/>
      <c r="V453" s="79"/>
      <c r="W453" s="79"/>
      <c r="X453" s="79"/>
      <c r="Y453" s="79"/>
      <c r="Z453" s="79"/>
    </row>
    <row r="454" spans="1:26" ht="15.75" customHeight="1">
      <c r="A454" s="87" t="s">
        <v>127</v>
      </c>
      <c r="B454" s="88" t="s">
        <v>128</v>
      </c>
      <c r="C454" s="79" t="s">
        <v>305</v>
      </c>
      <c r="D454" s="79" t="s">
        <v>1371</v>
      </c>
      <c r="E454" s="89">
        <v>55.53174867671175</v>
      </c>
      <c r="F454" s="90">
        <f>IF(D454="CO2",E454,IF(D454="CH4",E454*'State 2005 Data'!$J$16,IF(D454="N2O",'State 2005 Data'!$J$17,IF(D454="Other",E454))))</f>
        <v>55.53174867671175</v>
      </c>
      <c r="G454" s="79"/>
      <c r="H454" s="69"/>
      <c r="I454" s="79"/>
      <c r="J454" s="79"/>
      <c r="K454" s="79"/>
      <c r="L454" s="79"/>
      <c r="M454" s="79"/>
      <c r="N454" s="79"/>
      <c r="O454" s="79"/>
      <c r="P454" s="79"/>
      <c r="Q454" s="79"/>
      <c r="R454" s="79"/>
      <c r="S454" s="79"/>
      <c r="T454" s="79"/>
      <c r="U454" s="79"/>
      <c r="V454" s="79"/>
      <c r="W454" s="79"/>
      <c r="X454" s="79"/>
      <c r="Y454" s="79"/>
      <c r="Z454" s="79"/>
    </row>
    <row r="455" spans="1:26" ht="15.75" customHeight="1">
      <c r="A455" s="87" t="s">
        <v>127</v>
      </c>
      <c r="B455" s="88" t="s">
        <v>128</v>
      </c>
      <c r="C455" s="79" t="s">
        <v>305</v>
      </c>
      <c r="D455" s="79" t="s">
        <v>332</v>
      </c>
      <c r="E455" s="89">
        <v>8.2130164830722538E-2</v>
      </c>
      <c r="F455" s="90">
        <f>IF(D455="CO2",E455,IF(D455="CH4",E455*'State 2005 Data'!$J$16,IF(D455="N2O",'State 2005 Data'!$J$17,IF(D455="Other",E455))))</f>
        <v>9.1985784610409252E-2</v>
      </c>
      <c r="G455" s="79"/>
      <c r="H455" s="69"/>
      <c r="I455" s="79"/>
      <c r="J455" s="79"/>
      <c r="K455" s="79"/>
      <c r="L455" s="79"/>
      <c r="M455" s="79"/>
      <c r="N455" s="79"/>
      <c r="O455" s="79"/>
      <c r="P455" s="79"/>
      <c r="Q455" s="79"/>
      <c r="R455" s="79"/>
      <c r="S455" s="79"/>
      <c r="T455" s="79"/>
      <c r="U455" s="79"/>
      <c r="V455" s="79"/>
      <c r="W455" s="79"/>
      <c r="X455" s="79"/>
      <c r="Y455" s="79"/>
      <c r="Z455" s="79"/>
    </row>
    <row r="456" spans="1:26" ht="15.75" customHeight="1">
      <c r="A456" s="87" t="s">
        <v>127</v>
      </c>
      <c r="B456" s="88" t="s">
        <v>128</v>
      </c>
      <c r="C456" s="79" t="s">
        <v>305</v>
      </c>
      <c r="D456" s="79" t="s">
        <v>334</v>
      </c>
      <c r="E456" s="89">
        <v>1.066754909309976</v>
      </c>
      <c r="F456" s="90">
        <f>IF(D456="CO2",E456,IF(D456="CH4",E456*'State 2005 Data'!$J$16,IF(D456="N2O",'State 2005 Data'!$J$17,IF(D456="Other",E456))))</f>
        <v>0.88926174496644295</v>
      </c>
      <c r="G456" s="79"/>
      <c r="H456" s="69"/>
      <c r="I456" s="79"/>
      <c r="J456" s="79"/>
      <c r="K456" s="79"/>
      <c r="L456" s="79"/>
      <c r="M456" s="79"/>
      <c r="N456" s="79"/>
      <c r="O456" s="79"/>
      <c r="P456" s="79"/>
      <c r="Q456" s="79"/>
      <c r="R456" s="79"/>
      <c r="S456" s="79"/>
      <c r="T456" s="79"/>
      <c r="U456" s="79"/>
      <c r="V456" s="79"/>
      <c r="W456" s="79"/>
      <c r="X456" s="79"/>
      <c r="Y456" s="79"/>
      <c r="Z456" s="79"/>
    </row>
    <row r="457" spans="1:26" ht="15.75" customHeight="1">
      <c r="A457" s="87" t="s">
        <v>127</v>
      </c>
      <c r="B457" s="88" t="s">
        <v>128</v>
      </c>
      <c r="C457" s="79" t="s">
        <v>305</v>
      </c>
      <c r="D457" s="91" t="s">
        <v>1892</v>
      </c>
      <c r="E457" s="89"/>
      <c r="F457" s="90">
        <f>IF(D457="CO2",E457,IF(D457="CH4",E457*'State 2005 Data'!$J$16,IF(D457="N2O",'State 2005 Data'!$J$17,IF(D457="Other",E457))))</f>
        <v>0</v>
      </c>
      <c r="G457" s="79"/>
      <c r="H457" s="69"/>
      <c r="I457" s="79"/>
      <c r="J457" s="79"/>
      <c r="K457" s="79"/>
      <c r="L457" s="79"/>
      <c r="M457" s="79"/>
      <c r="N457" s="79"/>
      <c r="O457" s="79"/>
      <c r="P457" s="79"/>
      <c r="Q457" s="79"/>
      <c r="R457" s="79"/>
      <c r="S457" s="79"/>
      <c r="T457" s="79"/>
      <c r="U457" s="79"/>
      <c r="V457" s="79"/>
      <c r="W457" s="79"/>
      <c r="X457" s="79"/>
      <c r="Y457" s="79"/>
      <c r="Z457" s="79"/>
    </row>
    <row r="458" spans="1:26" ht="15.75" customHeight="1">
      <c r="A458" s="87" t="s">
        <v>127</v>
      </c>
      <c r="B458" s="88" t="s">
        <v>128</v>
      </c>
      <c r="C458" s="79" t="s">
        <v>754</v>
      </c>
      <c r="D458" s="79" t="s">
        <v>1371</v>
      </c>
      <c r="E458" s="90">
        <v>19.73451573117886</v>
      </c>
      <c r="F458" s="90">
        <f>IF(D458="CO2",E458,IF(D458="CH4",E458*'State 2005 Data'!$J$16,IF(D458="N2O",'State 2005 Data'!$J$17,IF(D458="Other",E458))))</f>
        <v>19.73451573117886</v>
      </c>
      <c r="G458" s="79"/>
      <c r="H458" s="69"/>
      <c r="I458" s="79"/>
      <c r="J458" s="79"/>
      <c r="K458" s="79"/>
      <c r="L458" s="79"/>
      <c r="M458" s="79"/>
      <c r="N458" s="79"/>
      <c r="O458" s="79"/>
      <c r="P458" s="79"/>
      <c r="Q458" s="79"/>
      <c r="R458" s="79"/>
      <c r="S458" s="79"/>
      <c r="T458" s="79"/>
      <c r="U458" s="79"/>
      <c r="V458" s="79"/>
      <c r="W458" s="79"/>
      <c r="X458" s="79"/>
      <c r="Y458" s="79"/>
      <c r="Z458" s="79"/>
    </row>
    <row r="459" spans="1:26" ht="15.75" customHeight="1">
      <c r="A459" s="87" t="s">
        <v>127</v>
      </c>
      <c r="B459" s="88" t="s">
        <v>128</v>
      </c>
      <c r="C459" s="79" t="s">
        <v>754</v>
      </c>
      <c r="D459" s="79" t="s">
        <v>332</v>
      </c>
      <c r="E459" s="89">
        <v>7.4961926934250647</v>
      </c>
      <c r="F459" s="90">
        <f>IF(D459="CO2",E459,IF(D459="CH4",E459*'State 2005 Data'!$J$16,IF(D459="N2O",'State 2005 Data'!$J$17,IF(D459="Other",E459))))</f>
        <v>8.3957358166360727</v>
      </c>
      <c r="G459" s="79"/>
      <c r="H459" s="69"/>
      <c r="I459" s="79"/>
      <c r="J459" s="79"/>
      <c r="K459" s="79"/>
      <c r="L459" s="79"/>
      <c r="M459" s="79"/>
      <c r="N459" s="79"/>
      <c r="O459" s="79"/>
      <c r="P459" s="79"/>
      <c r="Q459" s="79"/>
      <c r="R459" s="79"/>
      <c r="S459" s="79"/>
      <c r="T459" s="79"/>
      <c r="U459" s="79"/>
      <c r="V459" s="79"/>
      <c r="W459" s="79"/>
      <c r="X459" s="79"/>
      <c r="Y459" s="79"/>
      <c r="Z459" s="79"/>
    </row>
    <row r="460" spans="1:26" ht="15.75" customHeight="1">
      <c r="A460" s="87" t="s">
        <v>127</v>
      </c>
      <c r="B460" s="88" t="s">
        <v>128</v>
      </c>
      <c r="C460" s="79" t="s">
        <v>754</v>
      </c>
      <c r="D460" s="79" t="s">
        <v>334</v>
      </c>
      <c r="E460" s="89">
        <v>0.11873688243837199</v>
      </c>
      <c r="F460" s="90">
        <f>IF(D460="CO2",E460,IF(D460="CH4",E460*'State 2005 Data'!$J$16,IF(D460="N2O",'State 2005 Data'!$J$17,IF(D460="Other",E460))))</f>
        <v>0.88926174496644295</v>
      </c>
      <c r="G460" s="79"/>
      <c r="H460" s="69"/>
      <c r="I460" s="79"/>
      <c r="J460" s="79"/>
      <c r="K460" s="79"/>
      <c r="L460" s="79"/>
      <c r="M460" s="79"/>
      <c r="N460" s="79"/>
      <c r="O460" s="79"/>
      <c r="P460" s="79"/>
      <c r="Q460" s="79"/>
      <c r="R460" s="79"/>
      <c r="S460" s="79"/>
      <c r="T460" s="79"/>
      <c r="U460" s="79"/>
      <c r="V460" s="79"/>
      <c r="W460" s="79"/>
      <c r="X460" s="79"/>
      <c r="Y460" s="79"/>
      <c r="Z460" s="79"/>
    </row>
    <row r="461" spans="1:26" ht="15.75" customHeight="1">
      <c r="A461" s="87" t="s">
        <v>127</v>
      </c>
      <c r="B461" s="88" t="s">
        <v>128</v>
      </c>
      <c r="C461" s="79" t="s">
        <v>754</v>
      </c>
      <c r="D461" s="79" t="s">
        <v>1892</v>
      </c>
      <c r="E461" s="89">
        <v>2.8546214147963642</v>
      </c>
      <c r="F461" s="90">
        <f>IF(D461="CO2",E461,IF(D461="CH4",E461*'State 2005 Data'!$J$16,IF(D461="N2O",'State 2005 Data'!$J$17,IF(D461="Other",E461))))</f>
        <v>2.8546214147963642</v>
      </c>
      <c r="G461" s="79"/>
      <c r="H461" s="69"/>
      <c r="I461" s="79"/>
      <c r="J461" s="79"/>
      <c r="K461" s="79"/>
      <c r="L461" s="79"/>
      <c r="M461" s="79"/>
      <c r="N461" s="79"/>
      <c r="O461" s="79"/>
      <c r="P461" s="79"/>
      <c r="Q461" s="79"/>
      <c r="R461" s="79"/>
      <c r="S461" s="79"/>
      <c r="T461" s="79"/>
      <c r="U461" s="79"/>
      <c r="V461" s="79"/>
      <c r="W461" s="79"/>
      <c r="X461" s="79"/>
      <c r="Y461" s="79"/>
      <c r="Z461" s="79"/>
    </row>
    <row r="462" spans="1:26" ht="15.75" customHeight="1">
      <c r="A462" s="87" t="s">
        <v>1</v>
      </c>
      <c r="B462" s="88" t="s">
        <v>134</v>
      </c>
      <c r="C462" s="79" t="s">
        <v>1029</v>
      </c>
      <c r="D462" s="79" t="s">
        <v>1371</v>
      </c>
      <c r="E462" s="89">
        <v>48.065965744464222</v>
      </c>
      <c r="F462" s="90">
        <f>IF(D462="CO2",E462,IF(D462="CH4",E462*'State 2005 Data'!$J$16,IF(D462="N2O",'State 2005 Data'!$J$17,IF(D462="Other",E462))))</f>
        <v>48.065965744464222</v>
      </c>
      <c r="G462" s="79"/>
      <c r="H462" s="69"/>
      <c r="I462" s="79"/>
      <c r="J462" s="79"/>
      <c r="K462" s="79"/>
      <c r="L462" s="79"/>
      <c r="M462" s="79"/>
      <c r="N462" s="79"/>
      <c r="O462" s="79"/>
      <c r="P462" s="79"/>
      <c r="Q462" s="79"/>
      <c r="R462" s="79"/>
      <c r="S462" s="79"/>
      <c r="T462" s="79"/>
      <c r="U462" s="79"/>
      <c r="V462" s="79"/>
      <c r="W462" s="79"/>
      <c r="X462" s="79"/>
      <c r="Y462" s="79"/>
      <c r="Z462" s="79"/>
    </row>
    <row r="463" spans="1:26" ht="15.75" customHeight="1">
      <c r="A463" s="87" t="s">
        <v>1</v>
      </c>
      <c r="B463" s="88" t="s">
        <v>134</v>
      </c>
      <c r="C463" s="79" t="s">
        <v>1029</v>
      </c>
      <c r="D463" s="79" t="s">
        <v>332</v>
      </c>
      <c r="E463" s="89">
        <v>1.538845625E-2</v>
      </c>
      <c r="F463" s="90">
        <f>IF(D463="CO2",E463,IF(D463="CH4",E463*'State 2005 Data'!$J$16,IF(D463="N2O",'State 2005 Data'!$J$17,IF(D463="Other",E463))))</f>
        <v>1.7235071000000001E-2</v>
      </c>
      <c r="G463" s="79"/>
      <c r="H463" s="69"/>
      <c r="I463" s="79"/>
      <c r="J463" s="79"/>
      <c r="K463" s="79"/>
      <c r="L463" s="79"/>
      <c r="M463" s="79"/>
      <c r="N463" s="79"/>
      <c r="O463" s="79"/>
      <c r="P463" s="79"/>
      <c r="Q463" s="79"/>
      <c r="R463" s="79"/>
      <c r="S463" s="79"/>
      <c r="T463" s="79"/>
      <c r="U463" s="79"/>
      <c r="V463" s="79"/>
      <c r="W463" s="79"/>
      <c r="X463" s="79"/>
      <c r="Y463" s="79"/>
      <c r="Z463" s="79"/>
    </row>
    <row r="464" spans="1:26" ht="15.75" customHeight="1">
      <c r="A464" s="87" t="s">
        <v>1</v>
      </c>
      <c r="B464" s="88" t="s">
        <v>134</v>
      </c>
      <c r="C464" s="79" t="s">
        <v>1029</v>
      </c>
      <c r="D464" s="79" t="s">
        <v>334</v>
      </c>
      <c r="E464" s="89">
        <v>0.21783692124000001</v>
      </c>
      <c r="F464" s="90">
        <f>IF(D464="CO2",E464,IF(D464="CH4",E464*'State 2005 Data'!$J$16,IF(D464="N2O",'State 2005 Data'!$J$17,IF(D464="Other",E464))))</f>
        <v>0.88926174496644295</v>
      </c>
      <c r="G464" s="79"/>
      <c r="H464" s="69"/>
      <c r="I464" s="79"/>
      <c r="J464" s="79"/>
      <c r="K464" s="79"/>
      <c r="L464" s="79"/>
      <c r="M464" s="79"/>
      <c r="N464" s="79"/>
      <c r="O464" s="79"/>
      <c r="P464" s="79"/>
      <c r="Q464" s="79"/>
      <c r="R464" s="79"/>
      <c r="S464" s="79"/>
      <c r="T464" s="79"/>
      <c r="U464" s="79"/>
      <c r="V464" s="79"/>
      <c r="W464" s="79"/>
      <c r="X464" s="79"/>
      <c r="Y464" s="79"/>
      <c r="Z464" s="79"/>
    </row>
    <row r="465" spans="1:26" ht="15.75" customHeight="1">
      <c r="A465" s="87" t="s">
        <v>1</v>
      </c>
      <c r="B465" s="88" t="s">
        <v>134</v>
      </c>
      <c r="C465" s="79" t="s">
        <v>1029</v>
      </c>
      <c r="D465" s="91" t="s">
        <v>1892</v>
      </c>
      <c r="E465" s="89"/>
      <c r="F465" s="90">
        <f>IF(D465="CO2",E465,IF(D465="CH4",E465*'State 2005 Data'!$J$16,IF(D465="N2O",'State 2005 Data'!$J$17,IF(D465="Other",E465))))</f>
        <v>0</v>
      </c>
      <c r="G465" s="79"/>
      <c r="H465" s="69"/>
      <c r="I465" s="79"/>
      <c r="J465" s="79"/>
      <c r="K465" s="79"/>
      <c r="L465" s="79"/>
      <c r="M465" s="79"/>
      <c r="N465" s="79"/>
      <c r="O465" s="79"/>
      <c r="P465" s="79"/>
      <c r="Q465" s="79"/>
      <c r="R465" s="79"/>
      <c r="S465" s="79"/>
      <c r="T465" s="79"/>
      <c r="U465" s="79"/>
      <c r="V465" s="79"/>
      <c r="W465" s="79"/>
      <c r="X465" s="79"/>
      <c r="Y465" s="79"/>
      <c r="Z465" s="79"/>
    </row>
    <row r="466" spans="1:26" ht="15.75" customHeight="1">
      <c r="A466" s="87" t="s">
        <v>1</v>
      </c>
      <c r="B466" s="88" t="s">
        <v>134</v>
      </c>
      <c r="C466" s="79" t="s">
        <v>1360</v>
      </c>
      <c r="D466" s="79" t="s">
        <v>1371</v>
      </c>
      <c r="E466" s="89">
        <v>16.087753185364559</v>
      </c>
      <c r="F466" s="90">
        <f>IF(D466="CO2",E466,IF(D466="CH4",E466*'State 2005 Data'!$J$16,IF(D466="N2O",'State 2005 Data'!$J$17,IF(D466="Other",E466))))</f>
        <v>16.087753185364559</v>
      </c>
      <c r="G466" s="79"/>
      <c r="H466" s="69"/>
      <c r="I466" s="79"/>
      <c r="J466" s="79"/>
      <c r="K466" s="79"/>
      <c r="L466" s="79"/>
      <c r="M466" s="79"/>
      <c r="N466" s="79"/>
      <c r="O466" s="79"/>
      <c r="P466" s="79"/>
      <c r="Q466" s="79"/>
      <c r="R466" s="79"/>
      <c r="S466" s="79"/>
      <c r="T466" s="79"/>
      <c r="U466" s="79"/>
      <c r="V466" s="79"/>
      <c r="W466" s="79"/>
      <c r="X466" s="79"/>
      <c r="Y466" s="79"/>
      <c r="Z466" s="79"/>
    </row>
    <row r="467" spans="1:26" ht="15.75" customHeight="1">
      <c r="A467" s="87" t="s">
        <v>1</v>
      </c>
      <c r="B467" s="88" t="s">
        <v>134</v>
      </c>
      <c r="C467" s="79" t="s">
        <v>1360</v>
      </c>
      <c r="D467" s="79" t="s">
        <v>332</v>
      </c>
      <c r="E467" s="89">
        <v>0.25319798724999998</v>
      </c>
      <c r="F467" s="90">
        <f>IF(D467="CO2",E467,IF(D467="CH4",E467*'State 2005 Data'!$J$16,IF(D467="N2O",'State 2005 Data'!$J$17,IF(D467="Other",E467))))</f>
        <v>0.28358174572</v>
      </c>
      <c r="G467" s="79"/>
      <c r="H467" s="69"/>
      <c r="I467" s="79"/>
      <c r="J467" s="79"/>
      <c r="K467" s="79"/>
      <c r="L467" s="79"/>
      <c r="M467" s="79"/>
      <c r="N467" s="79"/>
      <c r="O467" s="79"/>
      <c r="P467" s="79"/>
      <c r="Q467" s="79"/>
      <c r="R467" s="79"/>
      <c r="S467" s="79"/>
      <c r="T467" s="79"/>
      <c r="U467" s="79"/>
      <c r="V467" s="79"/>
      <c r="W467" s="79"/>
      <c r="X467" s="79"/>
      <c r="Y467" s="79"/>
      <c r="Z467" s="79"/>
    </row>
    <row r="468" spans="1:26" ht="15.75" customHeight="1">
      <c r="A468" s="87" t="s">
        <v>1</v>
      </c>
      <c r="B468" s="88" t="s">
        <v>134</v>
      </c>
      <c r="C468" s="79" t="s">
        <v>1360</v>
      </c>
      <c r="D468" s="79" t="s">
        <v>334</v>
      </c>
      <c r="E468" s="89">
        <v>5.2062316479999989E-2</v>
      </c>
      <c r="F468" s="90">
        <f>IF(D468="CO2",E468,IF(D468="CH4",E468*'State 2005 Data'!$J$16,IF(D468="N2O",'State 2005 Data'!$J$17,IF(D468="Other",E468))))</f>
        <v>0.88926174496644295</v>
      </c>
      <c r="G468" s="79"/>
      <c r="H468" s="69"/>
      <c r="I468" s="79"/>
      <c r="J468" s="79"/>
      <c r="K468" s="79"/>
      <c r="L468" s="79"/>
      <c r="M468" s="79"/>
      <c r="N468" s="79"/>
      <c r="O468" s="79"/>
      <c r="P468" s="79"/>
      <c r="Q468" s="79"/>
      <c r="R468" s="79"/>
      <c r="S468" s="79"/>
      <c r="T468" s="79"/>
      <c r="U468" s="79"/>
      <c r="V468" s="79"/>
      <c r="W468" s="79"/>
      <c r="X468" s="79"/>
      <c r="Y468" s="79"/>
      <c r="Z468" s="79"/>
    </row>
    <row r="469" spans="1:26" ht="15.75" customHeight="1">
      <c r="A469" s="87" t="s">
        <v>1</v>
      </c>
      <c r="B469" s="88" t="s">
        <v>134</v>
      </c>
      <c r="C469" s="79" t="s">
        <v>1360</v>
      </c>
      <c r="D469" s="91" t="s">
        <v>1892</v>
      </c>
      <c r="E469" s="89"/>
      <c r="F469" s="90">
        <f>IF(D469="CO2",E469,IF(D469="CH4",E469*'State 2005 Data'!$J$16,IF(D469="N2O",'State 2005 Data'!$J$17,IF(D469="Other",E469))))</f>
        <v>0</v>
      </c>
      <c r="G469" s="79"/>
      <c r="H469" s="69"/>
      <c r="I469" s="79"/>
      <c r="J469" s="79"/>
      <c r="K469" s="79"/>
      <c r="L469" s="79"/>
      <c r="M469" s="79"/>
      <c r="N469" s="79"/>
      <c r="O469" s="79"/>
      <c r="P469" s="79"/>
      <c r="Q469" s="79"/>
      <c r="R469" s="79"/>
      <c r="S469" s="79"/>
      <c r="T469" s="79"/>
      <c r="U469" s="79"/>
      <c r="V469" s="79"/>
      <c r="W469" s="79"/>
      <c r="X469" s="79"/>
      <c r="Y469" s="79"/>
      <c r="Z469" s="79"/>
    </row>
    <row r="470" spans="1:26" ht="15.75" customHeight="1">
      <c r="A470" s="87" t="s">
        <v>1</v>
      </c>
      <c r="B470" s="88" t="s">
        <v>134</v>
      </c>
      <c r="C470" s="79" t="s">
        <v>305</v>
      </c>
      <c r="D470" s="79" t="s">
        <v>1371</v>
      </c>
      <c r="E470" s="89">
        <v>30.188246103116491</v>
      </c>
      <c r="F470" s="90">
        <f>IF(D470="CO2",E470,IF(D470="CH4",E470*'State 2005 Data'!$J$16,IF(D470="N2O",'State 2005 Data'!$J$17,IF(D470="Other",E470))))</f>
        <v>30.188246103116491</v>
      </c>
      <c r="G470" s="79"/>
      <c r="H470" s="69"/>
      <c r="I470" s="79"/>
      <c r="J470" s="79"/>
      <c r="K470" s="79"/>
      <c r="L470" s="79"/>
      <c r="M470" s="79"/>
      <c r="N470" s="79"/>
      <c r="O470" s="79"/>
      <c r="P470" s="79"/>
      <c r="Q470" s="79"/>
      <c r="R470" s="79"/>
      <c r="S470" s="79"/>
      <c r="T470" s="79"/>
      <c r="U470" s="79"/>
      <c r="V470" s="79"/>
      <c r="W470" s="79"/>
      <c r="X470" s="79"/>
      <c r="Y470" s="79"/>
      <c r="Z470" s="79"/>
    </row>
    <row r="471" spans="1:26" ht="15.75" customHeight="1">
      <c r="A471" s="87" t="s">
        <v>1</v>
      </c>
      <c r="B471" s="88" t="s">
        <v>134</v>
      </c>
      <c r="C471" s="79" t="s">
        <v>305</v>
      </c>
      <c r="D471" s="79" t="s">
        <v>332</v>
      </c>
      <c r="E471" s="89">
        <v>8.2130164830722538E-2</v>
      </c>
      <c r="F471" s="90">
        <f>IF(D471="CO2",E471,IF(D471="CH4",E471*'State 2005 Data'!$J$16,IF(D471="N2O",'State 2005 Data'!$J$17,IF(D471="Other",E471))))</f>
        <v>9.1985784610409252E-2</v>
      </c>
      <c r="G471" s="79"/>
      <c r="H471" s="69"/>
      <c r="I471" s="79"/>
      <c r="J471" s="79"/>
      <c r="K471" s="79"/>
      <c r="L471" s="79"/>
      <c r="M471" s="79"/>
      <c r="N471" s="79"/>
      <c r="O471" s="79"/>
      <c r="P471" s="79"/>
      <c r="Q471" s="79"/>
      <c r="R471" s="79"/>
      <c r="S471" s="79"/>
      <c r="T471" s="79"/>
      <c r="U471" s="79"/>
      <c r="V471" s="79"/>
      <c r="W471" s="79"/>
      <c r="X471" s="79"/>
      <c r="Y471" s="79"/>
      <c r="Z471" s="79"/>
    </row>
    <row r="472" spans="1:26" ht="15.75" customHeight="1">
      <c r="A472" s="87" t="s">
        <v>1</v>
      </c>
      <c r="B472" s="88" t="s">
        <v>134</v>
      </c>
      <c r="C472" s="79" t="s">
        <v>305</v>
      </c>
      <c r="D472" s="79" t="s">
        <v>334</v>
      </c>
      <c r="E472" s="89">
        <v>1.066754909309976</v>
      </c>
      <c r="F472" s="90">
        <f>IF(D472="CO2",E472,IF(D472="CH4",E472*'State 2005 Data'!$J$16,IF(D472="N2O",'State 2005 Data'!$J$17,IF(D472="Other",E472))))</f>
        <v>0.88926174496644295</v>
      </c>
      <c r="G472" s="79"/>
      <c r="H472" s="69"/>
      <c r="I472" s="79"/>
      <c r="J472" s="79"/>
      <c r="K472" s="79"/>
      <c r="L472" s="79"/>
      <c r="M472" s="79"/>
      <c r="N472" s="79"/>
      <c r="O472" s="79"/>
      <c r="P472" s="79"/>
      <c r="Q472" s="79"/>
      <c r="R472" s="79"/>
      <c r="S472" s="79"/>
      <c r="T472" s="79"/>
      <c r="U472" s="79"/>
      <c r="V472" s="79"/>
      <c r="W472" s="79"/>
      <c r="X472" s="79"/>
      <c r="Y472" s="79"/>
      <c r="Z472" s="79"/>
    </row>
    <row r="473" spans="1:26" ht="15.75" customHeight="1">
      <c r="A473" s="87" t="s">
        <v>1</v>
      </c>
      <c r="B473" s="88" t="s">
        <v>134</v>
      </c>
      <c r="C473" s="79" t="s">
        <v>305</v>
      </c>
      <c r="D473" s="91" t="s">
        <v>1892</v>
      </c>
      <c r="E473" s="89"/>
      <c r="F473" s="90">
        <f>IF(D473="CO2",E473,IF(D473="CH4",E473*'State 2005 Data'!$J$16,IF(D473="N2O",'State 2005 Data'!$J$17,IF(D473="Other",E473))))</f>
        <v>0</v>
      </c>
      <c r="G473" s="79"/>
      <c r="H473" s="69"/>
      <c r="I473" s="79"/>
      <c r="J473" s="79"/>
      <c r="K473" s="79"/>
      <c r="L473" s="79"/>
      <c r="M473" s="79"/>
      <c r="N473" s="79"/>
      <c r="O473" s="79"/>
      <c r="P473" s="79"/>
      <c r="Q473" s="79"/>
      <c r="R473" s="79"/>
      <c r="S473" s="79"/>
      <c r="T473" s="79"/>
      <c r="U473" s="79"/>
      <c r="V473" s="79"/>
      <c r="W473" s="79"/>
      <c r="X473" s="79"/>
      <c r="Y473" s="79"/>
      <c r="Z473" s="79"/>
    </row>
    <row r="474" spans="1:26" ht="15.75" customHeight="1">
      <c r="A474" s="87" t="s">
        <v>1</v>
      </c>
      <c r="B474" s="88" t="s">
        <v>134</v>
      </c>
      <c r="C474" s="79" t="s">
        <v>754</v>
      </c>
      <c r="D474" s="79" t="s">
        <v>1371</v>
      </c>
      <c r="E474" s="90">
        <v>16.95660984468033</v>
      </c>
      <c r="F474" s="90">
        <f>IF(D474="CO2",E474,IF(D474="CH4",E474*'State 2005 Data'!$J$16,IF(D474="N2O",'State 2005 Data'!$J$17,IF(D474="Other",E474))))</f>
        <v>16.95660984468033</v>
      </c>
      <c r="G474" s="79"/>
      <c r="H474" s="69"/>
      <c r="I474" s="79"/>
      <c r="J474" s="79"/>
      <c r="K474" s="79"/>
      <c r="L474" s="79"/>
      <c r="M474" s="79"/>
      <c r="N474" s="79"/>
      <c r="O474" s="79"/>
      <c r="P474" s="79"/>
      <c r="Q474" s="79"/>
      <c r="R474" s="79"/>
      <c r="S474" s="79"/>
      <c r="T474" s="79"/>
      <c r="U474" s="79"/>
      <c r="V474" s="79"/>
      <c r="W474" s="79"/>
      <c r="X474" s="79"/>
      <c r="Y474" s="79"/>
      <c r="Z474" s="79"/>
    </row>
    <row r="475" spans="1:26" ht="15.75" customHeight="1">
      <c r="A475" s="87" t="s">
        <v>1</v>
      </c>
      <c r="B475" s="88" t="s">
        <v>134</v>
      </c>
      <c r="C475" s="79" t="s">
        <v>754</v>
      </c>
      <c r="D475" s="79" t="s">
        <v>332</v>
      </c>
      <c r="E475" s="89">
        <v>1.9065722374176901</v>
      </c>
      <c r="F475" s="90">
        <f>IF(D475="CO2",E475,IF(D475="CH4",E475*'State 2005 Data'!$J$16,IF(D475="N2O",'State 2005 Data'!$J$17,IF(D475="Other",E475))))</f>
        <v>2.1353609059078131</v>
      </c>
      <c r="G475" s="79"/>
      <c r="H475" s="69"/>
      <c r="I475" s="79"/>
      <c r="J475" s="79"/>
      <c r="K475" s="79"/>
      <c r="L475" s="79"/>
      <c r="M475" s="79"/>
      <c r="N475" s="79"/>
      <c r="O475" s="79"/>
      <c r="P475" s="79"/>
      <c r="Q475" s="79"/>
      <c r="R475" s="79"/>
      <c r="S475" s="79"/>
      <c r="T475" s="79"/>
      <c r="U475" s="79"/>
      <c r="V475" s="79"/>
      <c r="W475" s="79"/>
      <c r="X475" s="79"/>
      <c r="Y475" s="79"/>
      <c r="Z475" s="79"/>
    </row>
    <row r="476" spans="1:26" ht="15.75" customHeight="1">
      <c r="A476" s="87" t="s">
        <v>1</v>
      </c>
      <c r="B476" s="88" t="s">
        <v>134</v>
      </c>
      <c r="C476" s="79" t="s">
        <v>754</v>
      </c>
      <c r="D476" s="79" t="s">
        <v>334</v>
      </c>
      <c r="E476" s="89">
        <v>0.102630120459305</v>
      </c>
      <c r="F476" s="90">
        <f>IF(D476="CO2",E476,IF(D476="CH4",E476*'State 2005 Data'!$J$16,IF(D476="N2O",'State 2005 Data'!$J$17,IF(D476="Other",E476))))</f>
        <v>0.88926174496644295</v>
      </c>
      <c r="G476" s="79"/>
      <c r="H476" s="69"/>
      <c r="I476" s="79"/>
      <c r="J476" s="79"/>
      <c r="K476" s="79"/>
      <c r="L476" s="79"/>
      <c r="M476" s="79"/>
      <c r="N476" s="79"/>
      <c r="O476" s="79"/>
      <c r="P476" s="79"/>
      <c r="Q476" s="79"/>
      <c r="R476" s="79"/>
      <c r="S476" s="79"/>
      <c r="T476" s="79"/>
      <c r="U476" s="79"/>
      <c r="V476" s="79"/>
      <c r="W476" s="79"/>
      <c r="X476" s="79"/>
      <c r="Y476" s="79"/>
      <c r="Z476" s="79"/>
    </row>
    <row r="477" spans="1:26" ht="15.75" customHeight="1">
      <c r="A477" s="87" t="s">
        <v>1</v>
      </c>
      <c r="B477" s="88" t="s">
        <v>134</v>
      </c>
      <c r="C477" s="79" t="s">
        <v>754</v>
      </c>
      <c r="D477" s="79" t="s">
        <v>1892</v>
      </c>
      <c r="E477" s="89">
        <v>2.078876388210924</v>
      </c>
      <c r="F477" s="90">
        <f>IF(D477="CO2",E477,IF(D477="CH4",E477*'State 2005 Data'!$J$16,IF(D477="N2O",'State 2005 Data'!$J$17,IF(D477="Other",E477))))</f>
        <v>2.078876388210924</v>
      </c>
      <c r="G477" s="79"/>
      <c r="H477" s="69"/>
      <c r="I477" s="79"/>
      <c r="J477" s="79"/>
      <c r="K477" s="79"/>
      <c r="L477" s="79"/>
      <c r="M477" s="79"/>
      <c r="N477" s="79"/>
      <c r="O477" s="79"/>
      <c r="P477" s="79"/>
      <c r="Q477" s="79"/>
      <c r="R477" s="79"/>
      <c r="S477" s="79"/>
      <c r="T477" s="79"/>
      <c r="U477" s="79"/>
      <c r="V477" s="79"/>
      <c r="W477" s="79"/>
      <c r="X477" s="79"/>
      <c r="Y477" s="79"/>
      <c r="Z477" s="79"/>
    </row>
    <row r="478" spans="1:26" ht="15.75" customHeight="1">
      <c r="A478" s="79"/>
      <c r="B478" s="79"/>
      <c r="C478" s="79"/>
      <c r="D478" s="79"/>
      <c r="E478" s="79"/>
      <c r="F478" s="79"/>
      <c r="G478" s="79"/>
      <c r="H478" s="79"/>
      <c r="I478" s="79"/>
      <c r="J478" s="79"/>
      <c r="K478" s="79"/>
      <c r="L478" s="79"/>
      <c r="M478" s="79"/>
      <c r="N478" s="79"/>
      <c r="O478" s="79"/>
      <c r="P478" s="79"/>
      <c r="Q478" s="79"/>
      <c r="R478" s="79"/>
      <c r="S478" s="79"/>
      <c r="T478" s="79"/>
      <c r="U478" s="79"/>
      <c r="V478" s="79"/>
      <c r="W478" s="79"/>
      <c r="X478" s="79"/>
      <c r="Y478" s="79"/>
      <c r="Z478" s="79"/>
    </row>
    <row r="479" spans="1:26" ht="15.75" customHeight="1">
      <c r="A479" s="79"/>
      <c r="B479" s="79"/>
      <c r="C479" s="79"/>
      <c r="D479" s="79"/>
      <c r="E479" s="79"/>
      <c r="F479" s="79"/>
      <c r="G479" s="79"/>
      <c r="H479" s="79"/>
      <c r="I479" s="79"/>
      <c r="J479" s="79"/>
      <c r="K479" s="79"/>
      <c r="L479" s="79"/>
      <c r="M479" s="79"/>
      <c r="N479" s="79"/>
      <c r="O479" s="79"/>
      <c r="P479" s="79"/>
      <c r="Q479" s="79"/>
      <c r="R479" s="79"/>
      <c r="S479" s="79"/>
      <c r="T479" s="79"/>
      <c r="U479" s="79"/>
      <c r="V479" s="79"/>
      <c r="W479" s="79"/>
      <c r="X479" s="79"/>
      <c r="Y479" s="79"/>
      <c r="Z479" s="79"/>
    </row>
    <row r="480" spans="1:26" ht="15.75" customHeight="1">
      <c r="A480" s="79"/>
      <c r="B480" s="79"/>
      <c r="C480" s="79"/>
      <c r="D480" s="79"/>
      <c r="E480" s="79"/>
      <c r="F480" s="79"/>
      <c r="G480" s="79"/>
      <c r="H480" s="79"/>
      <c r="I480" s="79"/>
      <c r="J480" s="79"/>
      <c r="K480" s="79"/>
      <c r="L480" s="79"/>
      <c r="M480" s="79"/>
      <c r="N480" s="79"/>
      <c r="O480" s="79"/>
      <c r="P480" s="79"/>
      <c r="Q480" s="79"/>
      <c r="R480" s="79"/>
      <c r="S480" s="79"/>
      <c r="T480" s="79"/>
      <c r="U480" s="79"/>
      <c r="V480" s="79"/>
      <c r="W480" s="79"/>
      <c r="X480" s="79"/>
      <c r="Y480" s="79"/>
      <c r="Z480" s="79"/>
    </row>
    <row r="481" spans="1:26" ht="15.75" customHeight="1">
      <c r="A481" s="79"/>
      <c r="B481" s="79"/>
      <c r="C481" s="79"/>
      <c r="D481" s="79"/>
      <c r="E481" s="79"/>
      <c r="F481" s="79"/>
      <c r="G481" s="79"/>
      <c r="H481" s="79"/>
      <c r="I481" s="79"/>
      <c r="J481" s="79"/>
      <c r="K481" s="79"/>
      <c r="L481" s="79"/>
      <c r="M481" s="79"/>
      <c r="N481" s="79"/>
      <c r="O481" s="79"/>
      <c r="P481" s="79"/>
      <c r="Q481" s="79"/>
      <c r="R481" s="79"/>
      <c r="S481" s="79"/>
      <c r="T481" s="79"/>
      <c r="U481" s="79"/>
      <c r="V481" s="79"/>
      <c r="W481" s="79"/>
      <c r="X481" s="79"/>
      <c r="Y481" s="79"/>
      <c r="Z481" s="79"/>
    </row>
    <row r="482" spans="1:26" ht="15.75" customHeight="1">
      <c r="A482" s="79"/>
      <c r="B482" s="79"/>
      <c r="C482" s="79"/>
      <c r="D482" s="79"/>
      <c r="E482" s="79"/>
      <c r="F482" s="79"/>
      <c r="G482" s="79"/>
      <c r="H482" s="79"/>
      <c r="I482" s="79"/>
      <c r="J482" s="79"/>
      <c r="K482" s="79"/>
      <c r="L482" s="79"/>
      <c r="M482" s="79"/>
      <c r="N482" s="79"/>
      <c r="O482" s="79"/>
      <c r="P482" s="79"/>
      <c r="Q482" s="79"/>
      <c r="R482" s="79"/>
      <c r="S482" s="79"/>
      <c r="T482" s="79"/>
      <c r="U482" s="79"/>
      <c r="V482" s="79"/>
      <c r="W482" s="79"/>
      <c r="X482" s="79"/>
      <c r="Y482" s="79"/>
      <c r="Z482" s="79"/>
    </row>
    <row r="483" spans="1:26" ht="15.75" customHeight="1">
      <c r="A483" s="79"/>
      <c r="B483" s="79"/>
      <c r="C483" s="79"/>
      <c r="D483" s="79"/>
      <c r="E483" s="79"/>
      <c r="F483" s="79"/>
      <c r="G483" s="79"/>
      <c r="H483" s="79"/>
      <c r="I483" s="79"/>
      <c r="J483" s="79"/>
      <c r="K483" s="79"/>
      <c r="L483" s="79"/>
      <c r="M483" s="79"/>
      <c r="N483" s="79"/>
      <c r="O483" s="79"/>
      <c r="P483" s="79"/>
      <c r="Q483" s="79"/>
      <c r="R483" s="79"/>
      <c r="S483" s="79"/>
      <c r="T483" s="79"/>
      <c r="U483" s="79"/>
      <c r="V483" s="79"/>
      <c r="W483" s="79"/>
      <c r="X483" s="79"/>
      <c r="Y483" s="79"/>
      <c r="Z483" s="79"/>
    </row>
    <row r="484" spans="1:26" ht="15.75" customHeight="1">
      <c r="A484" s="79"/>
      <c r="B484" s="79"/>
      <c r="C484" s="79"/>
      <c r="D484" s="79"/>
      <c r="E484" s="79"/>
      <c r="F484" s="79"/>
      <c r="G484" s="79"/>
      <c r="H484" s="79"/>
      <c r="I484" s="79"/>
      <c r="J484" s="79"/>
      <c r="K484" s="79"/>
      <c r="L484" s="79"/>
      <c r="M484" s="79"/>
      <c r="N484" s="79"/>
      <c r="O484" s="79"/>
      <c r="P484" s="79"/>
      <c r="Q484" s="79"/>
      <c r="R484" s="79"/>
      <c r="S484" s="79"/>
      <c r="T484" s="79"/>
      <c r="U484" s="79"/>
      <c r="V484" s="79"/>
      <c r="W484" s="79"/>
      <c r="X484" s="79"/>
      <c r="Y484" s="79"/>
      <c r="Z484" s="79"/>
    </row>
    <row r="485" spans="1:26" ht="15.75" customHeight="1">
      <c r="A485" s="79"/>
      <c r="B485" s="79"/>
      <c r="C485" s="79"/>
      <c r="D485" s="79"/>
      <c r="E485" s="79"/>
      <c r="F485" s="79"/>
      <c r="G485" s="79"/>
      <c r="H485" s="79"/>
      <c r="I485" s="79"/>
      <c r="J485" s="79"/>
      <c r="K485" s="79"/>
      <c r="L485" s="79"/>
      <c r="M485" s="79"/>
      <c r="N485" s="79"/>
      <c r="O485" s="79"/>
      <c r="P485" s="79"/>
      <c r="Q485" s="79"/>
      <c r="R485" s="79"/>
      <c r="S485" s="79"/>
      <c r="T485" s="79"/>
      <c r="U485" s="79"/>
      <c r="V485" s="79"/>
      <c r="W485" s="79"/>
      <c r="X485" s="79"/>
      <c r="Y485" s="79"/>
      <c r="Z485" s="79"/>
    </row>
    <row r="486" spans="1:26" ht="15.75" customHeight="1">
      <c r="A486" s="79"/>
      <c r="B486" s="79"/>
      <c r="C486" s="79"/>
      <c r="D486" s="79"/>
      <c r="E486" s="79"/>
      <c r="F486" s="79"/>
      <c r="G486" s="79"/>
      <c r="H486" s="79"/>
      <c r="I486" s="79"/>
      <c r="J486" s="79"/>
      <c r="K486" s="79"/>
      <c r="L486" s="79"/>
      <c r="M486" s="79"/>
      <c r="N486" s="79"/>
      <c r="O486" s="79"/>
      <c r="P486" s="79"/>
      <c r="Q486" s="79"/>
      <c r="R486" s="79"/>
      <c r="S486" s="79"/>
      <c r="T486" s="79"/>
      <c r="U486" s="79"/>
      <c r="V486" s="79"/>
      <c r="W486" s="79"/>
      <c r="X486" s="79"/>
      <c r="Y486" s="79"/>
      <c r="Z486" s="79"/>
    </row>
    <row r="487" spans="1:26" ht="15.75" customHeight="1">
      <c r="A487" s="79"/>
      <c r="B487" s="79"/>
      <c r="C487" s="79"/>
      <c r="D487" s="79"/>
      <c r="E487" s="79"/>
      <c r="F487" s="79"/>
      <c r="G487" s="79"/>
      <c r="H487" s="79"/>
      <c r="I487" s="79"/>
      <c r="J487" s="79"/>
      <c r="K487" s="79"/>
      <c r="L487" s="79"/>
      <c r="M487" s="79"/>
      <c r="N487" s="79"/>
      <c r="O487" s="79"/>
      <c r="P487" s="79"/>
      <c r="Q487" s="79"/>
      <c r="R487" s="79"/>
      <c r="S487" s="79"/>
      <c r="T487" s="79"/>
      <c r="U487" s="79"/>
      <c r="V487" s="79"/>
      <c r="W487" s="79"/>
      <c r="X487" s="79"/>
      <c r="Y487" s="79"/>
      <c r="Z487" s="79"/>
    </row>
    <row r="488" spans="1:26" ht="15.75" customHeight="1">
      <c r="A488" s="79"/>
      <c r="B488" s="79"/>
      <c r="C488" s="79"/>
      <c r="D488" s="79"/>
      <c r="E488" s="79"/>
      <c r="F488" s="79"/>
      <c r="G488" s="79"/>
      <c r="H488" s="79"/>
      <c r="I488" s="79"/>
      <c r="J488" s="79"/>
      <c r="K488" s="79"/>
      <c r="L488" s="79"/>
      <c r="M488" s="79"/>
      <c r="N488" s="79"/>
      <c r="O488" s="79"/>
      <c r="P488" s="79"/>
      <c r="Q488" s="79"/>
      <c r="R488" s="79"/>
      <c r="S488" s="79"/>
      <c r="T488" s="79"/>
      <c r="U488" s="79"/>
      <c r="V488" s="79"/>
      <c r="W488" s="79"/>
      <c r="X488" s="79"/>
      <c r="Y488" s="79"/>
      <c r="Z488" s="79"/>
    </row>
    <row r="489" spans="1:26" ht="15.75" customHeight="1">
      <c r="A489" s="79"/>
      <c r="B489" s="79"/>
      <c r="C489" s="79"/>
      <c r="D489" s="79"/>
      <c r="E489" s="79"/>
      <c r="F489" s="79"/>
      <c r="G489" s="79"/>
      <c r="H489" s="79"/>
      <c r="I489" s="79"/>
      <c r="J489" s="79"/>
      <c r="K489" s="79"/>
      <c r="L489" s="79"/>
      <c r="M489" s="79"/>
      <c r="N489" s="79"/>
      <c r="O489" s="79"/>
      <c r="P489" s="79"/>
      <c r="Q489" s="79"/>
      <c r="R489" s="79"/>
      <c r="S489" s="79"/>
      <c r="T489" s="79"/>
      <c r="U489" s="79"/>
      <c r="V489" s="79"/>
      <c r="W489" s="79"/>
      <c r="X489" s="79"/>
      <c r="Y489" s="79"/>
      <c r="Z489" s="79"/>
    </row>
    <row r="490" spans="1:26" ht="15.75" customHeight="1">
      <c r="A490" s="79"/>
      <c r="B490" s="79"/>
      <c r="C490" s="79"/>
      <c r="D490" s="79"/>
      <c r="E490" s="79"/>
      <c r="F490" s="79"/>
      <c r="G490" s="79"/>
      <c r="H490" s="79"/>
      <c r="I490" s="79"/>
      <c r="J490" s="79"/>
      <c r="K490" s="79"/>
      <c r="L490" s="79"/>
      <c r="M490" s="79"/>
      <c r="N490" s="79"/>
      <c r="O490" s="79"/>
      <c r="P490" s="79"/>
      <c r="Q490" s="79"/>
      <c r="R490" s="79"/>
      <c r="S490" s="79"/>
      <c r="T490" s="79"/>
      <c r="U490" s="79"/>
      <c r="V490" s="79"/>
      <c r="W490" s="79"/>
      <c r="X490" s="79"/>
      <c r="Y490" s="79"/>
      <c r="Z490" s="79"/>
    </row>
    <row r="491" spans="1:26" ht="15.75" customHeight="1">
      <c r="A491" s="79"/>
      <c r="B491" s="79"/>
      <c r="C491" s="79"/>
      <c r="D491" s="79"/>
      <c r="E491" s="79"/>
      <c r="F491" s="79"/>
      <c r="G491" s="79"/>
      <c r="H491" s="79"/>
      <c r="I491" s="79"/>
      <c r="J491" s="79"/>
      <c r="K491" s="79"/>
      <c r="L491" s="79"/>
      <c r="M491" s="79"/>
      <c r="N491" s="79"/>
      <c r="O491" s="79"/>
      <c r="P491" s="79"/>
      <c r="Q491" s="79"/>
      <c r="R491" s="79"/>
      <c r="S491" s="79"/>
      <c r="T491" s="79"/>
      <c r="U491" s="79"/>
      <c r="V491" s="79"/>
      <c r="W491" s="79"/>
      <c r="X491" s="79"/>
      <c r="Y491" s="79"/>
      <c r="Z491" s="79"/>
    </row>
    <row r="492" spans="1:26" ht="15.75" customHeight="1">
      <c r="A492" s="79"/>
      <c r="B492" s="79"/>
      <c r="C492" s="79"/>
      <c r="D492" s="79"/>
      <c r="E492" s="79"/>
      <c r="F492" s="79"/>
      <c r="G492" s="79"/>
      <c r="H492" s="79"/>
      <c r="I492" s="79"/>
      <c r="J492" s="79"/>
      <c r="K492" s="79"/>
      <c r="L492" s="79"/>
      <c r="M492" s="79"/>
      <c r="N492" s="79"/>
      <c r="O492" s="79"/>
      <c r="P492" s="79"/>
      <c r="Q492" s="79"/>
      <c r="R492" s="79"/>
      <c r="S492" s="79"/>
      <c r="T492" s="79"/>
      <c r="U492" s="79"/>
      <c r="V492" s="79"/>
      <c r="W492" s="79"/>
      <c r="X492" s="79"/>
      <c r="Y492" s="79"/>
      <c r="Z492" s="79"/>
    </row>
    <row r="493" spans="1:26" ht="15.75" customHeight="1">
      <c r="A493" s="79"/>
      <c r="B493" s="79"/>
      <c r="C493" s="79"/>
      <c r="D493" s="79"/>
      <c r="E493" s="79"/>
      <c r="F493" s="79"/>
      <c r="G493" s="79"/>
      <c r="H493" s="79"/>
      <c r="I493" s="79"/>
      <c r="J493" s="79"/>
      <c r="K493" s="79"/>
      <c r="L493" s="79"/>
      <c r="M493" s="79"/>
      <c r="N493" s="79"/>
      <c r="O493" s="79"/>
      <c r="P493" s="79"/>
      <c r="Q493" s="79"/>
      <c r="R493" s="79"/>
      <c r="S493" s="79"/>
      <c r="T493" s="79"/>
      <c r="U493" s="79"/>
      <c r="V493" s="79"/>
      <c r="W493" s="79"/>
      <c r="X493" s="79"/>
      <c r="Y493" s="79"/>
      <c r="Z493" s="79"/>
    </row>
    <row r="494" spans="1:26" ht="15.75" customHeight="1">
      <c r="A494" s="79"/>
      <c r="B494" s="79"/>
      <c r="C494" s="79"/>
      <c r="D494" s="79"/>
      <c r="E494" s="79"/>
      <c r="F494" s="79"/>
      <c r="G494" s="79"/>
      <c r="H494" s="79"/>
      <c r="I494" s="79"/>
      <c r="J494" s="79"/>
      <c r="K494" s="79"/>
      <c r="L494" s="79"/>
      <c r="M494" s="79"/>
      <c r="N494" s="79"/>
      <c r="O494" s="79"/>
      <c r="P494" s="79"/>
      <c r="Q494" s="79"/>
      <c r="R494" s="79"/>
      <c r="S494" s="79"/>
      <c r="T494" s="79"/>
      <c r="U494" s="79"/>
      <c r="V494" s="79"/>
      <c r="W494" s="79"/>
      <c r="X494" s="79"/>
      <c r="Y494" s="79"/>
      <c r="Z494" s="79"/>
    </row>
    <row r="495" spans="1:26" ht="15.75" customHeight="1">
      <c r="A495" s="79"/>
      <c r="B495" s="79"/>
      <c r="C495" s="79"/>
      <c r="D495" s="79"/>
      <c r="E495" s="79"/>
      <c r="F495" s="79"/>
      <c r="G495" s="79"/>
      <c r="H495" s="79"/>
      <c r="I495" s="79"/>
      <c r="J495" s="79"/>
      <c r="K495" s="79"/>
      <c r="L495" s="79"/>
      <c r="M495" s="79"/>
      <c r="N495" s="79"/>
      <c r="O495" s="79"/>
      <c r="P495" s="79"/>
      <c r="Q495" s="79"/>
      <c r="R495" s="79"/>
      <c r="S495" s="79"/>
      <c r="T495" s="79"/>
      <c r="U495" s="79"/>
      <c r="V495" s="79"/>
      <c r="W495" s="79"/>
      <c r="X495" s="79"/>
      <c r="Y495" s="79"/>
      <c r="Z495" s="79"/>
    </row>
    <row r="496" spans="1:26" ht="15.75" customHeight="1">
      <c r="A496" s="79"/>
      <c r="B496" s="79"/>
      <c r="C496" s="79"/>
      <c r="D496" s="79"/>
      <c r="E496" s="79"/>
      <c r="F496" s="79"/>
      <c r="G496" s="79"/>
      <c r="H496" s="79"/>
      <c r="I496" s="79"/>
      <c r="J496" s="79"/>
      <c r="K496" s="79"/>
      <c r="L496" s="79"/>
      <c r="M496" s="79"/>
      <c r="N496" s="79"/>
      <c r="O496" s="79"/>
      <c r="P496" s="79"/>
      <c r="Q496" s="79"/>
      <c r="R496" s="79"/>
      <c r="S496" s="79"/>
      <c r="T496" s="79"/>
      <c r="U496" s="79"/>
      <c r="V496" s="79"/>
      <c r="W496" s="79"/>
      <c r="X496" s="79"/>
      <c r="Y496" s="79"/>
      <c r="Z496" s="79"/>
    </row>
    <row r="497" spans="1:26" ht="15.75" customHeight="1">
      <c r="A497" s="79"/>
      <c r="B497" s="79"/>
      <c r="C497" s="79"/>
      <c r="D497" s="79"/>
      <c r="E497" s="79"/>
      <c r="F497" s="79"/>
      <c r="G497" s="79"/>
      <c r="H497" s="79"/>
      <c r="I497" s="79"/>
      <c r="J497" s="79"/>
      <c r="K497" s="79"/>
      <c r="L497" s="79"/>
      <c r="M497" s="79"/>
      <c r="N497" s="79"/>
      <c r="O497" s="79"/>
      <c r="P497" s="79"/>
      <c r="Q497" s="79"/>
      <c r="R497" s="79"/>
      <c r="S497" s="79"/>
      <c r="T497" s="79"/>
      <c r="U497" s="79"/>
      <c r="V497" s="79"/>
      <c r="W497" s="79"/>
      <c r="X497" s="79"/>
      <c r="Y497" s="79"/>
      <c r="Z497" s="79"/>
    </row>
    <row r="498" spans="1:26" ht="15.75" customHeight="1">
      <c r="A498" s="79"/>
      <c r="B498" s="79"/>
      <c r="C498" s="79"/>
      <c r="D498" s="79"/>
      <c r="E498" s="79"/>
      <c r="F498" s="79"/>
      <c r="G498" s="79"/>
      <c r="H498" s="79"/>
      <c r="I498" s="79"/>
      <c r="J498" s="79"/>
      <c r="K498" s="79"/>
      <c r="L498" s="79"/>
      <c r="M498" s="79"/>
      <c r="N498" s="79"/>
      <c r="O498" s="79"/>
      <c r="P498" s="79"/>
      <c r="Q498" s="79"/>
      <c r="R498" s="79"/>
      <c r="S498" s="79"/>
      <c r="T498" s="79"/>
      <c r="U498" s="79"/>
      <c r="V498" s="79"/>
      <c r="W498" s="79"/>
      <c r="X498" s="79"/>
      <c r="Y498" s="79"/>
      <c r="Z498" s="79"/>
    </row>
    <row r="499" spans="1:26" ht="15.75" customHeight="1">
      <c r="A499" s="79"/>
      <c r="B499" s="79"/>
      <c r="C499" s="79"/>
      <c r="D499" s="79"/>
      <c r="E499" s="79"/>
      <c r="F499" s="79"/>
      <c r="G499" s="79"/>
      <c r="H499" s="79"/>
      <c r="I499" s="79"/>
      <c r="J499" s="79"/>
      <c r="K499" s="79"/>
      <c r="L499" s="79"/>
      <c r="M499" s="79"/>
      <c r="N499" s="79"/>
      <c r="O499" s="79"/>
      <c r="P499" s="79"/>
      <c r="Q499" s="79"/>
      <c r="R499" s="79"/>
      <c r="S499" s="79"/>
      <c r="T499" s="79"/>
      <c r="U499" s="79"/>
      <c r="V499" s="79"/>
      <c r="W499" s="79"/>
      <c r="X499" s="79"/>
      <c r="Y499" s="79"/>
      <c r="Z499" s="79"/>
    </row>
    <row r="500" spans="1:26" ht="15.75" customHeight="1">
      <c r="A500" s="79"/>
      <c r="B500" s="79"/>
      <c r="C500" s="79"/>
      <c r="D500" s="79"/>
      <c r="E500" s="79"/>
      <c r="F500" s="79"/>
      <c r="G500" s="79"/>
      <c r="H500" s="79"/>
      <c r="I500" s="79"/>
      <c r="J500" s="79"/>
      <c r="K500" s="79"/>
      <c r="L500" s="79"/>
      <c r="M500" s="79"/>
      <c r="N500" s="79"/>
      <c r="O500" s="79"/>
      <c r="P500" s="79"/>
      <c r="Q500" s="79"/>
      <c r="R500" s="79"/>
      <c r="S500" s="79"/>
      <c r="T500" s="79"/>
      <c r="U500" s="79"/>
      <c r="V500" s="79"/>
      <c r="W500" s="79"/>
      <c r="X500" s="79"/>
      <c r="Y500" s="79"/>
      <c r="Z500" s="79"/>
    </row>
    <row r="501" spans="1:26" ht="15.75" customHeight="1">
      <c r="A501" s="79"/>
      <c r="B501" s="79"/>
      <c r="C501" s="79"/>
      <c r="D501" s="79"/>
      <c r="E501" s="79"/>
      <c r="F501" s="79"/>
      <c r="G501" s="79"/>
      <c r="H501" s="79"/>
      <c r="I501" s="79"/>
      <c r="J501" s="79"/>
      <c r="K501" s="79"/>
      <c r="L501" s="79"/>
      <c r="M501" s="79"/>
      <c r="N501" s="79"/>
      <c r="O501" s="79"/>
      <c r="P501" s="79"/>
      <c r="Q501" s="79"/>
      <c r="R501" s="79"/>
      <c r="S501" s="79"/>
      <c r="T501" s="79"/>
      <c r="U501" s="79"/>
      <c r="V501" s="79"/>
      <c r="W501" s="79"/>
      <c r="X501" s="79"/>
      <c r="Y501" s="79"/>
      <c r="Z501" s="79"/>
    </row>
    <row r="502" spans="1:26" ht="15.75" customHeight="1">
      <c r="A502" s="79"/>
      <c r="B502" s="79"/>
      <c r="C502" s="79"/>
      <c r="D502" s="79"/>
      <c r="E502" s="79"/>
      <c r="F502" s="79"/>
      <c r="G502" s="79"/>
      <c r="H502" s="79"/>
      <c r="I502" s="79"/>
      <c r="J502" s="79"/>
      <c r="K502" s="79"/>
      <c r="L502" s="79"/>
      <c r="M502" s="79"/>
      <c r="N502" s="79"/>
      <c r="O502" s="79"/>
      <c r="P502" s="79"/>
      <c r="Q502" s="79"/>
      <c r="R502" s="79"/>
      <c r="S502" s="79"/>
      <c r="T502" s="79"/>
      <c r="U502" s="79"/>
      <c r="V502" s="79"/>
      <c r="W502" s="79"/>
      <c r="X502" s="79"/>
      <c r="Y502" s="79"/>
      <c r="Z502" s="79"/>
    </row>
    <row r="503" spans="1:26" ht="15.75" customHeight="1">
      <c r="A503" s="79"/>
      <c r="B503" s="79"/>
      <c r="C503" s="79"/>
      <c r="D503" s="79"/>
      <c r="E503" s="79"/>
      <c r="F503" s="79"/>
      <c r="G503" s="79"/>
      <c r="H503" s="79"/>
      <c r="I503" s="79"/>
      <c r="J503" s="79"/>
      <c r="K503" s="79"/>
      <c r="L503" s="79"/>
      <c r="M503" s="79"/>
      <c r="N503" s="79"/>
      <c r="O503" s="79"/>
      <c r="P503" s="79"/>
      <c r="Q503" s="79"/>
      <c r="R503" s="79"/>
      <c r="S503" s="79"/>
      <c r="T503" s="79"/>
      <c r="U503" s="79"/>
      <c r="V503" s="79"/>
      <c r="W503" s="79"/>
      <c r="X503" s="79"/>
      <c r="Y503" s="79"/>
      <c r="Z503" s="79"/>
    </row>
    <row r="504" spans="1:26" ht="15.75" customHeight="1">
      <c r="A504" s="79"/>
      <c r="B504" s="79"/>
      <c r="C504" s="79"/>
      <c r="D504" s="79"/>
      <c r="E504" s="79"/>
      <c r="F504" s="79"/>
      <c r="G504" s="79"/>
      <c r="H504" s="79"/>
      <c r="I504" s="79"/>
      <c r="J504" s="79"/>
      <c r="K504" s="79"/>
      <c r="L504" s="79"/>
      <c r="M504" s="79"/>
      <c r="N504" s="79"/>
      <c r="O504" s="79"/>
      <c r="P504" s="79"/>
      <c r="Q504" s="79"/>
      <c r="R504" s="79"/>
      <c r="S504" s="79"/>
      <c r="T504" s="79"/>
      <c r="U504" s="79"/>
      <c r="V504" s="79"/>
      <c r="W504" s="79"/>
      <c r="X504" s="79"/>
      <c r="Y504" s="79"/>
      <c r="Z504" s="79"/>
    </row>
    <row r="505" spans="1:26" ht="15.75" customHeight="1">
      <c r="A505" s="79"/>
      <c r="B505" s="79"/>
      <c r="C505" s="79"/>
      <c r="D505" s="79"/>
      <c r="E505" s="79"/>
      <c r="F505" s="79"/>
      <c r="G505" s="79"/>
      <c r="H505" s="79"/>
      <c r="I505" s="79"/>
      <c r="J505" s="79"/>
      <c r="K505" s="79"/>
      <c r="L505" s="79"/>
      <c r="M505" s="79"/>
      <c r="N505" s="79"/>
      <c r="O505" s="79"/>
      <c r="P505" s="79"/>
      <c r="Q505" s="79"/>
      <c r="R505" s="79"/>
      <c r="S505" s="79"/>
      <c r="T505" s="79"/>
      <c r="U505" s="79"/>
      <c r="V505" s="79"/>
      <c r="W505" s="79"/>
      <c r="X505" s="79"/>
      <c r="Y505" s="79"/>
      <c r="Z505" s="79"/>
    </row>
    <row r="506" spans="1:26" ht="15.75" customHeight="1">
      <c r="A506" s="79"/>
      <c r="B506" s="79"/>
      <c r="C506" s="79"/>
      <c r="D506" s="79"/>
      <c r="E506" s="79"/>
      <c r="F506" s="79"/>
      <c r="G506" s="79"/>
      <c r="H506" s="79"/>
      <c r="I506" s="79"/>
      <c r="J506" s="79"/>
      <c r="K506" s="79"/>
      <c r="L506" s="79"/>
      <c r="M506" s="79"/>
      <c r="N506" s="79"/>
      <c r="O506" s="79"/>
      <c r="P506" s="79"/>
      <c r="Q506" s="79"/>
      <c r="R506" s="79"/>
      <c r="S506" s="79"/>
      <c r="T506" s="79"/>
      <c r="U506" s="79"/>
      <c r="V506" s="79"/>
      <c r="W506" s="79"/>
      <c r="X506" s="79"/>
      <c r="Y506" s="79"/>
      <c r="Z506" s="79"/>
    </row>
    <row r="507" spans="1:26" ht="15.75" customHeight="1">
      <c r="A507" s="79"/>
      <c r="B507" s="79"/>
      <c r="C507" s="79"/>
      <c r="D507" s="79"/>
      <c r="E507" s="79"/>
      <c r="F507" s="79"/>
      <c r="G507" s="79"/>
      <c r="H507" s="79"/>
      <c r="I507" s="79"/>
      <c r="J507" s="79"/>
      <c r="K507" s="79"/>
      <c r="L507" s="79"/>
      <c r="M507" s="79"/>
      <c r="N507" s="79"/>
      <c r="O507" s="79"/>
      <c r="P507" s="79"/>
      <c r="Q507" s="79"/>
      <c r="R507" s="79"/>
      <c r="S507" s="79"/>
      <c r="T507" s="79"/>
      <c r="U507" s="79"/>
      <c r="V507" s="79"/>
      <c r="W507" s="79"/>
      <c r="X507" s="79"/>
      <c r="Y507" s="79"/>
      <c r="Z507" s="79"/>
    </row>
    <row r="508" spans="1:26" ht="15.75" customHeight="1">
      <c r="A508" s="79"/>
      <c r="B508" s="79"/>
      <c r="C508" s="79"/>
      <c r="D508" s="79"/>
      <c r="E508" s="79"/>
      <c r="F508" s="79"/>
      <c r="G508" s="79"/>
      <c r="H508" s="79"/>
      <c r="I508" s="79"/>
      <c r="J508" s="79"/>
      <c r="K508" s="79"/>
      <c r="L508" s="79"/>
      <c r="M508" s="79"/>
      <c r="N508" s="79"/>
      <c r="O508" s="79"/>
      <c r="P508" s="79"/>
      <c r="Q508" s="79"/>
      <c r="R508" s="79"/>
      <c r="S508" s="79"/>
      <c r="T508" s="79"/>
      <c r="U508" s="79"/>
      <c r="V508" s="79"/>
      <c r="W508" s="79"/>
      <c r="X508" s="79"/>
      <c r="Y508" s="79"/>
      <c r="Z508" s="79"/>
    </row>
    <row r="509" spans="1:26" ht="15.75" customHeight="1">
      <c r="A509" s="79"/>
      <c r="B509" s="79"/>
      <c r="C509" s="79"/>
      <c r="D509" s="79"/>
      <c r="E509" s="79"/>
      <c r="F509" s="79"/>
      <c r="G509" s="79"/>
      <c r="H509" s="79"/>
      <c r="I509" s="79"/>
      <c r="J509" s="79"/>
      <c r="K509" s="79"/>
      <c r="L509" s="79"/>
      <c r="M509" s="79"/>
      <c r="N509" s="79"/>
      <c r="O509" s="79"/>
      <c r="P509" s="79"/>
      <c r="Q509" s="79"/>
      <c r="R509" s="79"/>
      <c r="S509" s="79"/>
      <c r="T509" s="79"/>
      <c r="U509" s="79"/>
      <c r="V509" s="79"/>
      <c r="W509" s="79"/>
      <c r="X509" s="79"/>
      <c r="Y509" s="79"/>
      <c r="Z509" s="79"/>
    </row>
    <row r="510" spans="1:26" ht="15.75" customHeight="1">
      <c r="A510" s="79"/>
      <c r="B510" s="79"/>
      <c r="C510" s="79"/>
      <c r="D510" s="79"/>
      <c r="E510" s="79"/>
      <c r="F510" s="79"/>
      <c r="G510" s="79"/>
      <c r="H510" s="79"/>
      <c r="I510" s="79"/>
      <c r="J510" s="79"/>
      <c r="K510" s="79"/>
      <c r="L510" s="79"/>
      <c r="M510" s="79"/>
      <c r="N510" s="79"/>
      <c r="O510" s="79"/>
      <c r="P510" s="79"/>
      <c r="Q510" s="79"/>
      <c r="R510" s="79"/>
      <c r="S510" s="79"/>
      <c r="T510" s="79"/>
      <c r="U510" s="79"/>
      <c r="V510" s="79"/>
      <c r="W510" s="79"/>
      <c r="X510" s="79"/>
      <c r="Y510" s="79"/>
      <c r="Z510" s="79"/>
    </row>
    <row r="511" spans="1:26" ht="15.75" customHeight="1">
      <c r="A511" s="79"/>
      <c r="B511" s="79"/>
      <c r="C511" s="79"/>
      <c r="D511" s="79"/>
      <c r="E511" s="79"/>
      <c r="F511" s="79"/>
      <c r="G511" s="79"/>
      <c r="H511" s="79"/>
      <c r="I511" s="79"/>
      <c r="J511" s="79"/>
      <c r="K511" s="79"/>
      <c r="L511" s="79"/>
      <c r="M511" s="79"/>
      <c r="N511" s="79"/>
      <c r="O511" s="79"/>
      <c r="P511" s="79"/>
      <c r="Q511" s="79"/>
      <c r="R511" s="79"/>
      <c r="S511" s="79"/>
      <c r="T511" s="79"/>
      <c r="U511" s="79"/>
      <c r="V511" s="79"/>
      <c r="W511" s="79"/>
      <c r="X511" s="79"/>
      <c r="Y511" s="79"/>
      <c r="Z511" s="79"/>
    </row>
    <row r="512" spans="1:26" ht="15.75" customHeight="1">
      <c r="A512" s="79"/>
      <c r="B512" s="79"/>
      <c r="C512" s="79"/>
      <c r="D512" s="79"/>
      <c r="E512" s="79"/>
      <c r="F512" s="79"/>
      <c r="G512" s="79"/>
      <c r="H512" s="79"/>
      <c r="I512" s="79"/>
      <c r="J512" s="79"/>
      <c r="K512" s="79"/>
      <c r="L512" s="79"/>
      <c r="M512" s="79"/>
      <c r="N512" s="79"/>
      <c r="O512" s="79"/>
      <c r="P512" s="79"/>
      <c r="Q512" s="79"/>
      <c r="R512" s="79"/>
      <c r="S512" s="79"/>
      <c r="T512" s="79"/>
      <c r="U512" s="79"/>
      <c r="V512" s="79"/>
      <c r="W512" s="79"/>
      <c r="X512" s="79"/>
      <c r="Y512" s="79"/>
      <c r="Z512" s="79"/>
    </row>
    <row r="513" spans="1:26" ht="15.75" customHeight="1">
      <c r="A513" s="79"/>
      <c r="B513" s="79"/>
      <c r="C513" s="79"/>
      <c r="D513" s="79"/>
      <c r="E513" s="79"/>
      <c r="F513" s="79"/>
      <c r="G513" s="79"/>
      <c r="H513" s="79"/>
      <c r="I513" s="79"/>
      <c r="J513" s="79"/>
      <c r="K513" s="79"/>
      <c r="L513" s="79"/>
      <c r="M513" s="79"/>
      <c r="N513" s="79"/>
      <c r="O513" s="79"/>
      <c r="P513" s="79"/>
      <c r="Q513" s="79"/>
      <c r="R513" s="79"/>
      <c r="S513" s="79"/>
      <c r="T513" s="79"/>
      <c r="U513" s="79"/>
      <c r="V513" s="79"/>
      <c r="W513" s="79"/>
      <c r="X513" s="79"/>
      <c r="Y513" s="79"/>
      <c r="Z513" s="79"/>
    </row>
    <row r="514" spans="1:26" ht="15.75" customHeight="1">
      <c r="A514" s="79"/>
      <c r="B514" s="79"/>
      <c r="C514" s="79"/>
      <c r="D514" s="79"/>
      <c r="E514" s="79"/>
      <c r="F514" s="79"/>
      <c r="G514" s="79"/>
      <c r="H514" s="79"/>
      <c r="I514" s="79"/>
      <c r="J514" s="79"/>
      <c r="K514" s="79"/>
      <c r="L514" s="79"/>
      <c r="M514" s="79"/>
      <c r="N514" s="79"/>
      <c r="O514" s="79"/>
      <c r="P514" s="79"/>
      <c r="Q514" s="79"/>
      <c r="R514" s="79"/>
      <c r="S514" s="79"/>
      <c r="T514" s="79"/>
      <c r="U514" s="79"/>
      <c r="V514" s="79"/>
      <c r="W514" s="79"/>
      <c r="X514" s="79"/>
      <c r="Y514" s="79"/>
      <c r="Z514" s="79"/>
    </row>
    <row r="515" spans="1:26" ht="15.75" customHeight="1">
      <c r="A515" s="79"/>
      <c r="B515" s="79"/>
      <c r="C515" s="79"/>
      <c r="D515" s="79"/>
      <c r="E515" s="79"/>
      <c r="F515" s="79"/>
      <c r="G515" s="79"/>
      <c r="H515" s="79"/>
      <c r="I515" s="79"/>
      <c r="J515" s="79"/>
      <c r="K515" s="79"/>
      <c r="L515" s="79"/>
      <c r="M515" s="79"/>
      <c r="N515" s="79"/>
      <c r="O515" s="79"/>
      <c r="P515" s="79"/>
      <c r="Q515" s="79"/>
      <c r="R515" s="79"/>
      <c r="S515" s="79"/>
      <c r="T515" s="79"/>
      <c r="U515" s="79"/>
      <c r="V515" s="79"/>
      <c r="W515" s="79"/>
      <c r="X515" s="79"/>
      <c r="Y515" s="79"/>
      <c r="Z515" s="79"/>
    </row>
    <row r="516" spans="1:26" ht="15.75" customHeight="1">
      <c r="A516" s="79"/>
      <c r="B516" s="79"/>
      <c r="C516" s="79"/>
      <c r="D516" s="79"/>
      <c r="E516" s="79"/>
      <c r="F516" s="79"/>
      <c r="G516" s="79"/>
      <c r="H516" s="79"/>
      <c r="I516" s="79"/>
      <c r="J516" s="79"/>
      <c r="K516" s="79"/>
      <c r="L516" s="79"/>
      <c r="M516" s="79"/>
      <c r="N516" s="79"/>
      <c r="O516" s="79"/>
      <c r="P516" s="79"/>
      <c r="Q516" s="79"/>
      <c r="R516" s="79"/>
      <c r="S516" s="79"/>
      <c r="T516" s="79"/>
      <c r="U516" s="79"/>
      <c r="V516" s="79"/>
      <c r="W516" s="79"/>
      <c r="X516" s="79"/>
      <c r="Y516" s="79"/>
      <c r="Z516" s="79"/>
    </row>
    <row r="517" spans="1:26" ht="15.75" customHeight="1">
      <c r="A517" s="79"/>
      <c r="B517" s="79"/>
      <c r="C517" s="79"/>
      <c r="D517" s="79"/>
      <c r="E517" s="79"/>
      <c r="F517" s="79"/>
      <c r="G517" s="79"/>
      <c r="H517" s="79"/>
      <c r="I517" s="79"/>
      <c r="J517" s="79"/>
      <c r="K517" s="79"/>
      <c r="L517" s="79"/>
      <c r="M517" s="79"/>
      <c r="N517" s="79"/>
      <c r="O517" s="79"/>
      <c r="P517" s="79"/>
      <c r="Q517" s="79"/>
      <c r="R517" s="79"/>
      <c r="S517" s="79"/>
      <c r="T517" s="79"/>
      <c r="U517" s="79"/>
      <c r="V517" s="79"/>
      <c r="W517" s="79"/>
      <c r="X517" s="79"/>
      <c r="Y517" s="79"/>
      <c r="Z517" s="79"/>
    </row>
    <row r="518" spans="1:26" ht="15.75" customHeight="1">
      <c r="A518" s="79"/>
      <c r="B518" s="79"/>
      <c r="C518" s="79"/>
      <c r="D518" s="79"/>
      <c r="E518" s="79"/>
      <c r="F518" s="79"/>
      <c r="G518" s="79"/>
      <c r="H518" s="79"/>
      <c r="I518" s="79"/>
      <c r="J518" s="79"/>
      <c r="K518" s="79"/>
      <c r="L518" s="79"/>
      <c r="M518" s="79"/>
      <c r="N518" s="79"/>
      <c r="O518" s="79"/>
      <c r="P518" s="79"/>
      <c r="Q518" s="79"/>
      <c r="R518" s="79"/>
      <c r="S518" s="79"/>
      <c r="T518" s="79"/>
      <c r="U518" s="79"/>
      <c r="V518" s="79"/>
      <c r="W518" s="79"/>
      <c r="X518" s="79"/>
      <c r="Y518" s="79"/>
      <c r="Z518" s="79"/>
    </row>
    <row r="519" spans="1:26" ht="15.75" customHeight="1">
      <c r="A519" s="79"/>
      <c r="B519" s="79"/>
      <c r="C519" s="79"/>
      <c r="D519" s="79"/>
      <c r="E519" s="79"/>
      <c r="F519" s="79"/>
      <c r="G519" s="79"/>
      <c r="H519" s="79"/>
      <c r="I519" s="79"/>
      <c r="J519" s="79"/>
      <c r="K519" s="79"/>
      <c r="L519" s="79"/>
      <c r="M519" s="79"/>
      <c r="N519" s="79"/>
      <c r="O519" s="79"/>
      <c r="P519" s="79"/>
      <c r="Q519" s="79"/>
      <c r="R519" s="79"/>
      <c r="S519" s="79"/>
      <c r="T519" s="79"/>
      <c r="U519" s="79"/>
      <c r="V519" s="79"/>
      <c r="W519" s="79"/>
      <c r="X519" s="79"/>
      <c r="Y519" s="79"/>
      <c r="Z519" s="79"/>
    </row>
    <row r="520" spans="1:26" ht="15.75" customHeight="1">
      <c r="A520" s="79"/>
      <c r="B520" s="79"/>
      <c r="C520" s="79"/>
      <c r="D520" s="79"/>
      <c r="E520" s="79"/>
      <c r="F520" s="79"/>
      <c r="G520" s="79"/>
      <c r="H520" s="79"/>
      <c r="I520" s="79"/>
      <c r="J520" s="79"/>
      <c r="K520" s="79"/>
      <c r="L520" s="79"/>
      <c r="M520" s="79"/>
      <c r="N520" s="79"/>
      <c r="O520" s="79"/>
      <c r="P520" s="79"/>
      <c r="Q520" s="79"/>
      <c r="R520" s="79"/>
      <c r="S520" s="79"/>
      <c r="T520" s="79"/>
      <c r="U520" s="79"/>
      <c r="V520" s="79"/>
      <c r="W520" s="79"/>
      <c r="X520" s="79"/>
      <c r="Y520" s="79"/>
      <c r="Z520" s="79"/>
    </row>
    <row r="521" spans="1:26" ht="15.75" customHeight="1">
      <c r="A521" s="79"/>
      <c r="B521" s="79"/>
      <c r="C521" s="79"/>
      <c r="D521" s="79"/>
      <c r="E521" s="79"/>
      <c r="F521" s="79"/>
      <c r="G521" s="79"/>
      <c r="H521" s="79"/>
      <c r="I521" s="79"/>
      <c r="J521" s="79"/>
      <c r="K521" s="79"/>
      <c r="L521" s="79"/>
      <c r="M521" s="79"/>
      <c r="N521" s="79"/>
      <c r="O521" s="79"/>
      <c r="P521" s="79"/>
      <c r="Q521" s="79"/>
      <c r="R521" s="79"/>
      <c r="S521" s="79"/>
      <c r="T521" s="79"/>
      <c r="U521" s="79"/>
      <c r="V521" s="79"/>
      <c r="W521" s="79"/>
      <c r="X521" s="79"/>
      <c r="Y521" s="79"/>
      <c r="Z521" s="79"/>
    </row>
    <row r="522" spans="1:26" ht="15.75" customHeight="1">
      <c r="A522" s="79"/>
      <c r="B522" s="79"/>
      <c r="C522" s="79"/>
      <c r="D522" s="79"/>
      <c r="E522" s="79"/>
      <c r="F522" s="79"/>
      <c r="G522" s="79"/>
      <c r="H522" s="79"/>
      <c r="I522" s="79"/>
      <c r="J522" s="79"/>
      <c r="K522" s="79"/>
      <c r="L522" s="79"/>
      <c r="M522" s="79"/>
      <c r="N522" s="79"/>
      <c r="O522" s="79"/>
      <c r="P522" s="79"/>
      <c r="Q522" s="79"/>
      <c r="R522" s="79"/>
      <c r="S522" s="79"/>
      <c r="T522" s="79"/>
      <c r="U522" s="79"/>
      <c r="V522" s="79"/>
      <c r="W522" s="79"/>
      <c r="X522" s="79"/>
      <c r="Y522" s="79"/>
      <c r="Z522" s="79"/>
    </row>
    <row r="523" spans="1:26" ht="15.75" customHeight="1">
      <c r="A523" s="79"/>
      <c r="B523" s="79"/>
      <c r="C523" s="79"/>
      <c r="D523" s="79"/>
      <c r="E523" s="79"/>
      <c r="F523" s="79"/>
      <c r="G523" s="79"/>
      <c r="H523" s="79"/>
      <c r="I523" s="79"/>
      <c r="J523" s="79"/>
      <c r="K523" s="79"/>
      <c r="L523" s="79"/>
      <c r="M523" s="79"/>
      <c r="N523" s="79"/>
      <c r="O523" s="79"/>
      <c r="P523" s="79"/>
      <c r="Q523" s="79"/>
      <c r="R523" s="79"/>
      <c r="S523" s="79"/>
      <c r="T523" s="79"/>
      <c r="U523" s="79"/>
      <c r="V523" s="79"/>
      <c r="W523" s="79"/>
      <c r="X523" s="79"/>
      <c r="Y523" s="79"/>
      <c r="Z523" s="79"/>
    </row>
    <row r="524" spans="1:26" ht="15.75" customHeight="1">
      <c r="A524" s="79"/>
      <c r="B524" s="79"/>
      <c r="C524" s="79"/>
      <c r="D524" s="79"/>
      <c r="E524" s="79"/>
      <c r="F524" s="79"/>
      <c r="G524" s="79"/>
      <c r="H524" s="79"/>
      <c r="I524" s="79"/>
      <c r="J524" s="79"/>
      <c r="K524" s="79"/>
      <c r="L524" s="79"/>
      <c r="M524" s="79"/>
      <c r="N524" s="79"/>
      <c r="O524" s="79"/>
      <c r="P524" s="79"/>
      <c r="Q524" s="79"/>
      <c r="R524" s="79"/>
      <c r="S524" s="79"/>
      <c r="T524" s="79"/>
      <c r="U524" s="79"/>
      <c r="V524" s="79"/>
      <c r="W524" s="79"/>
      <c r="X524" s="79"/>
      <c r="Y524" s="79"/>
      <c r="Z524" s="79"/>
    </row>
    <row r="525" spans="1:26" ht="15.75" customHeight="1">
      <c r="A525" s="79"/>
      <c r="B525" s="79"/>
      <c r="C525" s="79"/>
      <c r="D525" s="79"/>
      <c r="E525" s="79"/>
      <c r="F525" s="79"/>
      <c r="G525" s="79"/>
      <c r="H525" s="79"/>
      <c r="I525" s="79"/>
      <c r="J525" s="79"/>
      <c r="K525" s="79"/>
      <c r="L525" s="79"/>
      <c r="M525" s="79"/>
      <c r="N525" s="79"/>
      <c r="O525" s="79"/>
      <c r="P525" s="79"/>
      <c r="Q525" s="79"/>
      <c r="R525" s="79"/>
      <c r="S525" s="79"/>
      <c r="T525" s="79"/>
      <c r="U525" s="79"/>
      <c r="V525" s="79"/>
      <c r="W525" s="79"/>
      <c r="X525" s="79"/>
      <c r="Y525" s="79"/>
      <c r="Z525" s="79"/>
    </row>
    <row r="526" spans="1:26" ht="15.75" customHeight="1">
      <c r="A526" s="79"/>
      <c r="B526" s="79"/>
      <c r="C526" s="79"/>
      <c r="D526" s="79"/>
      <c r="E526" s="79"/>
      <c r="F526" s="79"/>
      <c r="G526" s="79"/>
      <c r="H526" s="79"/>
      <c r="I526" s="79"/>
      <c r="J526" s="79"/>
      <c r="K526" s="79"/>
      <c r="L526" s="79"/>
      <c r="M526" s="79"/>
      <c r="N526" s="79"/>
      <c r="O526" s="79"/>
      <c r="P526" s="79"/>
      <c r="Q526" s="79"/>
      <c r="R526" s="79"/>
      <c r="S526" s="79"/>
      <c r="T526" s="79"/>
      <c r="U526" s="79"/>
      <c r="V526" s="79"/>
      <c r="W526" s="79"/>
      <c r="X526" s="79"/>
      <c r="Y526" s="79"/>
      <c r="Z526" s="79"/>
    </row>
    <row r="527" spans="1:26" ht="15.75" customHeight="1">
      <c r="A527" s="79"/>
      <c r="B527" s="79"/>
      <c r="C527" s="79"/>
      <c r="D527" s="79"/>
      <c r="E527" s="79"/>
      <c r="F527" s="79"/>
      <c r="G527" s="79"/>
      <c r="H527" s="79"/>
      <c r="I527" s="79"/>
      <c r="J527" s="79"/>
      <c r="K527" s="79"/>
      <c r="L527" s="79"/>
      <c r="M527" s="79"/>
      <c r="N527" s="79"/>
      <c r="O527" s="79"/>
      <c r="P527" s="79"/>
      <c r="Q527" s="79"/>
      <c r="R527" s="79"/>
      <c r="S527" s="79"/>
      <c r="T527" s="79"/>
      <c r="U527" s="79"/>
      <c r="V527" s="79"/>
      <c r="W527" s="79"/>
      <c r="X527" s="79"/>
      <c r="Y527" s="79"/>
      <c r="Z527" s="79"/>
    </row>
    <row r="528" spans="1:26" ht="15.75" customHeight="1">
      <c r="A528" s="79"/>
      <c r="B528" s="79"/>
      <c r="C528" s="79"/>
      <c r="D528" s="79"/>
      <c r="E528" s="79"/>
      <c r="F528" s="79"/>
      <c r="G528" s="79"/>
      <c r="H528" s="79"/>
      <c r="I528" s="79"/>
      <c r="J528" s="79"/>
      <c r="K528" s="79"/>
      <c r="L528" s="79"/>
      <c r="M528" s="79"/>
      <c r="N528" s="79"/>
      <c r="O528" s="79"/>
      <c r="P528" s="79"/>
      <c r="Q528" s="79"/>
      <c r="R528" s="79"/>
      <c r="S528" s="79"/>
      <c r="T528" s="79"/>
      <c r="U528" s="79"/>
      <c r="V528" s="79"/>
      <c r="W528" s="79"/>
      <c r="X528" s="79"/>
      <c r="Y528" s="79"/>
      <c r="Z528" s="79"/>
    </row>
    <row r="529" spans="1:26" ht="15.75" customHeight="1">
      <c r="A529" s="79"/>
      <c r="B529" s="79"/>
      <c r="C529" s="79"/>
      <c r="D529" s="79"/>
      <c r="E529" s="79"/>
      <c r="F529" s="79"/>
      <c r="G529" s="79"/>
      <c r="H529" s="79"/>
      <c r="I529" s="79"/>
      <c r="J529" s="79"/>
      <c r="K529" s="79"/>
      <c r="L529" s="79"/>
      <c r="M529" s="79"/>
      <c r="N529" s="79"/>
      <c r="O529" s="79"/>
      <c r="P529" s="79"/>
      <c r="Q529" s="79"/>
      <c r="R529" s="79"/>
      <c r="S529" s="79"/>
      <c r="T529" s="79"/>
      <c r="U529" s="79"/>
      <c r="V529" s="79"/>
      <c r="W529" s="79"/>
      <c r="X529" s="79"/>
      <c r="Y529" s="79"/>
      <c r="Z529" s="79"/>
    </row>
    <row r="530" spans="1:26" ht="15.75" customHeight="1">
      <c r="A530" s="79"/>
      <c r="B530" s="79"/>
      <c r="C530" s="79"/>
      <c r="D530" s="79"/>
      <c r="E530" s="79"/>
      <c r="F530" s="79"/>
      <c r="G530" s="79"/>
      <c r="H530" s="79"/>
      <c r="I530" s="79"/>
      <c r="J530" s="79"/>
      <c r="K530" s="79"/>
      <c r="L530" s="79"/>
      <c r="M530" s="79"/>
      <c r="N530" s="79"/>
      <c r="O530" s="79"/>
      <c r="P530" s="79"/>
      <c r="Q530" s="79"/>
      <c r="R530" s="79"/>
      <c r="S530" s="79"/>
      <c r="T530" s="79"/>
      <c r="U530" s="79"/>
      <c r="V530" s="79"/>
      <c r="W530" s="79"/>
      <c r="X530" s="79"/>
      <c r="Y530" s="79"/>
      <c r="Z530" s="79"/>
    </row>
    <row r="531" spans="1:26" ht="15.75" customHeight="1">
      <c r="A531" s="79"/>
      <c r="B531" s="79"/>
      <c r="C531" s="79"/>
      <c r="D531" s="79"/>
      <c r="E531" s="79"/>
      <c r="F531" s="79"/>
      <c r="G531" s="79"/>
      <c r="H531" s="79"/>
      <c r="I531" s="79"/>
      <c r="J531" s="79"/>
      <c r="K531" s="79"/>
      <c r="L531" s="79"/>
      <c r="M531" s="79"/>
      <c r="N531" s="79"/>
      <c r="O531" s="79"/>
      <c r="P531" s="79"/>
      <c r="Q531" s="79"/>
      <c r="R531" s="79"/>
      <c r="S531" s="79"/>
      <c r="T531" s="79"/>
      <c r="U531" s="79"/>
      <c r="V531" s="79"/>
      <c r="W531" s="79"/>
      <c r="X531" s="79"/>
      <c r="Y531" s="79"/>
      <c r="Z531" s="79"/>
    </row>
    <row r="532" spans="1:26" ht="15.75" customHeight="1">
      <c r="A532" s="79"/>
      <c r="B532" s="79"/>
      <c r="C532" s="79"/>
      <c r="D532" s="79"/>
      <c r="E532" s="79"/>
      <c r="F532" s="79"/>
      <c r="G532" s="79"/>
      <c r="H532" s="79"/>
      <c r="I532" s="79"/>
      <c r="J532" s="79"/>
      <c r="K532" s="79"/>
      <c r="L532" s="79"/>
      <c r="M532" s="79"/>
      <c r="N532" s="79"/>
      <c r="O532" s="79"/>
      <c r="P532" s="79"/>
      <c r="Q532" s="79"/>
      <c r="R532" s="79"/>
      <c r="S532" s="79"/>
      <c r="T532" s="79"/>
      <c r="U532" s="79"/>
      <c r="V532" s="79"/>
      <c r="W532" s="79"/>
      <c r="X532" s="79"/>
      <c r="Y532" s="79"/>
      <c r="Z532" s="79"/>
    </row>
    <row r="533" spans="1:26" ht="15.75" customHeight="1">
      <c r="A533" s="79"/>
      <c r="B533" s="79"/>
      <c r="C533" s="79"/>
      <c r="D533" s="79"/>
      <c r="E533" s="79"/>
      <c r="F533" s="79"/>
      <c r="G533" s="79"/>
      <c r="H533" s="79"/>
      <c r="I533" s="79"/>
      <c r="J533" s="79"/>
      <c r="K533" s="79"/>
      <c r="L533" s="79"/>
      <c r="M533" s="79"/>
      <c r="N533" s="79"/>
      <c r="O533" s="79"/>
      <c r="P533" s="79"/>
      <c r="Q533" s="79"/>
      <c r="R533" s="79"/>
      <c r="S533" s="79"/>
      <c r="T533" s="79"/>
      <c r="U533" s="79"/>
      <c r="V533" s="79"/>
      <c r="W533" s="79"/>
      <c r="X533" s="79"/>
      <c r="Y533" s="79"/>
      <c r="Z533" s="79"/>
    </row>
    <row r="534" spans="1:26" ht="15.75" customHeight="1">
      <c r="A534" s="79"/>
      <c r="B534" s="79"/>
      <c r="C534" s="79"/>
      <c r="D534" s="79"/>
      <c r="E534" s="79"/>
      <c r="F534" s="79"/>
      <c r="G534" s="79"/>
      <c r="H534" s="79"/>
      <c r="I534" s="79"/>
      <c r="J534" s="79"/>
      <c r="K534" s="79"/>
      <c r="L534" s="79"/>
      <c r="M534" s="79"/>
      <c r="N534" s="79"/>
      <c r="O534" s="79"/>
      <c r="P534" s="79"/>
      <c r="Q534" s="79"/>
      <c r="R534" s="79"/>
      <c r="S534" s="79"/>
      <c r="T534" s="79"/>
      <c r="U534" s="79"/>
      <c r="V534" s="79"/>
      <c r="W534" s="79"/>
      <c r="X534" s="79"/>
      <c r="Y534" s="79"/>
      <c r="Z534" s="79"/>
    </row>
    <row r="535" spans="1:26" ht="15.75" customHeight="1">
      <c r="A535" s="79"/>
      <c r="B535" s="79"/>
      <c r="C535" s="79"/>
      <c r="D535" s="79"/>
      <c r="E535" s="79"/>
      <c r="F535" s="79"/>
      <c r="G535" s="79"/>
      <c r="H535" s="79"/>
      <c r="I535" s="79"/>
      <c r="J535" s="79"/>
      <c r="K535" s="79"/>
      <c r="L535" s="79"/>
      <c r="M535" s="79"/>
      <c r="N535" s="79"/>
      <c r="O535" s="79"/>
      <c r="P535" s="79"/>
      <c r="Q535" s="79"/>
      <c r="R535" s="79"/>
      <c r="S535" s="79"/>
      <c r="T535" s="79"/>
      <c r="U535" s="79"/>
      <c r="V535" s="79"/>
      <c r="W535" s="79"/>
      <c r="X535" s="79"/>
      <c r="Y535" s="79"/>
      <c r="Z535" s="79"/>
    </row>
    <row r="536" spans="1:26" ht="15.75" customHeight="1">
      <c r="A536" s="79"/>
      <c r="B536" s="79"/>
      <c r="C536" s="79"/>
      <c r="D536" s="79"/>
      <c r="E536" s="79"/>
      <c r="F536" s="79"/>
      <c r="G536" s="79"/>
      <c r="H536" s="79"/>
      <c r="I536" s="79"/>
      <c r="J536" s="79"/>
      <c r="K536" s="79"/>
      <c r="L536" s="79"/>
      <c r="M536" s="79"/>
      <c r="N536" s="79"/>
      <c r="O536" s="79"/>
      <c r="P536" s="79"/>
      <c r="Q536" s="79"/>
      <c r="R536" s="79"/>
      <c r="S536" s="79"/>
      <c r="T536" s="79"/>
      <c r="U536" s="79"/>
      <c r="V536" s="79"/>
      <c r="W536" s="79"/>
      <c r="X536" s="79"/>
      <c r="Y536" s="79"/>
      <c r="Z536" s="79"/>
    </row>
    <row r="537" spans="1:26" ht="15.75" customHeight="1">
      <c r="A537" s="79"/>
      <c r="B537" s="79"/>
      <c r="C537" s="79"/>
      <c r="D537" s="79"/>
      <c r="E537" s="79"/>
      <c r="F537" s="79"/>
      <c r="G537" s="79"/>
      <c r="H537" s="79"/>
      <c r="I537" s="79"/>
      <c r="J537" s="79"/>
      <c r="K537" s="79"/>
      <c r="L537" s="79"/>
      <c r="M537" s="79"/>
      <c r="N537" s="79"/>
      <c r="O537" s="79"/>
      <c r="P537" s="79"/>
      <c r="Q537" s="79"/>
      <c r="R537" s="79"/>
      <c r="S537" s="79"/>
      <c r="T537" s="79"/>
      <c r="U537" s="79"/>
      <c r="V537" s="79"/>
      <c r="W537" s="79"/>
      <c r="X537" s="79"/>
      <c r="Y537" s="79"/>
      <c r="Z537" s="79"/>
    </row>
    <row r="538" spans="1:26" ht="15.75" customHeight="1">
      <c r="A538" s="79"/>
      <c r="B538" s="79"/>
      <c r="C538" s="79"/>
      <c r="D538" s="79"/>
      <c r="E538" s="79"/>
      <c r="F538" s="79"/>
      <c r="G538" s="79"/>
      <c r="H538" s="79"/>
      <c r="I538" s="79"/>
      <c r="J538" s="79"/>
      <c r="K538" s="79"/>
      <c r="L538" s="79"/>
      <c r="M538" s="79"/>
      <c r="N538" s="79"/>
      <c r="O538" s="79"/>
      <c r="P538" s="79"/>
      <c r="Q538" s="79"/>
      <c r="R538" s="79"/>
      <c r="S538" s="79"/>
      <c r="T538" s="79"/>
      <c r="U538" s="79"/>
      <c r="V538" s="79"/>
      <c r="W538" s="79"/>
      <c r="X538" s="79"/>
      <c r="Y538" s="79"/>
      <c r="Z538" s="79"/>
    </row>
    <row r="539" spans="1:26" ht="15.75" customHeight="1">
      <c r="A539" s="79"/>
      <c r="B539" s="79"/>
      <c r="C539" s="79"/>
      <c r="D539" s="79"/>
      <c r="E539" s="79"/>
      <c r="F539" s="79"/>
      <c r="G539" s="79"/>
      <c r="H539" s="79"/>
      <c r="I539" s="79"/>
      <c r="J539" s="79"/>
      <c r="K539" s="79"/>
      <c r="L539" s="79"/>
      <c r="M539" s="79"/>
      <c r="N539" s="79"/>
      <c r="O539" s="79"/>
      <c r="P539" s="79"/>
      <c r="Q539" s="79"/>
      <c r="R539" s="79"/>
      <c r="S539" s="79"/>
      <c r="T539" s="79"/>
      <c r="U539" s="79"/>
      <c r="V539" s="79"/>
      <c r="W539" s="79"/>
      <c r="X539" s="79"/>
      <c r="Y539" s="79"/>
      <c r="Z539" s="79"/>
    </row>
    <row r="540" spans="1:26" ht="15.75" customHeight="1">
      <c r="A540" s="79"/>
      <c r="B540" s="79"/>
      <c r="C540" s="79"/>
      <c r="D540" s="79"/>
      <c r="E540" s="79"/>
      <c r="F540" s="79"/>
      <c r="G540" s="79"/>
      <c r="H540" s="79"/>
      <c r="I540" s="79"/>
      <c r="J540" s="79"/>
      <c r="K540" s="79"/>
      <c r="L540" s="79"/>
      <c r="M540" s="79"/>
      <c r="N540" s="79"/>
      <c r="O540" s="79"/>
      <c r="P540" s="79"/>
      <c r="Q540" s="79"/>
      <c r="R540" s="79"/>
      <c r="S540" s="79"/>
      <c r="T540" s="79"/>
      <c r="U540" s="79"/>
      <c r="V540" s="79"/>
      <c r="W540" s="79"/>
      <c r="X540" s="79"/>
      <c r="Y540" s="79"/>
      <c r="Z540" s="79"/>
    </row>
    <row r="541" spans="1:26" ht="15.75" customHeight="1">
      <c r="A541" s="79"/>
      <c r="B541" s="79"/>
      <c r="C541" s="79"/>
      <c r="D541" s="79"/>
      <c r="E541" s="79"/>
      <c r="F541" s="79"/>
      <c r="G541" s="79"/>
      <c r="H541" s="79"/>
      <c r="I541" s="79"/>
      <c r="J541" s="79"/>
      <c r="K541" s="79"/>
      <c r="L541" s="79"/>
      <c r="M541" s="79"/>
      <c r="N541" s="79"/>
      <c r="O541" s="79"/>
      <c r="P541" s="79"/>
      <c r="Q541" s="79"/>
      <c r="R541" s="79"/>
      <c r="S541" s="79"/>
      <c r="T541" s="79"/>
      <c r="U541" s="79"/>
      <c r="V541" s="79"/>
      <c r="W541" s="79"/>
      <c r="X541" s="79"/>
      <c r="Y541" s="79"/>
      <c r="Z541" s="79"/>
    </row>
    <row r="542" spans="1:26" ht="15.75" customHeight="1">
      <c r="A542" s="79"/>
      <c r="B542" s="79"/>
      <c r="C542" s="79"/>
      <c r="D542" s="79"/>
      <c r="E542" s="79"/>
      <c r="F542" s="79"/>
      <c r="G542" s="79"/>
      <c r="H542" s="79"/>
      <c r="I542" s="79"/>
      <c r="J542" s="79"/>
      <c r="K542" s="79"/>
      <c r="L542" s="79"/>
      <c r="M542" s="79"/>
      <c r="N542" s="79"/>
      <c r="O542" s="79"/>
      <c r="P542" s="79"/>
      <c r="Q542" s="79"/>
      <c r="R542" s="79"/>
      <c r="S542" s="79"/>
      <c r="T542" s="79"/>
      <c r="U542" s="79"/>
      <c r="V542" s="79"/>
      <c r="W542" s="79"/>
      <c r="X542" s="79"/>
      <c r="Y542" s="79"/>
      <c r="Z542" s="79"/>
    </row>
    <row r="543" spans="1:26" ht="15.75" customHeight="1">
      <c r="A543" s="79"/>
      <c r="B543" s="79"/>
      <c r="C543" s="79"/>
      <c r="D543" s="79"/>
      <c r="E543" s="79"/>
      <c r="F543" s="79"/>
      <c r="G543" s="79"/>
      <c r="H543" s="79"/>
      <c r="I543" s="79"/>
      <c r="J543" s="79"/>
      <c r="K543" s="79"/>
      <c r="L543" s="79"/>
      <c r="M543" s="79"/>
      <c r="N543" s="79"/>
      <c r="O543" s="79"/>
      <c r="P543" s="79"/>
      <c r="Q543" s="79"/>
      <c r="R543" s="79"/>
      <c r="S543" s="79"/>
      <c r="T543" s="79"/>
      <c r="U543" s="79"/>
      <c r="V543" s="79"/>
      <c r="W543" s="79"/>
      <c r="X543" s="79"/>
      <c r="Y543" s="79"/>
      <c r="Z543" s="79"/>
    </row>
    <row r="544" spans="1:26" ht="15.75" customHeight="1">
      <c r="A544" s="79"/>
      <c r="B544" s="79"/>
      <c r="C544" s="79"/>
      <c r="D544" s="79"/>
      <c r="E544" s="79"/>
      <c r="F544" s="79"/>
      <c r="G544" s="79"/>
      <c r="H544" s="79"/>
      <c r="I544" s="79"/>
      <c r="J544" s="79"/>
      <c r="K544" s="79"/>
      <c r="L544" s="79"/>
      <c r="M544" s="79"/>
      <c r="N544" s="79"/>
      <c r="O544" s="79"/>
      <c r="P544" s="79"/>
      <c r="Q544" s="79"/>
      <c r="R544" s="79"/>
      <c r="S544" s="79"/>
      <c r="T544" s="79"/>
      <c r="U544" s="79"/>
      <c r="V544" s="79"/>
      <c r="W544" s="79"/>
      <c r="X544" s="79"/>
      <c r="Y544" s="79"/>
      <c r="Z544" s="79"/>
    </row>
    <row r="545" spans="1:26" ht="15.75" customHeight="1">
      <c r="A545" s="79"/>
      <c r="B545" s="79"/>
      <c r="C545" s="79"/>
      <c r="D545" s="79"/>
      <c r="E545" s="79"/>
      <c r="F545" s="79"/>
      <c r="G545" s="79"/>
      <c r="H545" s="79"/>
      <c r="I545" s="79"/>
      <c r="J545" s="79"/>
      <c r="K545" s="79"/>
      <c r="L545" s="79"/>
      <c r="M545" s="79"/>
      <c r="N545" s="79"/>
      <c r="O545" s="79"/>
      <c r="P545" s="79"/>
      <c r="Q545" s="79"/>
      <c r="R545" s="79"/>
      <c r="S545" s="79"/>
      <c r="T545" s="79"/>
      <c r="U545" s="79"/>
      <c r="V545" s="79"/>
      <c r="W545" s="79"/>
      <c r="X545" s="79"/>
      <c r="Y545" s="79"/>
      <c r="Z545" s="79"/>
    </row>
    <row r="546" spans="1:26" ht="15.75" customHeight="1">
      <c r="A546" s="79"/>
      <c r="B546" s="79"/>
      <c r="C546" s="79"/>
      <c r="D546" s="79"/>
      <c r="E546" s="79"/>
      <c r="F546" s="79"/>
      <c r="G546" s="79"/>
      <c r="H546" s="79"/>
      <c r="I546" s="79"/>
      <c r="J546" s="79"/>
      <c r="K546" s="79"/>
      <c r="L546" s="79"/>
      <c r="M546" s="79"/>
      <c r="N546" s="79"/>
      <c r="O546" s="79"/>
      <c r="P546" s="79"/>
      <c r="Q546" s="79"/>
      <c r="R546" s="79"/>
      <c r="S546" s="79"/>
      <c r="T546" s="79"/>
      <c r="U546" s="79"/>
      <c r="V546" s="79"/>
      <c r="W546" s="79"/>
      <c r="X546" s="79"/>
      <c r="Y546" s="79"/>
      <c r="Z546" s="79"/>
    </row>
    <row r="547" spans="1:26" ht="15.75" customHeight="1">
      <c r="A547" s="79"/>
      <c r="B547" s="79"/>
      <c r="C547" s="79"/>
      <c r="D547" s="79"/>
      <c r="E547" s="79"/>
      <c r="F547" s="79"/>
      <c r="G547" s="79"/>
      <c r="H547" s="79"/>
      <c r="I547" s="79"/>
      <c r="J547" s="79"/>
      <c r="K547" s="79"/>
      <c r="L547" s="79"/>
      <c r="M547" s="79"/>
      <c r="N547" s="79"/>
      <c r="O547" s="79"/>
      <c r="P547" s="79"/>
      <c r="Q547" s="79"/>
      <c r="R547" s="79"/>
      <c r="S547" s="79"/>
      <c r="T547" s="79"/>
      <c r="U547" s="79"/>
      <c r="V547" s="79"/>
      <c r="W547" s="79"/>
      <c r="X547" s="79"/>
      <c r="Y547" s="79"/>
      <c r="Z547" s="79"/>
    </row>
    <row r="548" spans="1:26" ht="15.75" customHeight="1">
      <c r="A548" s="79"/>
      <c r="B548" s="79"/>
      <c r="C548" s="79"/>
      <c r="D548" s="79"/>
      <c r="E548" s="79"/>
      <c r="F548" s="79"/>
      <c r="G548" s="79"/>
      <c r="H548" s="79"/>
      <c r="I548" s="79"/>
      <c r="J548" s="79"/>
      <c r="K548" s="79"/>
      <c r="L548" s="79"/>
      <c r="M548" s="79"/>
      <c r="N548" s="79"/>
      <c r="O548" s="79"/>
      <c r="P548" s="79"/>
      <c r="Q548" s="79"/>
      <c r="R548" s="79"/>
      <c r="S548" s="79"/>
      <c r="T548" s="79"/>
      <c r="U548" s="79"/>
      <c r="V548" s="79"/>
      <c r="W548" s="79"/>
      <c r="X548" s="79"/>
      <c r="Y548" s="79"/>
      <c r="Z548" s="79"/>
    </row>
    <row r="549" spans="1:26" ht="15.75" customHeight="1">
      <c r="A549" s="79"/>
      <c r="B549" s="79"/>
      <c r="C549" s="79"/>
      <c r="D549" s="79"/>
      <c r="E549" s="79"/>
      <c r="F549" s="79"/>
      <c r="G549" s="79"/>
      <c r="H549" s="79"/>
      <c r="I549" s="79"/>
      <c r="J549" s="79"/>
      <c r="K549" s="79"/>
      <c r="L549" s="79"/>
      <c r="M549" s="79"/>
      <c r="N549" s="79"/>
      <c r="O549" s="79"/>
      <c r="P549" s="79"/>
      <c r="Q549" s="79"/>
      <c r="R549" s="79"/>
      <c r="S549" s="79"/>
      <c r="T549" s="79"/>
      <c r="U549" s="79"/>
      <c r="V549" s="79"/>
      <c r="W549" s="79"/>
      <c r="X549" s="79"/>
      <c r="Y549" s="79"/>
      <c r="Z549" s="79"/>
    </row>
    <row r="550" spans="1:26" ht="15.75" customHeight="1">
      <c r="A550" s="79"/>
      <c r="B550" s="79"/>
      <c r="C550" s="79"/>
      <c r="D550" s="79"/>
      <c r="E550" s="79"/>
      <c r="F550" s="79"/>
      <c r="G550" s="79"/>
      <c r="H550" s="79"/>
      <c r="I550" s="79"/>
      <c r="J550" s="79"/>
      <c r="K550" s="79"/>
      <c r="L550" s="79"/>
      <c r="M550" s="79"/>
      <c r="N550" s="79"/>
      <c r="O550" s="79"/>
      <c r="P550" s="79"/>
      <c r="Q550" s="79"/>
      <c r="R550" s="79"/>
      <c r="S550" s="79"/>
      <c r="T550" s="79"/>
      <c r="U550" s="79"/>
      <c r="V550" s="79"/>
      <c r="W550" s="79"/>
      <c r="X550" s="79"/>
      <c r="Y550" s="79"/>
      <c r="Z550" s="79"/>
    </row>
    <row r="551" spans="1:26" ht="15.75" customHeight="1">
      <c r="A551" s="79"/>
      <c r="B551" s="79"/>
      <c r="C551" s="79"/>
      <c r="D551" s="79"/>
      <c r="E551" s="79"/>
      <c r="F551" s="79"/>
      <c r="G551" s="79"/>
      <c r="H551" s="79"/>
      <c r="I551" s="79"/>
      <c r="J551" s="79"/>
      <c r="K551" s="79"/>
      <c r="L551" s="79"/>
      <c r="M551" s="79"/>
      <c r="N551" s="79"/>
      <c r="O551" s="79"/>
      <c r="P551" s="79"/>
      <c r="Q551" s="79"/>
      <c r="R551" s="79"/>
      <c r="S551" s="79"/>
      <c r="T551" s="79"/>
      <c r="U551" s="79"/>
      <c r="V551" s="79"/>
      <c r="W551" s="79"/>
      <c r="X551" s="79"/>
      <c r="Y551" s="79"/>
      <c r="Z551" s="79"/>
    </row>
    <row r="552" spans="1:26" ht="15.75" customHeight="1">
      <c r="A552" s="79"/>
      <c r="B552" s="79"/>
      <c r="C552" s="79"/>
      <c r="D552" s="79"/>
      <c r="E552" s="79"/>
      <c r="F552" s="79"/>
      <c r="G552" s="79"/>
      <c r="H552" s="79"/>
      <c r="I552" s="79"/>
      <c r="J552" s="79"/>
      <c r="K552" s="79"/>
      <c r="L552" s="79"/>
      <c r="M552" s="79"/>
      <c r="N552" s="79"/>
      <c r="O552" s="79"/>
      <c r="P552" s="79"/>
      <c r="Q552" s="79"/>
      <c r="R552" s="79"/>
      <c r="S552" s="79"/>
      <c r="T552" s="79"/>
      <c r="U552" s="79"/>
      <c r="V552" s="79"/>
      <c r="W552" s="79"/>
      <c r="X552" s="79"/>
      <c r="Y552" s="79"/>
      <c r="Z552" s="79"/>
    </row>
    <row r="553" spans="1:26" ht="15.75" customHeight="1">
      <c r="A553" s="79"/>
      <c r="B553" s="79"/>
      <c r="C553" s="79"/>
      <c r="D553" s="79"/>
      <c r="E553" s="79"/>
      <c r="F553" s="79"/>
      <c r="G553" s="79"/>
      <c r="H553" s="79"/>
      <c r="I553" s="79"/>
      <c r="J553" s="79"/>
      <c r="K553" s="79"/>
      <c r="L553" s="79"/>
      <c r="M553" s="79"/>
      <c r="N553" s="79"/>
      <c r="O553" s="79"/>
      <c r="P553" s="79"/>
      <c r="Q553" s="79"/>
      <c r="R553" s="79"/>
      <c r="S553" s="79"/>
      <c r="T553" s="79"/>
      <c r="U553" s="79"/>
      <c r="V553" s="79"/>
      <c r="W553" s="79"/>
      <c r="X553" s="79"/>
      <c r="Y553" s="79"/>
      <c r="Z553" s="79"/>
    </row>
    <row r="554" spans="1:26" ht="15.75" customHeight="1">
      <c r="A554" s="79"/>
      <c r="B554" s="79"/>
      <c r="C554" s="79"/>
      <c r="D554" s="79"/>
      <c r="E554" s="79"/>
      <c r="F554" s="79"/>
      <c r="G554" s="79"/>
      <c r="H554" s="79"/>
      <c r="I554" s="79"/>
      <c r="J554" s="79"/>
      <c r="K554" s="79"/>
      <c r="L554" s="79"/>
      <c r="M554" s="79"/>
      <c r="N554" s="79"/>
      <c r="O554" s="79"/>
      <c r="P554" s="79"/>
      <c r="Q554" s="79"/>
      <c r="R554" s="79"/>
      <c r="S554" s="79"/>
      <c r="T554" s="79"/>
      <c r="U554" s="79"/>
      <c r="V554" s="79"/>
      <c r="W554" s="79"/>
      <c r="X554" s="79"/>
      <c r="Y554" s="79"/>
      <c r="Z554" s="79"/>
    </row>
    <row r="555" spans="1:26" ht="15.75" customHeight="1">
      <c r="A555" s="79"/>
      <c r="B555" s="79"/>
      <c r="C555" s="79"/>
      <c r="D555" s="79"/>
      <c r="E555" s="79"/>
      <c r="F555" s="79"/>
      <c r="G555" s="79"/>
      <c r="H555" s="79"/>
      <c r="I555" s="79"/>
      <c r="J555" s="79"/>
      <c r="K555" s="79"/>
      <c r="L555" s="79"/>
      <c r="M555" s="79"/>
      <c r="N555" s="79"/>
      <c r="O555" s="79"/>
      <c r="P555" s="79"/>
      <c r="Q555" s="79"/>
      <c r="R555" s="79"/>
      <c r="S555" s="79"/>
      <c r="T555" s="79"/>
      <c r="U555" s="79"/>
      <c r="V555" s="79"/>
      <c r="W555" s="79"/>
      <c r="X555" s="79"/>
      <c r="Y555" s="79"/>
      <c r="Z555" s="79"/>
    </row>
    <row r="556" spans="1:26" ht="15.75" customHeight="1">
      <c r="A556" s="79"/>
      <c r="B556" s="79"/>
      <c r="C556" s="79"/>
      <c r="D556" s="79"/>
      <c r="E556" s="79"/>
      <c r="F556" s="79"/>
      <c r="G556" s="79"/>
      <c r="H556" s="79"/>
      <c r="I556" s="79"/>
      <c r="J556" s="79"/>
      <c r="K556" s="79"/>
      <c r="L556" s="79"/>
      <c r="M556" s="79"/>
      <c r="N556" s="79"/>
      <c r="O556" s="79"/>
      <c r="P556" s="79"/>
      <c r="Q556" s="79"/>
      <c r="R556" s="79"/>
      <c r="S556" s="79"/>
      <c r="T556" s="79"/>
      <c r="U556" s="79"/>
      <c r="V556" s="79"/>
      <c r="W556" s="79"/>
      <c r="X556" s="79"/>
      <c r="Y556" s="79"/>
      <c r="Z556" s="79"/>
    </row>
    <row r="557" spans="1:26" ht="15.75" customHeight="1">
      <c r="A557" s="79"/>
      <c r="B557" s="79"/>
      <c r="C557" s="79"/>
      <c r="D557" s="79"/>
      <c r="E557" s="79"/>
      <c r="F557" s="79"/>
      <c r="G557" s="79"/>
      <c r="H557" s="79"/>
      <c r="I557" s="79"/>
      <c r="J557" s="79"/>
      <c r="K557" s="79"/>
      <c r="L557" s="79"/>
      <c r="M557" s="79"/>
      <c r="N557" s="79"/>
      <c r="O557" s="79"/>
      <c r="P557" s="79"/>
      <c r="Q557" s="79"/>
      <c r="R557" s="79"/>
      <c r="S557" s="79"/>
      <c r="T557" s="79"/>
      <c r="U557" s="79"/>
      <c r="V557" s="79"/>
      <c r="W557" s="79"/>
      <c r="X557" s="79"/>
      <c r="Y557" s="79"/>
      <c r="Z557" s="79"/>
    </row>
    <row r="558" spans="1:26" ht="15.75" customHeight="1">
      <c r="A558" s="79"/>
      <c r="B558" s="79"/>
      <c r="C558" s="79"/>
      <c r="D558" s="79"/>
      <c r="E558" s="79"/>
      <c r="F558" s="79"/>
      <c r="G558" s="79"/>
      <c r="H558" s="79"/>
      <c r="I558" s="79"/>
      <c r="J558" s="79"/>
      <c r="K558" s="79"/>
      <c r="L558" s="79"/>
      <c r="M558" s="79"/>
      <c r="N558" s="79"/>
      <c r="O558" s="79"/>
      <c r="P558" s="79"/>
      <c r="Q558" s="79"/>
      <c r="R558" s="79"/>
      <c r="S558" s="79"/>
      <c r="T558" s="79"/>
      <c r="U558" s="79"/>
      <c r="V558" s="79"/>
      <c r="W558" s="79"/>
      <c r="X558" s="79"/>
      <c r="Y558" s="79"/>
      <c r="Z558" s="79"/>
    </row>
    <row r="559" spans="1:26" ht="15.75" customHeight="1">
      <c r="A559" s="79"/>
      <c r="B559" s="79"/>
      <c r="C559" s="79"/>
      <c r="D559" s="79"/>
      <c r="E559" s="79"/>
      <c r="F559" s="79"/>
      <c r="G559" s="79"/>
      <c r="H559" s="79"/>
      <c r="I559" s="79"/>
      <c r="J559" s="79"/>
      <c r="K559" s="79"/>
      <c r="L559" s="79"/>
      <c r="M559" s="79"/>
      <c r="N559" s="79"/>
      <c r="O559" s="79"/>
      <c r="P559" s="79"/>
      <c r="Q559" s="79"/>
      <c r="R559" s="79"/>
      <c r="S559" s="79"/>
      <c r="T559" s="79"/>
      <c r="U559" s="79"/>
      <c r="V559" s="79"/>
      <c r="W559" s="79"/>
      <c r="X559" s="79"/>
      <c r="Y559" s="79"/>
      <c r="Z559" s="79"/>
    </row>
    <row r="560" spans="1:26" ht="15.75" customHeight="1">
      <c r="A560" s="79"/>
      <c r="B560" s="79"/>
      <c r="C560" s="79"/>
      <c r="D560" s="79"/>
      <c r="E560" s="79"/>
      <c r="F560" s="79"/>
      <c r="G560" s="79"/>
      <c r="H560" s="79"/>
      <c r="I560" s="79"/>
      <c r="J560" s="79"/>
      <c r="K560" s="79"/>
      <c r="L560" s="79"/>
      <c r="M560" s="79"/>
      <c r="N560" s="79"/>
      <c r="O560" s="79"/>
      <c r="P560" s="79"/>
      <c r="Q560" s="79"/>
      <c r="R560" s="79"/>
      <c r="S560" s="79"/>
      <c r="T560" s="79"/>
      <c r="U560" s="79"/>
      <c r="V560" s="79"/>
      <c r="W560" s="79"/>
      <c r="X560" s="79"/>
      <c r="Y560" s="79"/>
      <c r="Z560" s="79"/>
    </row>
    <row r="561" spans="1:26" ht="15.75" customHeight="1">
      <c r="A561" s="79"/>
      <c r="B561" s="79"/>
      <c r="C561" s="79"/>
      <c r="D561" s="79"/>
      <c r="E561" s="79"/>
      <c r="F561" s="79"/>
      <c r="G561" s="79"/>
      <c r="H561" s="79"/>
      <c r="I561" s="79"/>
      <c r="J561" s="79"/>
      <c r="K561" s="79"/>
      <c r="L561" s="79"/>
      <c r="M561" s="79"/>
      <c r="N561" s="79"/>
      <c r="O561" s="79"/>
      <c r="P561" s="79"/>
      <c r="Q561" s="79"/>
      <c r="R561" s="79"/>
      <c r="S561" s="79"/>
      <c r="T561" s="79"/>
      <c r="U561" s="79"/>
      <c r="V561" s="79"/>
      <c r="W561" s="79"/>
      <c r="X561" s="79"/>
      <c r="Y561" s="79"/>
      <c r="Z561" s="79"/>
    </row>
    <row r="562" spans="1:26" ht="15.75" customHeight="1">
      <c r="A562" s="79"/>
      <c r="B562" s="79"/>
      <c r="C562" s="79"/>
      <c r="D562" s="79"/>
      <c r="E562" s="79"/>
      <c r="F562" s="79"/>
      <c r="G562" s="79"/>
      <c r="H562" s="79"/>
      <c r="I562" s="79"/>
      <c r="J562" s="79"/>
      <c r="K562" s="79"/>
      <c r="L562" s="79"/>
      <c r="M562" s="79"/>
      <c r="N562" s="79"/>
      <c r="O562" s="79"/>
      <c r="P562" s="79"/>
      <c r="Q562" s="79"/>
      <c r="R562" s="79"/>
      <c r="S562" s="79"/>
      <c r="T562" s="79"/>
      <c r="U562" s="79"/>
      <c r="V562" s="79"/>
      <c r="W562" s="79"/>
      <c r="X562" s="79"/>
      <c r="Y562" s="79"/>
      <c r="Z562" s="79"/>
    </row>
    <row r="563" spans="1:26" ht="15.75" customHeight="1">
      <c r="A563" s="79"/>
      <c r="B563" s="79"/>
      <c r="C563" s="79"/>
      <c r="D563" s="79"/>
      <c r="E563" s="79"/>
      <c r="F563" s="79"/>
      <c r="G563" s="79"/>
      <c r="H563" s="79"/>
      <c r="I563" s="79"/>
      <c r="J563" s="79"/>
      <c r="K563" s="79"/>
      <c r="L563" s="79"/>
      <c r="M563" s="79"/>
      <c r="N563" s="79"/>
      <c r="O563" s="79"/>
      <c r="P563" s="79"/>
      <c r="Q563" s="79"/>
      <c r="R563" s="79"/>
      <c r="S563" s="79"/>
      <c r="T563" s="79"/>
      <c r="U563" s="79"/>
      <c r="V563" s="79"/>
      <c r="W563" s="79"/>
      <c r="X563" s="79"/>
      <c r="Y563" s="79"/>
      <c r="Z563" s="79"/>
    </row>
    <row r="564" spans="1:26" ht="15.75" customHeight="1">
      <c r="A564" s="79"/>
      <c r="B564" s="79"/>
      <c r="C564" s="79"/>
      <c r="D564" s="79"/>
      <c r="E564" s="79"/>
      <c r="F564" s="79"/>
      <c r="G564" s="79"/>
      <c r="H564" s="79"/>
      <c r="I564" s="79"/>
      <c r="J564" s="79"/>
      <c r="K564" s="79"/>
      <c r="L564" s="79"/>
      <c r="M564" s="79"/>
      <c r="N564" s="79"/>
      <c r="O564" s="79"/>
      <c r="P564" s="79"/>
      <c r="Q564" s="79"/>
      <c r="R564" s="79"/>
      <c r="S564" s="79"/>
      <c r="T564" s="79"/>
      <c r="U564" s="79"/>
      <c r="V564" s="79"/>
      <c r="W564" s="79"/>
      <c r="X564" s="79"/>
      <c r="Y564" s="79"/>
      <c r="Z564" s="79"/>
    </row>
    <row r="565" spans="1:26" ht="15.75" customHeight="1">
      <c r="A565" s="79"/>
      <c r="B565" s="79"/>
      <c r="C565" s="79"/>
      <c r="D565" s="79"/>
      <c r="E565" s="79"/>
      <c r="F565" s="79"/>
      <c r="G565" s="79"/>
      <c r="H565" s="79"/>
      <c r="I565" s="79"/>
      <c r="J565" s="79"/>
      <c r="K565" s="79"/>
      <c r="L565" s="79"/>
      <c r="M565" s="79"/>
      <c r="N565" s="79"/>
      <c r="O565" s="79"/>
      <c r="P565" s="79"/>
      <c r="Q565" s="79"/>
      <c r="R565" s="79"/>
      <c r="S565" s="79"/>
      <c r="T565" s="79"/>
      <c r="U565" s="79"/>
      <c r="V565" s="79"/>
      <c r="W565" s="79"/>
      <c r="X565" s="79"/>
      <c r="Y565" s="79"/>
      <c r="Z565" s="79"/>
    </row>
    <row r="566" spans="1:26" ht="15.75" customHeight="1">
      <c r="A566" s="79"/>
      <c r="B566" s="79"/>
      <c r="C566" s="79"/>
      <c r="D566" s="79"/>
      <c r="E566" s="79"/>
      <c r="F566" s="79"/>
      <c r="G566" s="79"/>
      <c r="H566" s="79"/>
      <c r="I566" s="79"/>
      <c r="J566" s="79"/>
      <c r="K566" s="79"/>
      <c r="L566" s="79"/>
      <c r="M566" s="79"/>
      <c r="N566" s="79"/>
      <c r="O566" s="79"/>
      <c r="P566" s="79"/>
      <c r="Q566" s="79"/>
      <c r="R566" s="79"/>
      <c r="S566" s="79"/>
      <c r="T566" s="79"/>
      <c r="U566" s="79"/>
      <c r="V566" s="79"/>
      <c r="W566" s="79"/>
      <c r="X566" s="79"/>
      <c r="Y566" s="79"/>
      <c r="Z566" s="79"/>
    </row>
    <row r="567" spans="1:26" ht="15.75" customHeight="1">
      <c r="A567" s="79"/>
      <c r="B567" s="79"/>
      <c r="C567" s="79"/>
      <c r="D567" s="79"/>
      <c r="E567" s="79"/>
      <c r="F567" s="79"/>
      <c r="G567" s="79"/>
      <c r="H567" s="79"/>
      <c r="I567" s="79"/>
      <c r="J567" s="79"/>
      <c r="K567" s="79"/>
      <c r="L567" s="79"/>
      <c r="M567" s="79"/>
      <c r="N567" s="79"/>
      <c r="O567" s="79"/>
      <c r="P567" s="79"/>
      <c r="Q567" s="79"/>
      <c r="R567" s="79"/>
      <c r="S567" s="79"/>
      <c r="T567" s="79"/>
      <c r="U567" s="79"/>
      <c r="V567" s="79"/>
      <c r="W567" s="79"/>
      <c r="X567" s="79"/>
      <c r="Y567" s="79"/>
      <c r="Z567" s="79"/>
    </row>
    <row r="568" spans="1:26" ht="15.75" customHeight="1">
      <c r="A568" s="79"/>
      <c r="B568" s="79"/>
      <c r="C568" s="79"/>
      <c r="D568" s="79"/>
      <c r="E568" s="79"/>
      <c r="F568" s="79"/>
      <c r="G568" s="79"/>
      <c r="H568" s="79"/>
      <c r="I568" s="79"/>
      <c r="J568" s="79"/>
      <c r="K568" s="79"/>
      <c r="L568" s="79"/>
      <c r="M568" s="79"/>
      <c r="N568" s="79"/>
      <c r="O568" s="79"/>
      <c r="P568" s="79"/>
      <c r="Q568" s="79"/>
      <c r="R568" s="79"/>
      <c r="S568" s="79"/>
      <c r="T568" s="79"/>
      <c r="U568" s="79"/>
      <c r="V568" s="79"/>
      <c r="W568" s="79"/>
      <c r="X568" s="79"/>
      <c r="Y568" s="79"/>
      <c r="Z568" s="79"/>
    </row>
    <row r="569" spans="1:26" ht="15.75" customHeight="1">
      <c r="A569" s="79"/>
      <c r="B569" s="79"/>
      <c r="C569" s="79"/>
      <c r="D569" s="79"/>
      <c r="E569" s="79"/>
      <c r="F569" s="79"/>
      <c r="G569" s="79"/>
      <c r="H569" s="79"/>
      <c r="I569" s="79"/>
      <c r="J569" s="79"/>
      <c r="K569" s="79"/>
      <c r="L569" s="79"/>
      <c r="M569" s="79"/>
      <c r="N569" s="79"/>
      <c r="O569" s="79"/>
      <c r="P569" s="79"/>
      <c r="Q569" s="79"/>
      <c r="R569" s="79"/>
      <c r="S569" s="79"/>
      <c r="T569" s="79"/>
      <c r="U569" s="79"/>
      <c r="V569" s="79"/>
      <c r="W569" s="79"/>
      <c r="X569" s="79"/>
      <c r="Y569" s="79"/>
      <c r="Z569" s="79"/>
    </row>
    <row r="570" spans="1:26" ht="15.75" customHeight="1">
      <c r="A570" s="79"/>
      <c r="B570" s="79"/>
      <c r="C570" s="79"/>
      <c r="D570" s="79"/>
      <c r="E570" s="79"/>
      <c r="F570" s="79"/>
      <c r="G570" s="79"/>
      <c r="H570" s="79"/>
      <c r="I570" s="79"/>
      <c r="J570" s="79"/>
      <c r="K570" s="79"/>
      <c r="L570" s="79"/>
      <c r="M570" s="79"/>
      <c r="N570" s="79"/>
      <c r="O570" s="79"/>
      <c r="P570" s="79"/>
      <c r="Q570" s="79"/>
      <c r="R570" s="79"/>
      <c r="S570" s="79"/>
      <c r="T570" s="79"/>
      <c r="U570" s="79"/>
      <c r="V570" s="79"/>
      <c r="W570" s="79"/>
      <c r="X570" s="79"/>
      <c r="Y570" s="79"/>
      <c r="Z570" s="79"/>
    </row>
    <row r="571" spans="1:26" ht="15.75" customHeight="1">
      <c r="A571" s="79"/>
      <c r="B571" s="79"/>
      <c r="C571" s="79"/>
      <c r="D571" s="79"/>
      <c r="E571" s="79"/>
      <c r="F571" s="79"/>
      <c r="G571" s="79"/>
      <c r="H571" s="79"/>
      <c r="I571" s="79"/>
      <c r="J571" s="79"/>
      <c r="K571" s="79"/>
      <c r="L571" s="79"/>
      <c r="M571" s="79"/>
      <c r="N571" s="79"/>
      <c r="O571" s="79"/>
      <c r="P571" s="79"/>
      <c r="Q571" s="79"/>
      <c r="R571" s="79"/>
      <c r="S571" s="79"/>
      <c r="T571" s="79"/>
      <c r="U571" s="79"/>
      <c r="V571" s="79"/>
      <c r="W571" s="79"/>
      <c r="X571" s="79"/>
      <c r="Y571" s="79"/>
      <c r="Z571" s="79"/>
    </row>
    <row r="572" spans="1:26" ht="15.75" customHeight="1">
      <c r="A572" s="79"/>
      <c r="B572" s="79"/>
      <c r="C572" s="79"/>
      <c r="D572" s="79"/>
      <c r="E572" s="79"/>
      <c r="F572" s="79"/>
      <c r="G572" s="79"/>
      <c r="H572" s="79"/>
      <c r="I572" s="79"/>
      <c r="J572" s="79"/>
      <c r="K572" s="79"/>
      <c r="L572" s="79"/>
      <c r="M572" s="79"/>
      <c r="N572" s="79"/>
      <c r="O572" s="79"/>
      <c r="P572" s="79"/>
      <c r="Q572" s="79"/>
      <c r="R572" s="79"/>
      <c r="S572" s="79"/>
      <c r="T572" s="79"/>
      <c r="U572" s="79"/>
      <c r="V572" s="79"/>
      <c r="W572" s="79"/>
      <c r="X572" s="79"/>
      <c r="Y572" s="79"/>
      <c r="Z572" s="79"/>
    </row>
    <row r="573" spans="1:26" ht="15.75" customHeight="1">
      <c r="A573" s="79"/>
      <c r="B573" s="79"/>
      <c r="C573" s="79"/>
      <c r="D573" s="79"/>
      <c r="E573" s="79"/>
      <c r="F573" s="79"/>
      <c r="G573" s="79"/>
      <c r="H573" s="79"/>
      <c r="I573" s="79"/>
      <c r="J573" s="79"/>
      <c r="K573" s="79"/>
      <c r="L573" s="79"/>
      <c r="M573" s="79"/>
      <c r="N573" s="79"/>
      <c r="O573" s="79"/>
      <c r="P573" s="79"/>
      <c r="Q573" s="79"/>
      <c r="R573" s="79"/>
      <c r="S573" s="79"/>
      <c r="T573" s="79"/>
      <c r="U573" s="79"/>
      <c r="V573" s="79"/>
      <c r="W573" s="79"/>
      <c r="X573" s="79"/>
      <c r="Y573" s="79"/>
      <c r="Z573" s="79"/>
    </row>
    <row r="574" spans="1:26" ht="15.75" customHeight="1">
      <c r="A574" s="79"/>
      <c r="B574" s="79"/>
      <c r="C574" s="79"/>
      <c r="D574" s="79"/>
      <c r="E574" s="79"/>
      <c r="F574" s="79"/>
      <c r="G574" s="79"/>
      <c r="H574" s="79"/>
      <c r="I574" s="79"/>
      <c r="J574" s="79"/>
      <c r="K574" s="79"/>
      <c r="L574" s="79"/>
      <c r="M574" s="79"/>
      <c r="N574" s="79"/>
      <c r="O574" s="79"/>
      <c r="P574" s="79"/>
      <c r="Q574" s="79"/>
      <c r="R574" s="79"/>
      <c r="S574" s="79"/>
      <c r="T574" s="79"/>
      <c r="U574" s="79"/>
      <c r="V574" s="79"/>
      <c r="W574" s="79"/>
      <c r="X574" s="79"/>
      <c r="Y574" s="79"/>
      <c r="Z574" s="79"/>
    </row>
    <row r="575" spans="1:26" ht="15.75" customHeight="1">
      <c r="A575" s="79"/>
      <c r="B575" s="79"/>
      <c r="C575" s="79"/>
      <c r="D575" s="79"/>
      <c r="E575" s="79"/>
      <c r="F575" s="79"/>
      <c r="G575" s="79"/>
      <c r="H575" s="79"/>
      <c r="I575" s="79"/>
      <c r="J575" s="79"/>
      <c r="K575" s="79"/>
      <c r="L575" s="79"/>
      <c r="M575" s="79"/>
      <c r="N575" s="79"/>
      <c r="O575" s="79"/>
      <c r="P575" s="79"/>
      <c r="Q575" s="79"/>
      <c r="R575" s="79"/>
      <c r="S575" s="79"/>
      <c r="T575" s="79"/>
      <c r="U575" s="79"/>
      <c r="V575" s="79"/>
      <c r="W575" s="79"/>
      <c r="X575" s="79"/>
      <c r="Y575" s="79"/>
      <c r="Z575" s="79"/>
    </row>
    <row r="576" spans="1:26" ht="15.75" customHeight="1">
      <c r="A576" s="79"/>
      <c r="B576" s="79"/>
      <c r="C576" s="79"/>
      <c r="D576" s="79"/>
      <c r="E576" s="79"/>
      <c r="F576" s="79"/>
      <c r="G576" s="79"/>
      <c r="H576" s="79"/>
      <c r="I576" s="79"/>
      <c r="J576" s="79"/>
      <c r="K576" s="79"/>
      <c r="L576" s="79"/>
      <c r="M576" s="79"/>
      <c r="N576" s="79"/>
      <c r="O576" s="79"/>
      <c r="P576" s="79"/>
      <c r="Q576" s="79"/>
      <c r="R576" s="79"/>
      <c r="S576" s="79"/>
      <c r="T576" s="79"/>
      <c r="U576" s="79"/>
      <c r="V576" s="79"/>
      <c r="W576" s="79"/>
      <c r="X576" s="79"/>
      <c r="Y576" s="79"/>
      <c r="Z576" s="79"/>
    </row>
    <row r="577" spans="1:26" ht="15.75" customHeight="1">
      <c r="A577" s="79"/>
      <c r="B577" s="79"/>
      <c r="C577" s="79"/>
      <c r="D577" s="79"/>
      <c r="E577" s="79"/>
      <c r="F577" s="79"/>
      <c r="G577" s="79"/>
      <c r="H577" s="79"/>
      <c r="I577" s="79"/>
      <c r="J577" s="79"/>
      <c r="K577" s="79"/>
      <c r="L577" s="79"/>
      <c r="M577" s="79"/>
      <c r="N577" s="79"/>
      <c r="O577" s="79"/>
      <c r="P577" s="79"/>
      <c r="Q577" s="79"/>
      <c r="R577" s="79"/>
      <c r="S577" s="79"/>
      <c r="T577" s="79"/>
      <c r="U577" s="79"/>
      <c r="V577" s="79"/>
      <c r="W577" s="79"/>
      <c r="X577" s="79"/>
      <c r="Y577" s="79"/>
      <c r="Z577" s="79"/>
    </row>
    <row r="578" spans="1:26" ht="15.75" customHeight="1">
      <c r="A578" s="79"/>
      <c r="B578" s="79"/>
      <c r="C578" s="79"/>
      <c r="D578" s="79"/>
      <c r="E578" s="79"/>
      <c r="F578" s="79"/>
      <c r="G578" s="79"/>
      <c r="H578" s="79"/>
      <c r="I578" s="79"/>
      <c r="J578" s="79"/>
      <c r="K578" s="79"/>
      <c r="L578" s="79"/>
      <c r="M578" s="79"/>
      <c r="N578" s="79"/>
      <c r="O578" s="79"/>
      <c r="P578" s="79"/>
      <c r="Q578" s="79"/>
      <c r="R578" s="79"/>
      <c r="S578" s="79"/>
      <c r="T578" s="79"/>
      <c r="U578" s="79"/>
      <c r="V578" s="79"/>
      <c r="W578" s="79"/>
      <c r="X578" s="79"/>
      <c r="Y578" s="79"/>
      <c r="Z578" s="79"/>
    </row>
    <row r="579" spans="1:26" ht="15.75" customHeight="1">
      <c r="A579" s="79"/>
      <c r="B579" s="79"/>
      <c r="C579" s="79"/>
      <c r="D579" s="79"/>
      <c r="E579" s="79"/>
      <c r="F579" s="79"/>
      <c r="G579" s="79"/>
      <c r="H579" s="79"/>
      <c r="I579" s="79"/>
      <c r="J579" s="79"/>
      <c r="K579" s="79"/>
      <c r="L579" s="79"/>
      <c r="M579" s="79"/>
      <c r="N579" s="79"/>
      <c r="O579" s="79"/>
      <c r="P579" s="79"/>
      <c r="Q579" s="79"/>
      <c r="R579" s="79"/>
      <c r="S579" s="79"/>
      <c r="T579" s="79"/>
      <c r="U579" s="79"/>
      <c r="V579" s="79"/>
      <c r="W579" s="79"/>
      <c r="X579" s="79"/>
      <c r="Y579" s="79"/>
      <c r="Z579" s="79"/>
    </row>
    <row r="580" spans="1:26" ht="15.75" customHeight="1">
      <c r="A580" s="79"/>
      <c r="B580" s="79"/>
      <c r="C580" s="79"/>
      <c r="D580" s="79"/>
      <c r="E580" s="79"/>
      <c r="F580" s="79"/>
      <c r="G580" s="79"/>
      <c r="H580" s="79"/>
      <c r="I580" s="79"/>
      <c r="J580" s="79"/>
      <c r="K580" s="79"/>
      <c r="L580" s="79"/>
      <c r="M580" s="79"/>
      <c r="N580" s="79"/>
      <c r="O580" s="79"/>
      <c r="P580" s="79"/>
      <c r="Q580" s="79"/>
      <c r="R580" s="79"/>
      <c r="S580" s="79"/>
      <c r="T580" s="79"/>
      <c r="U580" s="79"/>
      <c r="V580" s="79"/>
      <c r="W580" s="79"/>
      <c r="X580" s="79"/>
      <c r="Y580" s="79"/>
      <c r="Z580" s="79"/>
    </row>
    <row r="581" spans="1:26" ht="15.75" customHeight="1">
      <c r="A581" s="79"/>
      <c r="B581" s="79"/>
      <c r="C581" s="79"/>
      <c r="D581" s="79"/>
      <c r="E581" s="79"/>
      <c r="F581" s="79"/>
      <c r="G581" s="79"/>
      <c r="H581" s="79"/>
      <c r="I581" s="79"/>
      <c r="J581" s="79"/>
      <c r="K581" s="79"/>
      <c r="L581" s="79"/>
      <c r="M581" s="79"/>
      <c r="N581" s="79"/>
      <c r="O581" s="79"/>
      <c r="P581" s="79"/>
      <c r="Q581" s="79"/>
      <c r="R581" s="79"/>
      <c r="S581" s="79"/>
      <c r="T581" s="79"/>
      <c r="U581" s="79"/>
      <c r="V581" s="79"/>
      <c r="W581" s="79"/>
      <c r="X581" s="79"/>
      <c r="Y581" s="79"/>
      <c r="Z581" s="79"/>
    </row>
    <row r="582" spans="1:26" ht="15.75" customHeight="1">
      <c r="A582" s="79"/>
      <c r="B582" s="79"/>
      <c r="C582" s="79"/>
      <c r="D582" s="79"/>
      <c r="E582" s="79"/>
      <c r="F582" s="79"/>
      <c r="G582" s="79"/>
      <c r="H582" s="79"/>
      <c r="I582" s="79"/>
      <c r="J582" s="79"/>
      <c r="K582" s="79"/>
      <c r="L582" s="79"/>
      <c r="M582" s="79"/>
      <c r="N582" s="79"/>
      <c r="O582" s="79"/>
      <c r="P582" s="79"/>
      <c r="Q582" s="79"/>
      <c r="R582" s="79"/>
      <c r="S582" s="79"/>
      <c r="T582" s="79"/>
      <c r="U582" s="79"/>
      <c r="V582" s="79"/>
      <c r="W582" s="79"/>
      <c r="X582" s="79"/>
      <c r="Y582" s="79"/>
      <c r="Z582" s="79"/>
    </row>
    <row r="583" spans="1:26" ht="15.75" customHeight="1">
      <c r="A583" s="79"/>
      <c r="B583" s="79"/>
      <c r="C583" s="79"/>
      <c r="D583" s="79"/>
      <c r="E583" s="79"/>
      <c r="F583" s="79"/>
      <c r="G583" s="79"/>
      <c r="H583" s="79"/>
      <c r="I583" s="79"/>
      <c r="J583" s="79"/>
      <c r="K583" s="79"/>
      <c r="L583" s="79"/>
      <c r="M583" s="79"/>
      <c r="N583" s="79"/>
      <c r="O583" s="79"/>
      <c r="P583" s="79"/>
      <c r="Q583" s="79"/>
      <c r="R583" s="79"/>
      <c r="S583" s="79"/>
      <c r="T583" s="79"/>
      <c r="U583" s="79"/>
      <c r="V583" s="79"/>
      <c r="W583" s="79"/>
      <c r="X583" s="79"/>
      <c r="Y583" s="79"/>
      <c r="Z583" s="79"/>
    </row>
    <row r="584" spans="1:26" ht="15.75" customHeight="1">
      <c r="A584" s="79"/>
      <c r="B584" s="79"/>
      <c r="C584" s="79"/>
      <c r="D584" s="79"/>
      <c r="E584" s="79"/>
      <c r="F584" s="79"/>
      <c r="G584" s="79"/>
      <c r="H584" s="79"/>
      <c r="I584" s="79"/>
      <c r="J584" s="79"/>
      <c r="K584" s="79"/>
      <c r="L584" s="79"/>
      <c r="M584" s="79"/>
      <c r="N584" s="79"/>
      <c r="O584" s="79"/>
      <c r="P584" s="79"/>
      <c r="Q584" s="79"/>
      <c r="R584" s="79"/>
      <c r="S584" s="79"/>
      <c r="T584" s="79"/>
      <c r="U584" s="79"/>
      <c r="V584" s="79"/>
      <c r="W584" s="79"/>
      <c r="X584" s="79"/>
      <c r="Y584" s="79"/>
      <c r="Z584" s="79"/>
    </row>
    <row r="585" spans="1:26" ht="15.75" customHeight="1">
      <c r="A585" s="79"/>
      <c r="B585" s="79"/>
      <c r="C585" s="79"/>
      <c r="D585" s="79"/>
      <c r="E585" s="79"/>
      <c r="F585" s="79"/>
      <c r="G585" s="79"/>
      <c r="H585" s="79"/>
      <c r="I585" s="79"/>
      <c r="J585" s="79"/>
      <c r="K585" s="79"/>
      <c r="L585" s="79"/>
      <c r="M585" s="79"/>
      <c r="N585" s="79"/>
      <c r="O585" s="79"/>
      <c r="P585" s="79"/>
      <c r="Q585" s="79"/>
      <c r="R585" s="79"/>
      <c r="S585" s="79"/>
      <c r="T585" s="79"/>
      <c r="U585" s="79"/>
      <c r="V585" s="79"/>
      <c r="W585" s="79"/>
      <c r="X585" s="79"/>
      <c r="Y585" s="79"/>
      <c r="Z585" s="79"/>
    </row>
    <row r="586" spans="1:26" ht="15.75" customHeight="1">
      <c r="A586" s="79"/>
      <c r="B586" s="79"/>
      <c r="C586" s="79"/>
      <c r="D586" s="79"/>
      <c r="E586" s="79"/>
      <c r="F586" s="79"/>
      <c r="G586" s="79"/>
      <c r="H586" s="79"/>
      <c r="I586" s="79"/>
      <c r="J586" s="79"/>
      <c r="K586" s="79"/>
      <c r="L586" s="79"/>
      <c r="M586" s="79"/>
      <c r="N586" s="79"/>
      <c r="O586" s="79"/>
      <c r="P586" s="79"/>
      <c r="Q586" s="79"/>
      <c r="R586" s="79"/>
      <c r="S586" s="79"/>
      <c r="T586" s="79"/>
      <c r="U586" s="79"/>
      <c r="V586" s="79"/>
      <c r="W586" s="79"/>
      <c r="X586" s="79"/>
      <c r="Y586" s="79"/>
      <c r="Z586" s="79"/>
    </row>
    <row r="587" spans="1:26" ht="15.75" customHeight="1">
      <c r="A587" s="79"/>
      <c r="B587" s="79"/>
      <c r="C587" s="79"/>
      <c r="D587" s="79"/>
      <c r="E587" s="79"/>
      <c r="F587" s="79"/>
      <c r="G587" s="79"/>
      <c r="H587" s="79"/>
      <c r="I587" s="79"/>
      <c r="J587" s="79"/>
      <c r="K587" s="79"/>
      <c r="L587" s="79"/>
      <c r="M587" s="79"/>
      <c r="N587" s="79"/>
      <c r="O587" s="79"/>
      <c r="P587" s="79"/>
      <c r="Q587" s="79"/>
      <c r="R587" s="79"/>
      <c r="S587" s="79"/>
      <c r="T587" s="79"/>
      <c r="U587" s="79"/>
      <c r="V587" s="79"/>
      <c r="W587" s="79"/>
      <c r="X587" s="79"/>
      <c r="Y587" s="79"/>
      <c r="Z587" s="79"/>
    </row>
    <row r="588" spans="1:26" ht="15.75" customHeight="1">
      <c r="A588" s="79"/>
      <c r="B588" s="79"/>
      <c r="C588" s="79"/>
      <c r="D588" s="79"/>
      <c r="E588" s="79"/>
      <c r="F588" s="79"/>
      <c r="G588" s="79"/>
      <c r="H588" s="79"/>
      <c r="I588" s="79"/>
      <c r="J588" s="79"/>
      <c r="K588" s="79"/>
      <c r="L588" s="79"/>
      <c r="M588" s="79"/>
      <c r="N588" s="79"/>
      <c r="O588" s="79"/>
      <c r="P588" s="79"/>
      <c r="Q588" s="79"/>
      <c r="R588" s="79"/>
      <c r="S588" s="79"/>
      <c r="T588" s="79"/>
      <c r="U588" s="79"/>
      <c r="V588" s="79"/>
      <c r="W588" s="79"/>
      <c r="X588" s="79"/>
      <c r="Y588" s="79"/>
      <c r="Z588" s="79"/>
    </row>
    <row r="589" spans="1:26" ht="15.75" customHeight="1">
      <c r="A589" s="79"/>
      <c r="B589" s="79"/>
      <c r="C589" s="79"/>
      <c r="D589" s="79"/>
      <c r="E589" s="79"/>
      <c r="F589" s="79"/>
      <c r="G589" s="79"/>
      <c r="H589" s="79"/>
      <c r="I589" s="79"/>
      <c r="J589" s="79"/>
      <c r="K589" s="79"/>
      <c r="L589" s="79"/>
      <c r="M589" s="79"/>
      <c r="N589" s="79"/>
      <c r="O589" s="79"/>
      <c r="P589" s="79"/>
      <c r="Q589" s="79"/>
      <c r="R589" s="79"/>
      <c r="S589" s="79"/>
      <c r="T589" s="79"/>
      <c r="U589" s="79"/>
      <c r="V589" s="79"/>
      <c r="W589" s="79"/>
      <c r="X589" s="79"/>
      <c r="Y589" s="79"/>
      <c r="Z589" s="79"/>
    </row>
    <row r="590" spans="1:26" ht="15.75" customHeight="1">
      <c r="A590" s="79"/>
      <c r="B590" s="79"/>
      <c r="C590" s="79"/>
      <c r="D590" s="79"/>
      <c r="E590" s="79"/>
      <c r="F590" s="79"/>
      <c r="G590" s="79"/>
      <c r="H590" s="79"/>
      <c r="I590" s="79"/>
      <c r="J590" s="79"/>
      <c r="K590" s="79"/>
      <c r="L590" s="79"/>
      <c r="M590" s="79"/>
      <c r="N590" s="79"/>
      <c r="O590" s="79"/>
      <c r="P590" s="79"/>
      <c r="Q590" s="79"/>
      <c r="R590" s="79"/>
      <c r="S590" s="79"/>
      <c r="T590" s="79"/>
      <c r="U590" s="79"/>
      <c r="V590" s="79"/>
      <c r="W590" s="79"/>
      <c r="X590" s="79"/>
      <c r="Y590" s="79"/>
      <c r="Z590" s="79"/>
    </row>
    <row r="591" spans="1:26" ht="15.75" customHeight="1">
      <c r="A591" s="79"/>
      <c r="B591" s="79"/>
      <c r="C591" s="79"/>
      <c r="D591" s="79"/>
      <c r="E591" s="79"/>
      <c r="F591" s="79"/>
      <c r="G591" s="79"/>
      <c r="H591" s="79"/>
      <c r="I591" s="79"/>
      <c r="J591" s="79"/>
      <c r="K591" s="79"/>
      <c r="L591" s="79"/>
      <c r="M591" s="79"/>
      <c r="N591" s="79"/>
      <c r="O591" s="79"/>
      <c r="P591" s="79"/>
      <c r="Q591" s="79"/>
      <c r="R591" s="79"/>
      <c r="S591" s="79"/>
      <c r="T591" s="79"/>
      <c r="U591" s="79"/>
      <c r="V591" s="79"/>
      <c r="W591" s="79"/>
      <c r="X591" s="79"/>
      <c r="Y591" s="79"/>
      <c r="Z591" s="79"/>
    </row>
    <row r="592" spans="1:26" ht="15.75" customHeight="1">
      <c r="A592" s="79"/>
      <c r="B592" s="79"/>
      <c r="C592" s="79"/>
      <c r="D592" s="79"/>
      <c r="E592" s="79"/>
      <c r="F592" s="79"/>
      <c r="G592" s="79"/>
      <c r="H592" s="79"/>
      <c r="I592" s="79"/>
      <c r="J592" s="79"/>
      <c r="K592" s="79"/>
      <c r="L592" s="79"/>
      <c r="M592" s="79"/>
      <c r="N592" s="79"/>
      <c r="O592" s="79"/>
      <c r="P592" s="79"/>
      <c r="Q592" s="79"/>
      <c r="R592" s="79"/>
      <c r="S592" s="79"/>
      <c r="T592" s="79"/>
      <c r="U592" s="79"/>
      <c r="V592" s="79"/>
      <c r="W592" s="79"/>
      <c r="X592" s="79"/>
      <c r="Y592" s="79"/>
      <c r="Z592" s="79"/>
    </row>
    <row r="593" spans="1:26" ht="15.75" customHeight="1">
      <c r="A593" s="79"/>
      <c r="B593" s="79"/>
      <c r="C593" s="79"/>
      <c r="D593" s="79"/>
      <c r="E593" s="79"/>
      <c r="F593" s="79"/>
      <c r="G593" s="79"/>
      <c r="H593" s="79"/>
      <c r="I593" s="79"/>
      <c r="J593" s="79"/>
      <c r="K593" s="79"/>
      <c r="L593" s="79"/>
      <c r="M593" s="79"/>
      <c r="N593" s="79"/>
      <c r="O593" s="79"/>
      <c r="P593" s="79"/>
      <c r="Q593" s="79"/>
      <c r="R593" s="79"/>
      <c r="S593" s="79"/>
      <c r="T593" s="79"/>
      <c r="U593" s="79"/>
      <c r="V593" s="79"/>
      <c r="W593" s="79"/>
      <c r="X593" s="79"/>
      <c r="Y593" s="79"/>
      <c r="Z593" s="79"/>
    </row>
    <row r="594" spans="1:26" ht="15.75" customHeight="1">
      <c r="A594" s="79"/>
      <c r="B594" s="79"/>
      <c r="C594" s="79"/>
      <c r="D594" s="79"/>
      <c r="E594" s="79"/>
      <c r="F594" s="79"/>
      <c r="G594" s="79"/>
      <c r="H594" s="79"/>
      <c r="I594" s="79"/>
      <c r="J594" s="79"/>
      <c r="K594" s="79"/>
      <c r="L594" s="79"/>
      <c r="M594" s="79"/>
      <c r="N594" s="79"/>
      <c r="O594" s="79"/>
      <c r="P594" s="79"/>
      <c r="Q594" s="79"/>
      <c r="R594" s="79"/>
      <c r="S594" s="79"/>
      <c r="T594" s="79"/>
      <c r="U594" s="79"/>
      <c r="V594" s="79"/>
      <c r="W594" s="79"/>
      <c r="X594" s="79"/>
      <c r="Y594" s="79"/>
      <c r="Z594" s="79"/>
    </row>
    <row r="595" spans="1:26" ht="15.75" customHeight="1">
      <c r="A595" s="79"/>
      <c r="B595" s="79"/>
      <c r="C595" s="79"/>
      <c r="D595" s="79"/>
      <c r="E595" s="79"/>
      <c r="F595" s="79"/>
      <c r="G595" s="79"/>
      <c r="H595" s="79"/>
      <c r="I595" s="79"/>
      <c r="J595" s="79"/>
      <c r="K595" s="79"/>
      <c r="L595" s="79"/>
      <c r="M595" s="79"/>
      <c r="N595" s="79"/>
      <c r="O595" s="79"/>
      <c r="P595" s="79"/>
      <c r="Q595" s="79"/>
      <c r="R595" s="79"/>
      <c r="S595" s="79"/>
      <c r="T595" s="79"/>
      <c r="U595" s="79"/>
      <c r="V595" s="79"/>
      <c r="W595" s="79"/>
      <c r="X595" s="79"/>
      <c r="Y595" s="79"/>
      <c r="Z595" s="79"/>
    </row>
    <row r="596" spans="1:26" ht="15.75" customHeight="1">
      <c r="A596" s="79"/>
      <c r="B596" s="79"/>
      <c r="C596" s="79"/>
      <c r="D596" s="79"/>
      <c r="E596" s="79"/>
      <c r="F596" s="79"/>
      <c r="G596" s="79"/>
      <c r="H596" s="79"/>
      <c r="I596" s="79"/>
      <c r="J596" s="79"/>
      <c r="K596" s="79"/>
      <c r="L596" s="79"/>
      <c r="M596" s="79"/>
      <c r="N596" s="79"/>
      <c r="O596" s="79"/>
      <c r="P596" s="79"/>
      <c r="Q596" s="79"/>
      <c r="R596" s="79"/>
      <c r="S596" s="79"/>
      <c r="T596" s="79"/>
      <c r="U596" s="79"/>
      <c r="V596" s="79"/>
      <c r="W596" s="79"/>
      <c r="X596" s="79"/>
      <c r="Y596" s="79"/>
      <c r="Z596" s="79"/>
    </row>
    <row r="597" spans="1:26" ht="15.75" customHeight="1">
      <c r="A597" s="79"/>
      <c r="B597" s="79"/>
      <c r="C597" s="79"/>
      <c r="D597" s="79"/>
      <c r="E597" s="79"/>
      <c r="F597" s="79"/>
      <c r="G597" s="79"/>
      <c r="H597" s="79"/>
      <c r="I597" s="79"/>
      <c r="J597" s="79"/>
      <c r="K597" s="79"/>
      <c r="L597" s="79"/>
      <c r="M597" s="79"/>
      <c r="N597" s="79"/>
      <c r="O597" s="79"/>
      <c r="P597" s="79"/>
      <c r="Q597" s="79"/>
      <c r="R597" s="79"/>
      <c r="S597" s="79"/>
      <c r="T597" s="79"/>
      <c r="U597" s="79"/>
      <c r="V597" s="79"/>
      <c r="W597" s="79"/>
      <c r="X597" s="79"/>
      <c r="Y597" s="79"/>
      <c r="Z597" s="79"/>
    </row>
    <row r="598" spans="1:26" ht="15.75" customHeight="1">
      <c r="A598" s="79"/>
      <c r="B598" s="79"/>
      <c r="C598" s="79"/>
      <c r="D598" s="79"/>
      <c r="E598" s="79"/>
      <c r="F598" s="79"/>
      <c r="G598" s="79"/>
      <c r="H598" s="79"/>
      <c r="I598" s="79"/>
      <c r="J598" s="79"/>
      <c r="K598" s="79"/>
      <c r="L598" s="79"/>
      <c r="M598" s="79"/>
      <c r="N598" s="79"/>
      <c r="O598" s="79"/>
      <c r="P598" s="79"/>
      <c r="Q598" s="79"/>
      <c r="R598" s="79"/>
      <c r="S598" s="79"/>
      <c r="T598" s="79"/>
      <c r="U598" s="79"/>
      <c r="V598" s="79"/>
      <c r="W598" s="79"/>
      <c r="X598" s="79"/>
      <c r="Y598" s="79"/>
      <c r="Z598" s="79"/>
    </row>
    <row r="599" spans="1:26" ht="15.75" customHeight="1">
      <c r="A599" s="79"/>
      <c r="B599" s="79"/>
      <c r="C599" s="79"/>
      <c r="D599" s="79"/>
      <c r="E599" s="79"/>
      <c r="F599" s="79"/>
      <c r="G599" s="79"/>
      <c r="H599" s="79"/>
      <c r="I599" s="79"/>
      <c r="J599" s="79"/>
      <c r="K599" s="79"/>
      <c r="L599" s="79"/>
      <c r="M599" s="79"/>
      <c r="N599" s="79"/>
      <c r="O599" s="79"/>
      <c r="P599" s="79"/>
      <c r="Q599" s="79"/>
      <c r="R599" s="79"/>
      <c r="S599" s="79"/>
      <c r="T599" s="79"/>
      <c r="U599" s="79"/>
      <c r="V599" s="79"/>
      <c r="W599" s="79"/>
      <c r="X599" s="79"/>
      <c r="Y599" s="79"/>
      <c r="Z599" s="79"/>
    </row>
    <row r="600" spans="1:26" ht="15.75" customHeight="1">
      <c r="A600" s="79"/>
      <c r="B600" s="79"/>
      <c r="C600" s="79"/>
      <c r="D600" s="79"/>
      <c r="E600" s="79"/>
      <c r="F600" s="79"/>
      <c r="G600" s="79"/>
      <c r="H600" s="79"/>
      <c r="I600" s="79"/>
      <c r="J600" s="79"/>
      <c r="K600" s="79"/>
      <c r="L600" s="79"/>
      <c r="M600" s="79"/>
      <c r="N600" s="79"/>
      <c r="O600" s="79"/>
      <c r="P600" s="79"/>
      <c r="Q600" s="79"/>
      <c r="R600" s="79"/>
      <c r="S600" s="79"/>
      <c r="T600" s="79"/>
      <c r="U600" s="79"/>
      <c r="V600" s="79"/>
      <c r="W600" s="79"/>
      <c r="X600" s="79"/>
      <c r="Y600" s="79"/>
      <c r="Z600" s="79"/>
    </row>
    <row r="601" spans="1:26" ht="15.75" customHeight="1">
      <c r="A601" s="79"/>
      <c r="B601" s="79"/>
      <c r="C601" s="79"/>
      <c r="D601" s="79"/>
      <c r="E601" s="79"/>
      <c r="F601" s="79"/>
      <c r="G601" s="79"/>
      <c r="H601" s="79"/>
      <c r="I601" s="79"/>
      <c r="J601" s="79"/>
      <c r="K601" s="79"/>
      <c r="L601" s="79"/>
      <c r="M601" s="79"/>
      <c r="N601" s="79"/>
      <c r="O601" s="79"/>
      <c r="P601" s="79"/>
      <c r="Q601" s="79"/>
      <c r="R601" s="79"/>
      <c r="S601" s="79"/>
      <c r="T601" s="79"/>
      <c r="U601" s="79"/>
      <c r="V601" s="79"/>
      <c r="W601" s="79"/>
      <c r="X601" s="79"/>
      <c r="Y601" s="79"/>
      <c r="Z601" s="79"/>
    </row>
    <row r="602" spans="1:26" ht="15.75" customHeight="1">
      <c r="A602" s="79"/>
      <c r="B602" s="79"/>
      <c r="C602" s="79"/>
      <c r="D602" s="79"/>
      <c r="E602" s="79"/>
      <c r="F602" s="79"/>
      <c r="G602" s="79"/>
      <c r="H602" s="79"/>
      <c r="I602" s="79"/>
      <c r="J602" s="79"/>
      <c r="K602" s="79"/>
      <c r="L602" s="79"/>
      <c r="M602" s="79"/>
      <c r="N602" s="79"/>
      <c r="O602" s="79"/>
      <c r="P602" s="79"/>
      <c r="Q602" s="79"/>
      <c r="R602" s="79"/>
      <c r="S602" s="79"/>
      <c r="T602" s="79"/>
      <c r="U602" s="79"/>
      <c r="V602" s="79"/>
      <c r="W602" s="79"/>
      <c r="X602" s="79"/>
      <c r="Y602" s="79"/>
      <c r="Z602" s="79"/>
    </row>
    <row r="603" spans="1:26" ht="15.75" customHeight="1">
      <c r="A603" s="79"/>
      <c r="B603" s="79"/>
      <c r="C603" s="79"/>
      <c r="D603" s="79"/>
      <c r="E603" s="79"/>
      <c r="F603" s="79"/>
      <c r="G603" s="79"/>
      <c r="H603" s="79"/>
      <c r="I603" s="79"/>
      <c r="J603" s="79"/>
      <c r="K603" s="79"/>
      <c r="L603" s="79"/>
      <c r="M603" s="79"/>
      <c r="N603" s="79"/>
      <c r="O603" s="79"/>
      <c r="P603" s="79"/>
      <c r="Q603" s="79"/>
      <c r="R603" s="79"/>
      <c r="S603" s="79"/>
      <c r="T603" s="79"/>
      <c r="U603" s="79"/>
      <c r="V603" s="79"/>
      <c r="W603" s="79"/>
      <c r="X603" s="79"/>
      <c r="Y603" s="79"/>
      <c r="Z603" s="79"/>
    </row>
    <row r="604" spans="1:26" ht="15.75" customHeight="1">
      <c r="A604" s="79"/>
      <c r="B604" s="79"/>
      <c r="C604" s="79"/>
      <c r="D604" s="79"/>
      <c r="E604" s="79"/>
      <c r="F604" s="79"/>
      <c r="G604" s="79"/>
      <c r="H604" s="79"/>
      <c r="I604" s="79"/>
      <c r="J604" s="79"/>
      <c r="K604" s="79"/>
      <c r="L604" s="79"/>
      <c r="M604" s="79"/>
      <c r="N604" s="79"/>
      <c r="O604" s="79"/>
      <c r="P604" s="79"/>
      <c r="Q604" s="79"/>
      <c r="R604" s="79"/>
      <c r="S604" s="79"/>
      <c r="T604" s="79"/>
      <c r="U604" s="79"/>
      <c r="V604" s="79"/>
      <c r="W604" s="79"/>
      <c r="X604" s="79"/>
      <c r="Y604" s="79"/>
      <c r="Z604" s="79"/>
    </row>
    <row r="605" spans="1:26" ht="15.75" customHeight="1">
      <c r="A605" s="79"/>
      <c r="B605" s="79"/>
      <c r="C605" s="79"/>
      <c r="D605" s="79"/>
      <c r="E605" s="79"/>
      <c r="F605" s="79"/>
      <c r="G605" s="79"/>
      <c r="H605" s="79"/>
      <c r="I605" s="79"/>
      <c r="J605" s="79"/>
      <c r="K605" s="79"/>
      <c r="L605" s="79"/>
      <c r="M605" s="79"/>
      <c r="N605" s="79"/>
      <c r="O605" s="79"/>
      <c r="P605" s="79"/>
      <c r="Q605" s="79"/>
      <c r="R605" s="79"/>
      <c r="S605" s="79"/>
      <c r="T605" s="79"/>
      <c r="U605" s="79"/>
      <c r="V605" s="79"/>
      <c r="W605" s="79"/>
      <c r="X605" s="79"/>
      <c r="Y605" s="79"/>
      <c r="Z605" s="79"/>
    </row>
    <row r="606" spans="1:26" ht="15.75" customHeight="1">
      <c r="A606" s="79"/>
      <c r="B606" s="79"/>
      <c r="C606" s="79"/>
      <c r="D606" s="79"/>
      <c r="E606" s="79"/>
      <c r="F606" s="79"/>
      <c r="G606" s="79"/>
      <c r="H606" s="79"/>
      <c r="I606" s="79"/>
      <c r="J606" s="79"/>
      <c r="K606" s="79"/>
      <c r="L606" s="79"/>
      <c r="M606" s="79"/>
      <c r="N606" s="79"/>
      <c r="O606" s="79"/>
      <c r="P606" s="79"/>
      <c r="Q606" s="79"/>
      <c r="R606" s="79"/>
      <c r="S606" s="79"/>
      <c r="T606" s="79"/>
      <c r="U606" s="79"/>
      <c r="V606" s="79"/>
      <c r="W606" s="79"/>
      <c r="X606" s="79"/>
      <c r="Y606" s="79"/>
      <c r="Z606" s="79"/>
    </row>
    <row r="607" spans="1:26" ht="15.75" customHeight="1">
      <c r="A607" s="79"/>
      <c r="B607" s="79"/>
      <c r="C607" s="79"/>
      <c r="D607" s="79"/>
      <c r="E607" s="79"/>
      <c r="F607" s="79"/>
      <c r="G607" s="79"/>
      <c r="H607" s="79"/>
      <c r="I607" s="79"/>
      <c r="J607" s="79"/>
      <c r="K607" s="79"/>
      <c r="L607" s="79"/>
      <c r="M607" s="79"/>
      <c r="N607" s="79"/>
      <c r="O607" s="79"/>
      <c r="P607" s="79"/>
      <c r="Q607" s="79"/>
      <c r="R607" s="79"/>
      <c r="S607" s="79"/>
      <c r="T607" s="79"/>
      <c r="U607" s="79"/>
      <c r="V607" s="79"/>
      <c r="W607" s="79"/>
      <c r="X607" s="79"/>
      <c r="Y607" s="79"/>
      <c r="Z607" s="79"/>
    </row>
    <row r="608" spans="1:26" ht="15.75" customHeight="1">
      <c r="A608" s="79"/>
      <c r="B608" s="79"/>
      <c r="C608" s="79"/>
      <c r="D608" s="79"/>
      <c r="E608" s="79"/>
      <c r="F608" s="79"/>
      <c r="G608" s="79"/>
      <c r="H608" s="79"/>
      <c r="I608" s="79"/>
      <c r="J608" s="79"/>
      <c r="K608" s="79"/>
      <c r="L608" s="79"/>
      <c r="M608" s="79"/>
      <c r="N608" s="79"/>
      <c r="O608" s="79"/>
      <c r="P608" s="79"/>
      <c r="Q608" s="79"/>
      <c r="R608" s="79"/>
      <c r="S608" s="79"/>
      <c r="T608" s="79"/>
      <c r="U608" s="79"/>
      <c r="V608" s="79"/>
      <c r="W608" s="79"/>
      <c r="X608" s="79"/>
      <c r="Y608" s="79"/>
      <c r="Z608" s="79"/>
    </row>
    <row r="609" spans="1:26" ht="15.75" customHeight="1">
      <c r="A609" s="79"/>
      <c r="B609" s="79"/>
      <c r="C609" s="79"/>
      <c r="D609" s="79"/>
      <c r="E609" s="79"/>
      <c r="F609" s="79"/>
      <c r="G609" s="79"/>
      <c r="H609" s="79"/>
      <c r="I609" s="79"/>
      <c r="J609" s="79"/>
      <c r="K609" s="79"/>
      <c r="L609" s="79"/>
      <c r="M609" s="79"/>
      <c r="N609" s="79"/>
      <c r="O609" s="79"/>
      <c r="P609" s="79"/>
      <c r="Q609" s="79"/>
      <c r="R609" s="79"/>
      <c r="S609" s="79"/>
      <c r="T609" s="79"/>
      <c r="U609" s="79"/>
      <c r="V609" s="79"/>
      <c r="W609" s="79"/>
      <c r="X609" s="79"/>
      <c r="Y609" s="79"/>
      <c r="Z609" s="79"/>
    </row>
    <row r="610" spans="1:26" ht="15.75" customHeight="1">
      <c r="A610" s="79"/>
      <c r="B610" s="79"/>
      <c r="C610" s="79"/>
      <c r="D610" s="79"/>
      <c r="E610" s="79"/>
      <c r="F610" s="79"/>
      <c r="G610" s="79"/>
      <c r="H610" s="79"/>
      <c r="I610" s="79"/>
      <c r="J610" s="79"/>
      <c r="K610" s="79"/>
      <c r="L610" s="79"/>
      <c r="M610" s="79"/>
      <c r="N610" s="79"/>
      <c r="O610" s="79"/>
      <c r="P610" s="79"/>
      <c r="Q610" s="79"/>
      <c r="R610" s="79"/>
      <c r="S610" s="79"/>
      <c r="T610" s="79"/>
      <c r="U610" s="79"/>
      <c r="V610" s="79"/>
      <c r="W610" s="79"/>
      <c r="X610" s="79"/>
      <c r="Y610" s="79"/>
      <c r="Z610" s="79"/>
    </row>
    <row r="611" spans="1:26" ht="15.75" customHeight="1">
      <c r="A611" s="79"/>
      <c r="B611" s="79"/>
      <c r="C611" s="79"/>
      <c r="D611" s="79"/>
      <c r="E611" s="79"/>
      <c r="F611" s="79"/>
      <c r="G611" s="79"/>
      <c r="H611" s="79"/>
      <c r="I611" s="79"/>
      <c r="J611" s="79"/>
      <c r="K611" s="79"/>
      <c r="L611" s="79"/>
      <c r="M611" s="79"/>
      <c r="N611" s="79"/>
      <c r="O611" s="79"/>
      <c r="P611" s="79"/>
      <c r="Q611" s="79"/>
      <c r="R611" s="79"/>
      <c r="S611" s="79"/>
      <c r="T611" s="79"/>
      <c r="U611" s="79"/>
      <c r="V611" s="79"/>
      <c r="W611" s="79"/>
      <c r="X611" s="79"/>
      <c r="Y611" s="79"/>
      <c r="Z611" s="79"/>
    </row>
    <row r="612" spans="1:26" ht="15.75" customHeight="1">
      <c r="A612" s="79"/>
      <c r="B612" s="79"/>
      <c r="C612" s="79"/>
      <c r="D612" s="79"/>
      <c r="E612" s="79"/>
      <c r="F612" s="79"/>
      <c r="G612" s="79"/>
      <c r="H612" s="79"/>
      <c r="I612" s="79"/>
      <c r="J612" s="79"/>
      <c r="K612" s="79"/>
      <c r="L612" s="79"/>
      <c r="M612" s="79"/>
      <c r="N612" s="79"/>
      <c r="O612" s="79"/>
      <c r="P612" s="79"/>
      <c r="Q612" s="79"/>
      <c r="R612" s="79"/>
      <c r="S612" s="79"/>
      <c r="T612" s="79"/>
      <c r="U612" s="79"/>
      <c r="V612" s="79"/>
      <c r="W612" s="79"/>
      <c r="X612" s="79"/>
      <c r="Y612" s="79"/>
      <c r="Z612" s="79"/>
    </row>
    <row r="613" spans="1:26" ht="15.75" customHeight="1">
      <c r="A613" s="79"/>
      <c r="B613" s="79"/>
      <c r="C613" s="79"/>
      <c r="D613" s="79"/>
      <c r="E613" s="79"/>
      <c r="F613" s="79"/>
      <c r="G613" s="79"/>
      <c r="H613" s="79"/>
      <c r="I613" s="79"/>
      <c r="J613" s="79"/>
      <c r="K613" s="79"/>
      <c r="L613" s="79"/>
      <c r="M613" s="79"/>
      <c r="N613" s="79"/>
      <c r="O613" s="79"/>
      <c r="P613" s="79"/>
      <c r="Q613" s="79"/>
      <c r="R613" s="79"/>
      <c r="S613" s="79"/>
      <c r="T613" s="79"/>
      <c r="U613" s="79"/>
      <c r="V613" s="79"/>
      <c r="W613" s="79"/>
      <c r="X613" s="79"/>
      <c r="Y613" s="79"/>
      <c r="Z613" s="79"/>
    </row>
    <row r="614" spans="1:26" ht="15.75" customHeight="1">
      <c r="A614" s="79"/>
      <c r="B614" s="79"/>
      <c r="C614" s="79"/>
      <c r="D614" s="79"/>
      <c r="E614" s="79"/>
      <c r="F614" s="79"/>
      <c r="G614" s="79"/>
      <c r="H614" s="79"/>
      <c r="I614" s="79"/>
      <c r="J614" s="79"/>
      <c r="K614" s="79"/>
      <c r="L614" s="79"/>
      <c r="M614" s="79"/>
      <c r="N614" s="79"/>
      <c r="O614" s="79"/>
      <c r="P614" s="79"/>
      <c r="Q614" s="79"/>
      <c r="R614" s="79"/>
      <c r="S614" s="79"/>
      <c r="T614" s="79"/>
      <c r="U614" s="79"/>
      <c r="V614" s="79"/>
      <c r="W614" s="79"/>
      <c r="X614" s="79"/>
      <c r="Y614" s="79"/>
      <c r="Z614" s="79"/>
    </row>
    <row r="615" spans="1:26" ht="15.75" customHeight="1">
      <c r="A615" s="79"/>
      <c r="B615" s="79"/>
      <c r="C615" s="79"/>
      <c r="D615" s="79"/>
      <c r="E615" s="79"/>
      <c r="F615" s="79"/>
      <c r="G615" s="79"/>
      <c r="H615" s="79"/>
      <c r="I615" s="79"/>
      <c r="J615" s="79"/>
      <c r="K615" s="79"/>
      <c r="L615" s="79"/>
      <c r="M615" s="79"/>
      <c r="N615" s="79"/>
      <c r="O615" s="79"/>
      <c r="P615" s="79"/>
      <c r="Q615" s="79"/>
      <c r="R615" s="79"/>
      <c r="S615" s="79"/>
      <c r="T615" s="79"/>
      <c r="U615" s="79"/>
      <c r="V615" s="79"/>
      <c r="W615" s="79"/>
      <c r="X615" s="79"/>
      <c r="Y615" s="79"/>
      <c r="Z615" s="79"/>
    </row>
    <row r="616" spans="1:26" ht="15.75" customHeight="1">
      <c r="A616" s="79"/>
      <c r="B616" s="79"/>
      <c r="C616" s="79"/>
      <c r="D616" s="79"/>
      <c r="E616" s="79"/>
      <c r="F616" s="79"/>
      <c r="G616" s="79"/>
      <c r="H616" s="79"/>
      <c r="I616" s="79"/>
      <c r="J616" s="79"/>
      <c r="K616" s="79"/>
      <c r="L616" s="79"/>
      <c r="M616" s="79"/>
      <c r="N616" s="79"/>
      <c r="O616" s="79"/>
      <c r="P616" s="79"/>
      <c r="Q616" s="79"/>
      <c r="R616" s="79"/>
      <c r="S616" s="79"/>
      <c r="T616" s="79"/>
      <c r="U616" s="79"/>
      <c r="V616" s="79"/>
      <c r="W616" s="79"/>
      <c r="X616" s="79"/>
      <c r="Y616" s="79"/>
      <c r="Z616" s="79"/>
    </row>
    <row r="617" spans="1:26" ht="15.75" customHeight="1">
      <c r="A617" s="79"/>
      <c r="B617" s="79"/>
      <c r="C617" s="79"/>
      <c r="D617" s="79"/>
      <c r="E617" s="79"/>
      <c r="F617" s="79"/>
      <c r="G617" s="79"/>
      <c r="H617" s="79"/>
      <c r="I617" s="79"/>
      <c r="J617" s="79"/>
      <c r="K617" s="79"/>
      <c r="L617" s="79"/>
      <c r="M617" s="79"/>
      <c r="N617" s="79"/>
      <c r="O617" s="79"/>
      <c r="P617" s="79"/>
      <c r="Q617" s="79"/>
      <c r="R617" s="79"/>
      <c r="S617" s="79"/>
      <c r="T617" s="79"/>
      <c r="U617" s="79"/>
      <c r="V617" s="79"/>
      <c r="W617" s="79"/>
      <c r="X617" s="79"/>
      <c r="Y617" s="79"/>
      <c r="Z617" s="79"/>
    </row>
    <row r="618" spans="1:26" ht="15.75" customHeight="1">
      <c r="A618" s="79"/>
      <c r="B618" s="79"/>
      <c r="C618" s="79"/>
      <c r="D618" s="79"/>
      <c r="E618" s="79"/>
      <c r="F618" s="79"/>
      <c r="G618" s="79"/>
      <c r="H618" s="79"/>
      <c r="I618" s="79"/>
      <c r="J618" s="79"/>
      <c r="K618" s="79"/>
      <c r="L618" s="79"/>
      <c r="M618" s="79"/>
      <c r="N618" s="79"/>
      <c r="O618" s="79"/>
      <c r="P618" s="79"/>
      <c r="Q618" s="79"/>
      <c r="R618" s="79"/>
      <c r="S618" s="79"/>
      <c r="T618" s="79"/>
      <c r="U618" s="79"/>
      <c r="V618" s="79"/>
      <c r="W618" s="79"/>
      <c r="X618" s="79"/>
      <c r="Y618" s="79"/>
      <c r="Z618" s="79"/>
    </row>
    <row r="619" spans="1:26" ht="15.75" customHeight="1">
      <c r="A619" s="79"/>
      <c r="B619" s="79"/>
      <c r="C619" s="79"/>
      <c r="D619" s="79"/>
      <c r="E619" s="79"/>
      <c r="F619" s="79"/>
      <c r="G619" s="79"/>
      <c r="H619" s="79"/>
      <c r="I619" s="79"/>
      <c r="J619" s="79"/>
      <c r="K619" s="79"/>
      <c r="L619" s="79"/>
      <c r="M619" s="79"/>
      <c r="N619" s="79"/>
      <c r="O619" s="79"/>
      <c r="P619" s="79"/>
      <c r="Q619" s="79"/>
      <c r="R619" s="79"/>
      <c r="S619" s="79"/>
      <c r="T619" s="79"/>
      <c r="U619" s="79"/>
      <c r="V619" s="79"/>
      <c r="W619" s="79"/>
      <c r="X619" s="79"/>
      <c r="Y619" s="79"/>
      <c r="Z619" s="79"/>
    </row>
    <row r="620" spans="1:26" ht="15.75" customHeight="1">
      <c r="A620" s="79"/>
      <c r="B620" s="79"/>
      <c r="C620" s="79"/>
      <c r="D620" s="79"/>
      <c r="E620" s="79"/>
      <c r="F620" s="79"/>
      <c r="G620" s="79"/>
      <c r="H620" s="79"/>
      <c r="I620" s="79"/>
      <c r="J620" s="79"/>
      <c r="K620" s="79"/>
      <c r="L620" s="79"/>
      <c r="M620" s="79"/>
      <c r="N620" s="79"/>
      <c r="O620" s="79"/>
      <c r="P620" s="79"/>
      <c r="Q620" s="79"/>
      <c r="R620" s="79"/>
      <c r="S620" s="79"/>
      <c r="T620" s="79"/>
      <c r="U620" s="79"/>
      <c r="V620" s="79"/>
      <c r="W620" s="79"/>
      <c r="X620" s="79"/>
      <c r="Y620" s="79"/>
      <c r="Z620" s="79"/>
    </row>
    <row r="621" spans="1:26" ht="15.75" customHeight="1">
      <c r="A621" s="79"/>
      <c r="B621" s="79"/>
      <c r="C621" s="79"/>
      <c r="D621" s="79"/>
      <c r="E621" s="79"/>
      <c r="F621" s="79"/>
      <c r="G621" s="79"/>
      <c r="H621" s="79"/>
      <c r="I621" s="79"/>
      <c r="J621" s="79"/>
      <c r="K621" s="79"/>
      <c r="L621" s="79"/>
      <c r="M621" s="79"/>
      <c r="N621" s="79"/>
      <c r="O621" s="79"/>
      <c r="P621" s="79"/>
      <c r="Q621" s="79"/>
      <c r="R621" s="79"/>
      <c r="S621" s="79"/>
      <c r="T621" s="79"/>
      <c r="U621" s="79"/>
      <c r="V621" s="79"/>
      <c r="W621" s="79"/>
      <c r="X621" s="79"/>
      <c r="Y621" s="79"/>
      <c r="Z621" s="79"/>
    </row>
    <row r="622" spans="1:26" ht="15.75" customHeight="1">
      <c r="A622" s="79"/>
      <c r="B622" s="79"/>
      <c r="C622" s="79"/>
      <c r="D622" s="79"/>
      <c r="E622" s="79"/>
      <c r="F622" s="79"/>
      <c r="G622" s="79"/>
      <c r="H622" s="79"/>
      <c r="I622" s="79"/>
      <c r="J622" s="79"/>
      <c r="K622" s="79"/>
      <c r="L622" s="79"/>
      <c r="M622" s="79"/>
      <c r="N622" s="79"/>
      <c r="O622" s="79"/>
      <c r="P622" s="79"/>
      <c r="Q622" s="79"/>
      <c r="R622" s="79"/>
      <c r="S622" s="79"/>
      <c r="T622" s="79"/>
      <c r="U622" s="79"/>
      <c r="V622" s="79"/>
      <c r="W622" s="79"/>
      <c r="X622" s="79"/>
      <c r="Y622" s="79"/>
      <c r="Z622" s="79"/>
    </row>
    <row r="623" spans="1:26" ht="15.75" customHeight="1">
      <c r="A623" s="79"/>
      <c r="B623" s="79"/>
      <c r="C623" s="79"/>
      <c r="D623" s="79"/>
      <c r="E623" s="79"/>
      <c r="F623" s="79"/>
      <c r="G623" s="79"/>
      <c r="H623" s="79"/>
      <c r="I623" s="79"/>
      <c r="J623" s="79"/>
      <c r="K623" s="79"/>
      <c r="L623" s="79"/>
      <c r="M623" s="79"/>
      <c r="N623" s="79"/>
      <c r="O623" s="79"/>
      <c r="P623" s="79"/>
      <c r="Q623" s="79"/>
      <c r="R623" s="79"/>
      <c r="S623" s="79"/>
      <c r="T623" s="79"/>
      <c r="U623" s="79"/>
      <c r="V623" s="79"/>
      <c r="W623" s="79"/>
      <c r="X623" s="79"/>
      <c r="Y623" s="79"/>
      <c r="Z623" s="79"/>
    </row>
    <row r="624" spans="1:26" ht="15.75" customHeight="1">
      <c r="A624" s="79"/>
      <c r="B624" s="79"/>
      <c r="C624" s="79"/>
      <c r="D624" s="79"/>
      <c r="E624" s="79"/>
      <c r="F624" s="79"/>
      <c r="G624" s="79"/>
      <c r="H624" s="79"/>
      <c r="I624" s="79"/>
      <c r="J624" s="79"/>
      <c r="K624" s="79"/>
      <c r="L624" s="79"/>
      <c r="M624" s="79"/>
      <c r="N624" s="79"/>
      <c r="O624" s="79"/>
      <c r="P624" s="79"/>
      <c r="Q624" s="79"/>
      <c r="R624" s="79"/>
      <c r="S624" s="79"/>
      <c r="T624" s="79"/>
      <c r="U624" s="79"/>
      <c r="V624" s="79"/>
      <c r="W624" s="79"/>
      <c r="X624" s="79"/>
      <c r="Y624" s="79"/>
      <c r="Z624" s="79"/>
    </row>
    <row r="625" spans="1:26" ht="15.75" customHeight="1">
      <c r="A625" s="79"/>
      <c r="B625" s="79"/>
      <c r="C625" s="79"/>
      <c r="D625" s="79"/>
      <c r="E625" s="79"/>
      <c r="F625" s="79"/>
      <c r="G625" s="79"/>
      <c r="H625" s="79"/>
      <c r="I625" s="79"/>
      <c r="J625" s="79"/>
      <c r="K625" s="79"/>
      <c r="L625" s="79"/>
      <c r="M625" s="79"/>
      <c r="N625" s="79"/>
      <c r="O625" s="79"/>
      <c r="P625" s="79"/>
      <c r="Q625" s="79"/>
      <c r="R625" s="79"/>
      <c r="S625" s="79"/>
      <c r="T625" s="79"/>
      <c r="U625" s="79"/>
      <c r="V625" s="79"/>
      <c r="W625" s="79"/>
      <c r="X625" s="79"/>
      <c r="Y625" s="79"/>
      <c r="Z625" s="79"/>
    </row>
    <row r="626" spans="1:26" ht="15.75" customHeight="1">
      <c r="A626" s="79"/>
      <c r="B626" s="79"/>
      <c r="C626" s="79"/>
      <c r="D626" s="79"/>
      <c r="E626" s="79"/>
      <c r="F626" s="79"/>
      <c r="G626" s="79"/>
      <c r="H626" s="79"/>
      <c r="I626" s="79"/>
      <c r="J626" s="79"/>
      <c r="K626" s="79"/>
      <c r="L626" s="79"/>
      <c r="M626" s="79"/>
      <c r="N626" s="79"/>
      <c r="O626" s="79"/>
      <c r="P626" s="79"/>
      <c r="Q626" s="79"/>
      <c r="R626" s="79"/>
      <c r="S626" s="79"/>
      <c r="T626" s="79"/>
      <c r="U626" s="79"/>
      <c r="V626" s="79"/>
      <c r="W626" s="79"/>
      <c r="X626" s="79"/>
      <c r="Y626" s="79"/>
      <c r="Z626" s="79"/>
    </row>
    <row r="627" spans="1:26" ht="15.75" customHeight="1">
      <c r="A627" s="79"/>
      <c r="B627" s="79"/>
      <c r="C627" s="79"/>
      <c r="D627" s="79"/>
      <c r="E627" s="79"/>
      <c r="F627" s="79"/>
      <c r="G627" s="79"/>
      <c r="H627" s="79"/>
      <c r="I627" s="79"/>
      <c r="J627" s="79"/>
      <c r="K627" s="79"/>
      <c r="L627" s="79"/>
      <c r="M627" s="79"/>
      <c r="N627" s="79"/>
      <c r="O627" s="79"/>
      <c r="P627" s="79"/>
      <c r="Q627" s="79"/>
      <c r="R627" s="79"/>
      <c r="S627" s="79"/>
      <c r="T627" s="79"/>
      <c r="U627" s="79"/>
      <c r="V627" s="79"/>
      <c r="W627" s="79"/>
      <c r="X627" s="79"/>
      <c r="Y627" s="79"/>
      <c r="Z627" s="79"/>
    </row>
    <row r="628" spans="1:26" ht="15.75" customHeight="1">
      <c r="A628" s="79"/>
      <c r="B628" s="79"/>
      <c r="C628" s="79"/>
      <c r="D628" s="79"/>
      <c r="E628" s="79"/>
      <c r="F628" s="79"/>
      <c r="G628" s="79"/>
      <c r="H628" s="79"/>
      <c r="I628" s="79"/>
      <c r="J628" s="79"/>
      <c r="K628" s="79"/>
      <c r="L628" s="79"/>
      <c r="M628" s="79"/>
      <c r="N628" s="79"/>
      <c r="O628" s="79"/>
      <c r="P628" s="79"/>
      <c r="Q628" s="79"/>
      <c r="R628" s="79"/>
      <c r="S628" s="79"/>
      <c r="T628" s="79"/>
      <c r="U628" s="79"/>
      <c r="V628" s="79"/>
      <c r="W628" s="79"/>
      <c r="X628" s="79"/>
      <c r="Y628" s="79"/>
      <c r="Z628" s="79"/>
    </row>
    <row r="629" spans="1:26" ht="15.75" customHeight="1">
      <c r="A629" s="79"/>
      <c r="B629" s="79"/>
      <c r="C629" s="79"/>
      <c r="D629" s="79"/>
      <c r="E629" s="79"/>
      <c r="F629" s="79"/>
      <c r="G629" s="79"/>
      <c r="H629" s="79"/>
      <c r="I629" s="79"/>
      <c r="J629" s="79"/>
      <c r="K629" s="79"/>
      <c r="L629" s="79"/>
      <c r="M629" s="79"/>
      <c r="N629" s="79"/>
      <c r="O629" s="79"/>
      <c r="P629" s="79"/>
      <c r="Q629" s="79"/>
      <c r="R629" s="79"/>
      <c r="S629" s="79"/>
      <c r="T629" s="79"/>
      <c r="U629" s="79"/>
      <c r="V629" s="79"/>
      <c r="W629" s="79"/>
      <c r="X629" s="79"/>
      <c r="Y629" s="79"/>
      <c r="Z629" s="79"/>
    </row>
    <row r="630" spans="1:26" ht="15.75" customHeight="1">
      <c r="A630" s="79"/>
      <c r="B630" s="79"/>
      <c r="C630" s="79"/>
      <c r="D630" s="79"/>
      <c r="E630" s="79"/>
      <c r="F630" s="79"/>
      <c r="G630" s="79"/>
      <c r="H630" s="79"/>
      <c r="I630" s="79"/>
      <c r="J630" s="79"/>
      <c r="K630" s="79"/>
      <c r="L630" s="79"/>
      <c r="M630" s="79"/>
      <c r="N630" s="79"/>
      <c r="O630" s="79"/>
      <c r="P630" s="79"/>
      <c r="Q630" s="79"/>
      <c r="R630" s="79"/>
      <c r="S630" s="79"/>
      <c r="T630" s="79"/>
      <c r="U630" s="79"/>
      <c r="V630" s="79"/>
      <c r="W630" s="79"/>
      <c r="X630" s="79"/>
      <c r="Y630" s="79"/>
      <c r="Z630" s="79"/>
    </row>
    <row r="631" spans="1:26" ht="15.75" customHeight="1">
      <c r="A631" s="79"/>
      <c r="B631" s="79"/>
      <c r="C631" s="79"/>
      <c r="D631" s="79"/>
      <c r="E631" s="79"/>
      <c r="F631" s="79"/>
      <c r="G631" s="79"/>
      <c r="H631" s="79"/>
      <c r="I631" s="79"/>
      <c r="J631" s="79"/>
      <c r="K631" s="79"/>
      <c r="L631" s="79"/>
      <c r="M631" s="79"/>
      <c r="N631" s="79"/>
      <c r="O631" s="79"/>
      <c r="P631" s="79"/>
      <c r="Q631" s="79"/>
      <c r="R631" s="79"/>
      <c r="S631" s="79"/>
      <c r="T631" s="79"/>
      <c r="U631" s="79"/>
      <c r="V631" s="79"/>
      <c r="W631" s="79"/>
      <c r="X631" s="79"/>
      <c r="Y631" s="79"/>
      <c r="Z631" s="79"/>
    </row>
    <row r="632" spans="1:26" ht="15.75" customHeight="1">
      <c r="A632" s="79"/>
      <c r="B632" s="79"/>
      <c r="C632" s="79"/>
      <c r="D632" s="79"/>
      <c r="E632" s="79"/>
      <c r="F632" s="79"/>
      <c r="G632" s="79"/>
      <c r="H632" s="79"/>
      <c r="I632" s="79"/>
      <c r="J632" s="79"/>
      <c r="K632" s="79"/>
      <c r="L632" s="79"/>
      <c r="M632" s="79"/>
      <c r="N632" s="79"/>
      <c r="O632" s="79"/>
      <c r="P632" s="79"/>
      <c r="Q632" s="79"/>
      <c r="R632" s="79"/>
      <c r="S632" s="79"/>
      <c r="T632" s="79"/>
      <c r="U632" s="79"/>
      <c r="V632" s="79"/>
      <c r="W632" s="79"/>
      <c r="X632" s="79"/>
      <c r="Y632" s="79"/>
      <c r="Z632" s="79"/>
    </row>
    <row r="633" spans="1:26" ht="15.75" customHeight="1">
      <c r="A633" s="79"/>
      <c r="B633" s="79"/>
      <c r="C633" s="79"/>
      <c r="D633" s="79"/>
      <c r="E633" s="79"/>
      <c r="F633" s="79"/>
      <c r="G633" s="79"/>
      <c r="H633" s="79"/>
      <c r="I633" s="79"/>
      <c r="J633" s="79"/>
      <c r="K633" s="79"/>
      <c r="L633" s="79"/>
      <c r="M633" s="79"/>
      <c r="N633" s="79"/>
      <c r="O633" s="79"/>
      <c r="P633" s="79"/>
      <c r="Q633" s="79"/>
      <c r="R633" s="79"/>
      <c r="S633" s="79"/>
      <c r="T633" s="79"/>
      <c r="U633" s="79"/>
      <c r="V633" s="79"/>
      <c r="W633" s="79"/>
      <c r="X633" s="79"/>
      <c r="Y633" s="79"/>
      <c r="Z633" s="79"/>
    </row>
    <row r="634" spans="1:26" ht="15.75" customHeight="1">
      <c r="A634" s="79"/>
      <c r="B634" s="79"/>
      <c r="C634" s="79"/>
      <c r="D634" s="79"/>
      <c r="E634" s="79"/>
      <c r="F634" s="79"/>
      <c r="G634" s="79"/>
      <c r="H634" s="79"/>
      <c r="I634" s="79"/>
      <c r="J634" s="79"/>
      <c r="K634" s="79"/>
      <c r="L634" s="79"/>
      <c r="M634" s="79"/>
      <c r="N634" s="79"/>
      <c r="O634" s="79"/>
      <c r="P634" s="79"/>
      <c r="Q634" s="79"/>
      <c r="R634" s="79"/>
      <c r="S634" s="79"/>
      <c r="T634" s="79"/>
      <c r="U634" s="79"/>
      <c r="V634" s="79"/>
      <c r="W634" s="79"/>
      <c r="X634" s="79"/>
      <c r="Y634" s="79"/>
      <c r="Z634" s="79"/>
    </row>
    <row r="635" spans="1:26" ht="15.75" customHeight="1">
      <c r="A635" s="79"/>
      <c r="B635" s="79"/>
      <c r="C635" s="79"/>
      <c r="D635" s="79"/>
      <c r="E635" s="79"/>
      <c r="F635" s="79"/>
      <c r="G635" s="79"/>
      <c r="H635" s="79"/>
      <c r="I635" s="79"/>
      <c r="J635" s="79"/>
      <c r="K635" s="79"/>
      <c r="L635" s="79"/>
      <c r="M635" s="79"/>
      <c r="N635" s="79"/>
      <c r="O635" s="79"/>
      <c r="P635" s="79"/>
      <c r="Q635" s="79"/>
      <c r="R635" s="79"/>
      <c r="S635" s="79"/>
      <c r="T635" s="79"/>
      <c r="U635" s="79"/>
      <c r="V635" s="79"/>
      <c r="W635" s="79"/>
      <c r="X635" s="79"/>
      <c r="Y635" s="79"/>
      <c r="Z635" s="79"/>
    </row>
    <row r="636" spans="1:26" ht="15.75" customHeight="1">
      <c r="A636" s="79"/>
      <c r="B636" s="79"/>
      <c r="C636" s="79"/>
      <c r="D636" s="79"/>
      <c r="E636" s="79"/>
      <c r="F636" s="79"/>
      <c r="G636" s="79"/>
      <c r="H636" s="79"/>
      <c r="I636" s="79"/>
      <c r="J636" s="79"/>
      <c r="K636" s="79"/>
      <c r="L636" s="79"/>
      <c r="M636" s="79"/>
      <c r="N636" s="79"/>
      <c r="O636" s="79"/>
      <c r="P636" s="79"/>
      <c r="Q636" s="79"/>
      <c r="R636" s="79"/>
      <c r="S636" s="79"/>
      <c r="T636" s="79"/>
      <c r="U636" s="79"/>
      <c r="V636" s="79"/>
      <c r="W636" s="79"/>
      <c r="X636" s="79"/>
      <c r="Y636" s="79"/>
      <c r="Z636" s="79"/>
    </row>
    <row r="637" spans="1:26" ht="15.75" customHeight="1">
      <c r="A637" s="79"/>
      <c r="B637" s="79"/>
      <c r="C637" s="79"/>
      <c r="D637" s="79"/>
      <c r="E637" s="79"/>
      <c r="F637" s="79"/>
      <c r="G637" s="79"/>
      <c r="H637" s="79"/>
      <c r="I637" s="79"/>
      <c r="J637" s="79"/>
      <c r="K637" s="79"/>
      <c r="L637" s="79"/>
      <c r="M637" s="79"/>
      <c r="N637" s="79"/>
      <c r="O637" s="79"/>
      <c r="P637" s="79"/>
      <c r="Q637" s="79"/>
      <c r="R637" s="79"/>
      <c r="S637" s="79"/>
      <c r="T637" s="79"/>
      <c r="U637" s="79"/>
      <c r="V637" s="79"/>
      <c r="W637" s="79"/>
      <c r="X637" s="79"/>
      <c r="Y637" s="79"/>
      <c r="Z637" s="79"/>
    </row>
    <row r="638" spans="1:26" ht="15.75" customHeight="1">
      <c r="A638" s="79"/>
      <c r="B638" s="79"/>
      <c r="C638" s="79"/>
      <c r="D638" s="79"/>
      <c r="E638" s="79"/>
      <c r="F638" s="79"/>
      <c r="G638" s="79"/>
      <c r="H638" s="79"/>
      <c r="I638" s="79"/>
      <c r="J638" s="79"/>
      <c r="K638" s="79"/>
      <c r="L638" s="79"/>
      <c r="M638" s="79"/>
      <c r="N638" s="79"/>
      <c r="O638" s="79"/>
      <c r="P638" s="79"/>
      <c r="Q638" s="79"/>
      <c r="R638" s="79"/>
      <c r="S638" s="79"/>
      <c r="T638" s="79"/>
      <c r="U638" s="79"/>
      <c r="V638" s="79"/>
      <c r="W638" s="79"/>
      <c r="X638" s="79"/>
      <c r="Y638" s="79"/>
      <c r="Z638" s="79"/>
    </row>
    <row r="639" spans="1:26" ht="15.75" customHeight="1">
      <c r="A639" s="79"/>
      <c r="B639" s="79"/>
      <c r="C639" s="79"/>
      <c r="D639" s="79"/>
      <c r="E639" s="79"/>
      <c r="F639" s="79"/>
      <c r="G639" s="79"/>
      <c r="H639" s="79"/>
      <c r="I639" s="79"/>
      <c r="J639" s="79"/>
      <c r="K639" s="79"/>
      <c r="L639" s="79"/>
      <c r="M639" s="79"/>
      <c r="N639" s="79"/>
      <c r="O639" s="79"/>
      <c r="P639" s="79"/>
      <c r="Q639" s="79"/>
      <c r="R639" s="79"/>
      <c r="S639" s="79"/>
      <c r="T639" s="79"/>
      <c r="U639" s="79"/>
      <c r="V639" s="79"/>
      <c r="W639" s="79"/>
      <c r="X639" s="79"/>
      <c r="Y639" s="79"/>
      <c r="Z639" s="79"/>
    </row>
    <row r="640" spans="1:26" ht="15.75" customHeight="1">
      <c r="A640" s="79"/>
      <c r="B640" s="79"/>
      <c r="C640" s="79"/>
      <c r="D640" s="79"/>
      <c r="E640" s="79"/>
      <c r="F640" s="79"/>
      <c r="G640" s="79"/>
      <c r="H640" s="79"/>
      <c r="I640" s="79"/>
      <c r="J640" s="79"/>
      <c r="K640" s="79"/>
      <c r="L640" s="79"/>
      <c r="M640" s="79"/>
      <c r="N640" s="79"/>
      <c r="O640" s="79"/>
      <c r="P640" s="79"/>
      <c r="Q640" s="79"/>
      <c r="R640" s="79"/>
      <c r="S640" s="79"/>
      <c r="T640" s="79"/>
      <c r="U640" s="79"/>
      <c r="V640" s="79"/>
      <c r="W640" s="79"/>
      <c r="X640" s="79"/>
      <c r="Y640" s="79"/>
      <c r="Z640" s="79"/>
    </row>
    <row r="641" spans="1:26" ht="15.75" customHeight="1">
      <c r="A641" s="79"/>
      <c r="B641" s="79"/>
      <c r="C641" s="79"/>
      <c r="D641" s="79"/>
      <c r="E641" s="79"/>
      <c r="F641" s="79"/>
      <c r="G641" s="79"/>
      <c r="H641" s="79"/>
      <c r="I641" s="79"/>
      <c r="J641" s="79"/>
      <c r="K641" s="79"/>
      <c r="L641" s="79"/>
      <c r="M641" s="79"/>
      <c r="N641" s="79"/>
      <c r="O641" s="79"/>
      <c r="P641" s="79"/>
      <c r="Q641" s="79"/>
      <c r="R641" s="79"/>
      <c r="S641" s="79"/>
      <c r="T641" s="79"/>
      <c r="U641" s="79"/>
      <c r="V641" s="79"/>
      <c r="W641" s="79"/>
      <c r="X641" s="79"/>
      <c r="Y641" s="79"/>
      <c r="Z641" s="79"/>
    </row>
    <row r="642" spans="1:26" ht="15.75" customHeight="1">
      <c r="A642" s="79"/>
      <c r="B642" s="79"/>
      <c r="C642" s="79"/>
      <c r="D642" s="79"/>
      <c r="E642" s="79"/>
      <c r="F642" s="79"/>
      <c r="G642" s="79"/>
      <c r="H642" s="79"/>
      <c r="I642" s="79"/>
      <c r="J642" s="79"/>
      <c r="K642" s="79"/>
      <c r="L642" s="79"/>
      <c r="M642" s="79"/>
      <c r="N642" s="79"/>
      <c r="O642" s="79"/>
      <c r="P642" s="79"/>
      <c r="Q642" s="79"/>
      <c r="R642" s="79"/>
      <c r="S642" s="79"/>
      <c r="T642" s="79"/>
      <c r="U642" s="79"/>
      <c r="V642" s="79"/>
      <c r="W642" s="79"/>
      <c r="X642" s="79"/>
      <c r="Y642" s="79"/>
      <c r="Z642" s="79"/>
    </row>
    <row r="643" spans="1:26" ht="15.75" customHeight="1">
      <c r="A643" s="79"/>
      <c r="B643" s="79"/>
      <c r="C643" s="79"/>
      <c r="D643" s="79"/>
      <c r="E643" s="79"/>
      <c r="F643" s="79"/>
      <c r="G643" s="79"/>
      <c r="H643" s="79"/>
      <c r="I643" s="79"/>
      <c r="J643" s="79"/>
      <c r="K643" s="79"/>
      <c r="L643" s="79"/>
      <c r="M643" s="79"/>
      <c r="N643" s="79"/>
      <c r="O643" s="79"/>
      <c r="P643" s="79"/>
      <c r="Q643" s="79"/>
      <c r="R643" s="79"/>
      <c r="S643" s="79"/>
      <c r="T643" s="79"/>
      <c r="U643" s="79"/>
      <c r="V643" s="79"/>
      <c r="W643" s="79"/>
      <c r="X643" s="79"/>
      <c r="Y643" s="79"/>
      <c r="Z643" s="79"/>
    </row>
    <row r="644" spans="1:26" ht="15.75" customHeight="1">
      <c r="A644" s="79"/>
      <c r="B644" s="79"/>
      <c r="C644" s="79"/>
      <c r="D644" s="79"/>
      <c r="E644" s="79"/>
      <c r="F644" s="79"/>
      <c r="G644" s="79"/>
      <c r="H644" s="79"/>
      <c r="I644" s="79"/>
      <c r="J644" s="79"/>
      <c r="K644" s="79"/>
      <c r="L644" s="79"/>
      <c r="M644" s="79"/>
      <c r="N644" s="79"/>
      <c r="O644" s="79"/>
      <c r="P644" s="79"/>
      <c r="Q644" s="79"/>
      <c r="R644" s="79"/>
      <c r="S644" s="79"/>
      <c r="T644" s="79"/>
      <c r="U644" s="79"/>
      <c r="V644" s="79"/>
      <c r="W644" s="79"/>
      <c r="X644" s="79"/>
      <c r="Y644" s="79"/>
      <c r="Z644" s="79"/>
    </row>
    <row r="645" spans="1:26" ht="15.75" customHeight="1">
      <c r="A645" s="79"/>
      <c r="B645" s="79"/>
      <c r="C645" s="79"/>
      <c r="D645" s="79"/>
      <c r="E645" s="79"/>
      <c r="F645" s="79"/>
      <c r="G645" s="79"/>
      <c r="H645" s="79"/>
      <c r="I645" s="79"/>
      <c r="J645" s="79"/>
      <c r="K645" s="79"/>
      <c r="L645" s="79"/>
      <c r="M645" s="79"/>
      <c r="N645" s="79"/>
      <c r="O645" s="79"/>
      <c r="P645" s="79"/>
      <c r="Q645" s="79"/>
      <c r="R645" s="79"/>
      <c r="S645" s="79"/>
      <c r="T645" s="79"/>
      <c r="U645" s="79"/>
      <c r="V645" s="79"/>
      <c r="W645" s="79"/>
      <c r="X645" s="79"/>
      <c r="Y645" s="79"/>
      <c r="Z645" s="79"/>
    </row>
    <row r="646" spans="1:26" ht="15.75" customHeight="1">
      <c r="A646" s="79"/>
      <c r="B646" s="79"/>
      <c r="C646" s="79"/>
      <c r="D646" s="79"/>
      <c r="E646" s="79"/>
      <c r="F646" s="79"/>
      <c r="G646" s="79"/>
      <c r="H646" s="79"/>
      <c r="I646" s="79"/>
      <c r="J646" s="79"/>
      <c r="K646" s="79"/>
      <c r="L646" s="79"/>
      <c r="M646" s="79"/>
      <c r="N646" s="79"/>
      <c r="O646" s="79"/>
      <c r="P646" s="79"/>
      <c r="Q646" s="79"/>
      <c r="R646" s="79"/>
      <c r="S646" s="79"/>
      <c r="T646" s="79"/>
      <c r="U646" s="79"/>
      <c r="V646" s="79"/>
      <c r="W646" s="79"/>
      <c r="X646" s="79"/>
      <c r="Y646" s="79"/>
      <c r="Z646" s="79"/>
    </row>
    <row r="647" spans="1:26" ht="15.75" customHeight="1">
      <c r="A647" s="79"/>
      <c r="B647" s="79"/>
      <c r="C647" s="79"/>
      <c r="D647" s="79"/>
      <c r="E647" s="79"/>
      <c r="F647" s="79"/>
      <c r="G647" s="79"/>
      <c r="H647" s="79"/>
      <c r="I647" s="79"/>
      <c r="J647" s="79"/>
      <c r="K647" s="79"/>
      <c r="L647" s="79"/>
      <c r="M647" s="79"/>
      <c r="N647" s="79"/>
      <c r="O647" s="79"/>
      <c r="P647" s="79"/>
      <c r="Q647" s="79"/>
      <c r="R647" s="79"/>
      <c r="S647" s="79"/>
      <c r="T647" s="79"/>
      <c r="U647" s="79"/>
      <c r="V647" s="79"/>
      <c r="W647" s="79"/>
      <c r="X647" s="79"/>
      <c r="Y647" s="79"/>
      <c r="Z647" s="79"/>
    </row>
    <row r="648" spans="1:26" ht="15.75" customHeight="1">
      <c r="A648" s="79"/>
      <c r="B648" s="79"/>
      <c r="C648" s="79"/>
      <c r="D648" s="79"/>
      <c r="E648" s="79"/>
      <c r="F648" s="79"/>
      <c r="G648" s="79"/>
      <c r="H648" s="79"/>
      <c r="I648" s="79"/>
      <c r="J648" s="79"/>
      <c r="K648" s="79"/>
      <c r="L648" s="79"/>
      <c r="M648" s="79"/>
      <c r="N648" s="79"/>
      <c r="O648" s="79"/>
      <c r="P648" s="79"/>
      <c r="Q648" s="79"/>
      <c r="R648" s="79"/>
      <c r="S648" s="79"/>
      <c r="T648" s="79"/>
      <c r="U648" s="79"/>
      <c r="V648" s="79"/>
      <c r="W648" s="79"/>
      <c r="X648" s="79"/>
      <c r="Y648" s="79"/>
      <c r="Z648" s="79"/>
    </row>
    <row r="649" spans="1:26" ht="15.75" customHeight="1">
      <c r="A649" s="79"/>
      <c r="B649" s="79"/>
      <c r="C649" s="79"/>
      <c r="D649" s="79"/>
      <c r="E649" s="79"/>
      <c r="F649" s="79"/>
      <c r="G649" s="79"/>
      <c r="H649" s="79"/>
      <c r="I649" s="79"/>
      <c r="J649" s="79"/>
      <c r="K649" s="79"/>
      <c r="L649" s="79"/>
      <c r="M649" s="79"/>
      <c r="N649" s="79"/>
      <c r="O649" s="79"/>
      <c r="P649" s="79"/>
      <c r="Q649" s="79"/>
      <c r="R649" s="79"/>
      <c r="S649" s="79"/>
      <c r="T649" s="79"/>
      <c r="U649" s="79"/>
      <c r="V649" s="79"/>
      <c r="W649" s="79"/>
      <c r="X649" s="79"/>
      <c r="Y649" s="79"/>
      <c r="Z649" s="79"/>
    </row>
    <row r="650" spans="1:26" ht="15.75" customHeight="1">
      <c r="A650" s="79"/>
      <c r="B650" s="79"/>
      <c r="C650" s="79"/>
      <c r="D650" s="79"/>
      <c r="E650" s="79"/>
      <c r="F650" s="79"/>
      <c r="G650" s="79"/>
      <c r="H650" s="79"/>
      <c r="I650" s="79"/>
      <c r="J650" s="79"/>
      <c r="K650" s="79"/>
      <c r="L650" s="79"/>
      <c r="M650" s="79"/>
      <c r="N650" s="79"/>
      <c r="O650" s="79"/>
      <c r="P650" s="79"/>
      <c r="Q650" s="79"/>
      <c r="R650" s="79"/>
      <c r="S650" s="79"/>
      <c r="T650" s="79"/>
      <c r="U650" s="79"/>
      <c r="V650" s="79"/>
      <c r="W650" s="79"/>
      <c r="X650" s="79"/>
      <c r="Y650" s="79"/>
      <c r="Z650" s="79"/>
    </row>
    <row r="651" spans="1:26" ht="15.75" customHeight="1">
      <c r="A651" s="79"/>
      <c r="B651" s="79"/>
      <c r="C651" s="79"/>
      <c r="D651" s="79"/>
      <c r="E651" s="79"/>
      <c r="F651" s="79"/>
      <c r="G651" s="79"/>
      <c r="H651" s="79"/>
      <c r="I651" s="79"/>
      <c r="J651" s="79"/>
      <c r="K651" s="79"/>
      <c r="L651" s="79"/>
      <c r="M651" s="79"/>
      <c r="N651" s="79"/>
      <c r="O651" s="79"/>
      <c r="P651" s="79"/>
      <c r="Q651" s="79"/>
      <c r="R651" s="79"/>
      <c r="S651" s="79"/>
      <c r="T651" s="79"/>
      <c r="U651" s="79"/>
      <c r="V651" s="79"/>
      <c r="W651" s="79"/>
      <c r="X651" s="79"/>
      <c r="Y651" s="79"/>
      <c r="Z651" s="79"/>
    </row>
    <row r="652" spans="1:26" ht="15.75" customHeight="1">
      <c r="A652" s="79"/>
      <c r="B652" s="79"/>
      <c r="C652" s="79"/>
      <c r="D652" s="79"/>
      <c r="E652" s="79"/>
      <c r="F652" s="79"/>
      <c r="G652" s="79"/>
      <c r="H652" s="79"/>
      <c r="I652" s="79"/>
      <c r="J652" s="79"/>
      <c r="K652" s="79"/>
      <c r="L652" s="79"/>
      <c r="M652" s="79"/>
      <c r="N652" s="79"/>
      <c r="O652" s="79"/>
      <c r="P652" s="79"/>
      <c r="Q652" s="79"/>
      <c r="R652" s="79"/>
      <c r="S652" s="79"/>
      <c r="T652" s="79"/>
      <c r="U652" s="79"/>
      <c r="V652" s="79"/>
      <c r="W652" s="79"/>
      <c r="X652" s="79"/>
      <c r="Y652" s="79"/>
      <c r="Z652" s="79"/>
    </row>
    <row r="653" spans="1:26" ht="15.75" customHeight="1">
      <c r="A653" s="79"/>
      <c r="B653" s="79"/>
      <c r="C653" s="79"/>
      <c r="D653" s="79"/>
      <c r="E653" s="79"/>
      <c r="F653" s="79"/>
      <c r="G653" s="79"/>
      <c r="H653" s="79"/>
      <c r="I653" s="79"/>
      <c r="J653" s="79"/>
      <c r="K653" s="79"/>
      <c r="L653" s="79"/>
      <c r="M653" s="79"/>
      <c r="N653" s="79"/>
      <c r="O653" s="79"/>
      <c r="P653" s="79"/>
      <c r="Q653" s="79"/>
      <c r="R653" s="79"/>
      <c r="S653" s="79"/>
      <c r="T653" s="79"/>
      <c r="U653" s="79"/>
      <c r="V653" s="79"/>
      <c r="W653" s="79"/>
      <c r="X653" s="79"/>
      <c r="Y653" s="79"/>
      <c r="Z653" s="79"/>
    </row>
    <row r="654" spans="1:26" ht="15.75" customHeight="1">
      <c r="A654" s="79"/>
      <c r="B654" s="79"/>
      <c r="C654" s="79"/>
      <c r="D654" s="79"/>
      <c r="E654" s="79"/>
      <c r="F654" s="79"/>
      <c r="G654" s="79"/>
      <c r="H654" s="79"/>
      <c r="I654" s="79"/>
      <c r="J654" s="79"/>
      <c r="K654" s="79"/>
      <c r="L654" s="79"/>
      <c r="M654" s="79"/>
      <c r="N654" s="79"/>
      <c r="O654" s="79"/>
      <c r="P654" s="79"/>
      <c r="Q654" s="79"/>
      <c r="R654" s="79"/>
      <c r="S654" s="79"/>
      <c r="T654" s="79"/>
      <c r="U654" s="79"/>
      <c r="V654" s="79"/>
      <c r="W654" s="79"/>
      <c r="X654" s="79"/>
      <c r="Y654" s="79"/>
      <c r="Z654" s="79"/>
    </row>
    <row r="655" spans="1:26" ht="15.75" customHeight="1">
      <c r="A655" s="79"/>
      <c r="B655" s="79"/>
      <c r="C655" s="79"/>
      <c r="D655" s="79"/>
      <c r="E655" s="79"/>
      <c r="F655" s="79"/>
      <c r="G655" s="79"/>
      <c r="H655" s="79"/>
      <c r="I655" s="79"/>
      <c r="J655" s="79"/>
      <c r="K655" s="79"/>
      <c r="L655" s="79"/>
      <c r="M655" s="79"/>
      <c r="N655" s="79"/>
      <c r="O655" s="79"/>
      <c r="P655" s="79"/>
      <c r="Q655" s="79"/>
      <c r="R655" s="79"/>
      <c r="S655" s="79"/>
      <c r="T655" s="79"/>
      <c r="U655" s="79"/>
      <c r="V655" s="79"/>
      <c r="W655" s="79"/>
      <c r="X655" s="79"/>
      <c r="Y655" s="79"/>
      <c r="Z655" s="79"/>
    </row>
    <row r="656" spans="1:26" ht="15.75" customHeight="1">
      <c r="A656" s="79"/>
      <c r="B656" s="79"/>
      <c r="C656" s="79"/>
      <c r="D656" s="79"/>
      <c r="E656" s="79"/>
      <c r="F656" s="79"/>
      <c r="G656" s="79"/>
      <c r="H656" s="79"/>
      <c r="I656" s="79"/>
      <c r="J656" s="79"/>
      <c r="K656" s="79"/>
      <c r="L656" s="79"/>
      <c r="M656" s="79"/>
      <c r="N656" s="79"/>
      <c r="O656" s="79"/>
      <c r="P656" s="79"/>
      <c r="Q656" s="79"/>
      <c r="R656" s="79"/>
      <c r="S656" s="79"/>
      <c r="T656" s="79"/>
      <c r="U656" s="79"/>
      <c r="V656" s="79"/>
      <c r="W656" s="79"/>
      <c r="X656" s="79"/>
      <c r="Y656" s="79"/>
      <c r="Z656" s="79"/>
    </row>
    <row r="657" spans="1:26" ht="15.75" customHeight="1">
      <c r="A657" s="79"/>
      <c r="B657" s="79"/>
      <c r="C657" s="79"/>
      <c r="D657" s="79"/>
      <c r="E657" s="79"/>
      <c r="F657" s="79"/>
      <c r="G657" s="79"/>
      <c r="H657" s="79"/>
      <c r="I657" s="79"/>
      <c r="J657" s="79"/>
      <c r="K657" s="79"/>
      <c r="L657" s="79"/>
      <c r="M657" s="79"/>
      <c r="N657" s="79"/>
      <c r="O657" s="79"/>
      <c r="P657" s="79"/>
      <c r="Q657" s="79"/>
      <c r="R657" s="79"/>
      <c r="S657" s="79"/>
      <c r="T657" s="79"/>
      <c r="U657" s="79"/>
      <c r="V657" s="79"/>
      <c r="W657" s="79"/>
      <c r="X657" s="79"/>
      <c r="Y657" s="79"/>
      <c r="Z657" s="79"/>
    </row>
    <row r="658" spans="1:26" ht="15.75" customHeight="1">
      <c r="A658" s="79"/>
      <c r="B658" s="79"/>
      <c r="C658" s="79"/>
      <c r="D658" s="79"/>
      <c r="E658" s="79"/>
      <c r="F658" s="79"/>
      <c r="G658" s="79"/>
      <c r="H658" s="79"/>
      <c r="I658" s="79"/>
      <c r="J658" s="79"/>
      <c r="K658" s="79"/>
      <c r="L658" s="79"/>
      <c r="M658" s="79"/>
      <c r="N658" s="79"/>
      <c r="O658" s="79"/>
      <c r="P658" s="79"/>
      <c r="Q658" s="79"/>
      <c r="R658" s="79"/>
      <c r="S658" s="79"/>
      <c r="T658" s="79"/>
      <c r="U658" s="79"/>
      <c r="V658" s="79"/>
      <c r="W658" s="79"/>
      <c r="X658" s="79"/>
      <c r="Y658" s="79"/>
      <c r="Z658" s="79"/>
    </row>
    <row r="659" spans="1:26" ht="15.75" customHeight="1">
      <c r="A659" s="79"/>
      <c r="B659" s="79"/>
      <c r="C659" s="79"/>
      <c r="D659" s="79"/>
      <c r="E659" s="79"/>
      <c r="F659" s="79"/>
      <c r="G659" s="79"/>
      <c r="H659" s="79"/>
      <c r="I659" s="79"/>
      <c r="J659" s="79"/>
      <c r="K659" s="79"/>
      <c r="L659" s="79"/>
      <c r="M659" s="79"/>
      <c r="N659" s="79"/>
      <c r="O659" s="79"/>
      <c r="P659" s="79"/>
      <c r="Q659" s="79"/>
      <c r="R659" s="79"/>
      <c r="S659" s="79"/>
      <c r="T659" s="79"/>
      <c r="U659" s="79"/>
      <c r="V659" s="79"/>
      <c r="W659" s="79"/>
      <c r="X659" s="79"/>
      <c r="Y659" s="79"/>
      <c r="Z659" s="79"/>
    </row>
    <row r="660" spans="1:26" ht="15.75" customHeight="1">
      <c r="A660" s="79"/>
      <c r="B660" s="79"/>
      <c r="C660" s="79"/>
      <c r="D660" s="79"/>
      <c r="E660" s="79"/>
      <c r="F660" s="79"/>
      <c r="G660" s="79"/>
      <c r="H660" s="79"/>
      <c r="I660" s="79"/>
      <c r="J660" s="79"/>
      <c r="K660" s="79"/>
      <c r="L660" s="79"/>
      <c r="M660" s="79"/>
      <c r="N660" s="79"/>
      <c r="O660" s="79"/>
      <c r="P660" s="79"/>
      <c r="Q660" s="79"/>
      <c r="R660" s="79"/>
      <c r="S660" s="79"/>
      <c r="T660" s="79"/>
      <c r="U660" s="79"/>
      <c r="V660" s="79"/>
      <c r="W660" s="79"/>
      <c r="X660" s="79"/>
      <c r="Y660" s="79"/>
      <c r="Z660" s="79"/>
    </row>
    <row r="661" spans="1:26" ht="15.75" customHeight="1">
      <c r="A661" s="79"/>
      <c r="B661" s="79"/>
      <c r="C661" s="79"/>
      <c r="D661" s="79"/>
      <c r="E661" s="79"/>
      <c r="F661" s="79"/>
      <c r="G661" s="79"/>
      <c r="H661" s="79"/>
      <c r="I661" s="79"/>
      <c r="J661" s="79"/>
      <c r="K661" s="79"/>
      <c r="L661" s="79"/>
      <c r="M661" s="79"/>
      <c r="N661" s="79"/>
      <c r="O661" s="79"/>
      <c r="P661" s="79"/>
      <c r="Q661" s="79"/>
      <c r="R661" s="79"/>
      <c r="S661" s="79"/>
      <c r="T661" s="79"/>
      <c r="U661" s="79"/>
      <c r="V661" s="79"/>
      <c r="W661" s="79"/>
      <c r="X661" s="79"/>
      <c r="Y661" s="79"/>
      <c r="Z661" s="79"/>
    </row>
    <row r="662" spans="1:26" ht="15.75" customHeight="1">
      <c r="A662" s="79"/>
      <c r="B662" s="79"/>
      <c r="C662" s="79"/>
      <c r="D662" s="79"/>
      <c r="E662" s="79"/>
      <c r="F662" s="79"/>
      <c r="G662" s="79"/>
      <c r="H662" s="79"/>
      <c r="I662" s="79"/>
      <c r="J662" s="79"/>
      <c r="K662" s="79"/>
      <c r="L662" s="79"/>
      <c r="M662" s="79"/>
      <c r="N662" s="79"/>
      <c r="O662" s="79"/>
      <c r="P662" s="79"/>
      <c r="Q662" s="79"/>
      <c r="R662" s="79"/>
      <c r="S662" s="79"/>
      <c r="T662" s="79"/>
      <c r="U662" s="79"/>
      <c r="V662" s="79"/>
      <c r="W662" s="79"/>
      <c r="X662" s="79"/>
      <c r="Y662" s="79"/>
      <c r="Z662" s="79"/>
    </row>
    <row r="663" spans="1:26" ht="15.75" customHeight="1">
      <c r="A663" s="79"/>
      <c r="B663" s="79"/>
      <c r="C663" s="79"/>
      <c r="D663" s="79"/>
      <c r="E663" s="79"/>
      <c r="F663" s="79"/>
      <c r="G663" s="79"/>
      <c r="H663" s="79"/>
      <c r="I663" s="79"/>
      <c r="J663" s="79"/>
      <c r="K663" s="79"/>
      <c r="L663" s="79"/>
      <c r="M663" s="79"/>
      <c r="N663" s="79"/>
      <c r="O663" s="79"/>
      <c r="P663" s="79"/>
      <c r="Q663" s="79"/>
      <c r="R663" s="79"/>
      <c r="S663" s="79"/>
      <c r="T663" s="79"/>
      <c r="U663" s="79"/>
      <c r="V663" s="79"/>
      <c r="W663" s="79"/>
      <c r="X663" s="79"/>
      <c r="Y663" s="79"/>
      <c r="Z663" s="79"/>
    </row>
    <row r="664" spans="1:26" ht="15.75" customHeight="1">
      <c r="A664" s="79"/>
      <c r="B664" s="79"/>
      <c r="C664" s="79"/>
      <c r="D664" s="79"/>
      <c r="E664" s="79"/>
      <c r="F664" s="79"/>
      <c r="G664" s="79"/>
      <c r="H664" s="79"/>
      <c r="I664" s="79"/>
      <c r="J664" s="79"/>
      <c r="K664" s="79"/>
      <c r="L664" s="79"/>
      <c r="M664" s="79"/>
      <c r="N664" s="79"/>
      <c r="O664" s="79"/>
      <c r="P664" s="79"/>
      <c r="Q664" s="79"/>
      <c r="R664" s="79"/>
      <c r="S664" s="79"/>
      <c r="T664" s="79"/>
      <c r="U664" s="79"/>
      <c r="V664" s="79"/>
      <c r="W664" s="79"/>
      <c r="X664" s="79"/>
      <c r="Y664" s="79"/>
      <c r="Z664" s="79"/>
    </row>
    <row r="665" spans="1:26" ht="15.75" customHeight="1">
      <c r="A665" s="79"/>
      <c r="B665" s="79"/>
      <c r="C665" s="79"/>
      <c r="D665" s="79"/>
      <c r="E665" s="79"/>
      <c r="F665" s="79"/>
      <c r="G665" s="79"/>
      <c r="H665" s="79"/>
      <c r="I665" s="79"/>
      <c r="J665" s="79"/>
      <c r="K665" s="79"/>
      <c r="L665" s="79"/>
      <c r="M665" s="79"/>
      <c r="N665" s="79"/>
      <c r="O665" s="79"/>
      <c r="P665" s="79"/>
      <c r="Q665" s="79"/>
      <c r="R665" s="79"/>
      <c r="S665" s="79"/>
      <c r="T665" s="79"/>
      <c r="U665" s="79"/>
      <c r="V665" s="79"/>
      <c r="W665" s="79"/>
      <c r="X665" s="79"/>
      <c r="Y665" s="79"/>
      <c r="Z665" s="79"/>
    </row>
    <row r="666" spans="1:26" ht="15.75" customHeight="1">
      <c r="A666" s="79"/>
      <c r="B666" s="79"/>
      <c r="C666" s="79"/>
      <c r="D666" s="79"/>
      <c r="E666" s="79"/>
      <c r="F666" s="79"/>
      <c r="G666" s="79"/>
      <c r="H666" s="79"/>
      <c r="I666" s="79"/>
      <c r="J666" s="79"/>
      <c r="K666" s="79"/>
      <c r="L666" s="79"/>
      <c r="M666" s="79"/>
      <c r="N666" s="79"/>
      <c r="O666" s="79"/>
      <c r="P666" s="79"/>
      <c r="Q666" s="79"/>
      <c r="R666" s="79"/>
      <c r="S666" s="79"/>
      <c r="T666" s="79"/>
      <c r="U666" s="79"/>
      <c r="V666" s="79"/>
      <c r="W666" s="79"/>
      <c r="X666" s="79"/>
      <c r="Y666" s="79"/>
      <c r="Z666" s="79"/>
    </row>
    <row r="667" spans="1:26" ht="15.75" customHeight="1">
      <c r="A667" s="79"/>
      <c r="B667" s="79"/>
      <c r="C667" s="79"/>
      <c r="D667" s="79"/>
      <c r="E667" s="79"/>
      <c r="F667" s="79"/>
      <c r="G667" s="79"/>
      <c r="H667" s="79"/>
      <c r="I667" s="79"/>
      <c r="J667" s="79"/>
      <c r="K667" s="79"/>
      <c r="L667" s="79"/>
      <c r="M667" s="79"/>
      <c r="N667" s="79"/>
      <c r="O667" s="79"/>
      <c r="P667" s="79"/>
      <c r="Q667" s="79"/>
      <c r="R667" s="79"/>
      <c r="S667" s="79"/>
      <c r="T667" s="79"/>
      <c r="U667" s="79"/>
      <c r="V667" s="79"/>
      <c r="W667" s="79"/>
      <c r="X667" s="79"/>
      <c r="Y667" s="79"/>
      <c r="Z667" s="79"/>
    </row>
    <row r="668" spans="1:26" ht="15.75" customHeight="1">
      <c r="A668" s="79"/>
      <c r="B668" s="79"/>
      <c r="C668" s="79"/>
      <c r="D668" s="79"/>
      <c r="E668" s="79"/>
      <c r="F668" s="79"/>
      <c r="G668" s="79"/>
      <c r="H668" s="79"/>
      <c r="I668" s="79"/>
      <c r="J668" s="79"/>
      <c r="K668" s="79"/>
      <c r="L668" s="79"/>
      <c r="M668" s="79"/>
      <c r="N668" s="79"/>
      <c r="O668" s="79"/>
      <c r="P668" s="79"/>
      <c r="Q668" s="79"/>
      <c r="R668" s="79"/>
      <c r="S668" s="79"/>
      <c r="T668" s="79"/>
      <c r="U668" s="79"/>
      <c r="V668" s="79"/>
      <c r="W668" s="79"/>
      <c r="X668" s="79"/>
      <c r="Y668" s="79"/>
      <c r="Z668" s="79"/>
    </row>
    <row r="669" spans="1:26" ht="15.75" customHeight="1">
      <c r="A669" s="79"/>
      <c r="B669" s="79"/>
      <c r="C669" s="79"/>
      <c r="D669" s="79"/>
      <c r="E669" s="79"/>
      <c r="F669" s="79"/>
      <c r="G669" s="79"/>
      <c r="H669" s="79"/>
      <c r="I669" s="79"/>
      <c r="J669" s="79"/>
      <c r="K669" s="79"/>
      <c r="L669" s="79"/>
      <c r="M669" s="79"/>
      <c r="N669" s="79"/>
      <c r="O669" s="79"/>
      <c r="P669" s="79"/>
      <c r="Q669" s="79"/>
      <c r="R669" s="79"/>
      <c r="S669" s="79"/>
      <c r="T669" s="79"/>
      <c r="U669" s="79"/>
      <c r="V669" s="79"/>
      <c r="W669" s="79"/>
      <c r="X669" s="79"/>
      <c r="Y669" s="79"/>
      <c r="Z669" s="79"/>
    </row>
    <row r="670" spans="1:26" ht="15.75" customHeight="1">
      <c r="A670" s="79"/>
      <c r="B670" s="79"/>
      <c r="C670" s="79"/>
      <c r="D670" s="79"/>
      <c r="E670" s="79"/>
      <c r="F670" s="79"/>
      <c r="G670" s="79"/>
      <c r="H670" s="79"/>
      <c r="I670" s="79"/>
      <c r="J670" s="79"/>
      <c r="K670" s="79"/>
      <c r="L670" s="79"/>
      <c r="M670" s="79"/>
      <c r="N670" s="79"/>
      <c r="O670" s="79"/>
      <c r="P670" s="79"/>
      <c r="Q670" s="79"/>
      <c r="R670" s="79"/>
      <c r="S670" s="79"/>
      <c r="T670" s="79"/>
      <c r="U670" s="79"/>
      <c r="V670" s="79"/>
      <c r="W670" s="79"/>
      <c r="X670" s="79"/>
      <c r="Y670" s="79"/>
      <c r="Z670" s="79"/>
    </row>
    <row r="671" spans="1:26" ht="15.75" customHeight="1">
      <c r="A671" s="79"/>
      <c r="B671" s="79"/>
      <c r="C671" s="79"/>
      <c r="D671" s="79"/>
      <c r="E671" s="79"/>
      <c r="F671" s="79"/>
      <c r="G671" s="79"/>
      <c r="H671" s="79"/>
      <c r="I671" s="79"/>
      <c r="J671" s="79"/>
      <c r="K671" s="79"/>
      <c r="L671" s="79"/>
      <c r="M671" s="79"/>
      <c r="N671" s="79"/>
      <c r="O671" s="79"/>
      <c r="P671" s="79"/>
      <c r="Q671" s="79"/>
      <c r="R671" s="79"/>
      <c r="S671" s="79"/>
      <c r="T671" s="79"/>
      <c r="U671" s="79"/>
      <c r="V671" s="79"/>
      <c r="W671" s="79"/>
      <c r="X671" s="79"/>
      <c r="Y671" s="79"/>
      <c r="Z671" s="79"/>
    </row>
    <row r="672" spans="1:26" ht="15.75" customHeight="1">
      <c r="A672" s="79"/>
      <c r="B672" s="79"/>
      <c r="C672" s="79"/>
      <c r="D672" s="79"/>
      <c r="E672" s="79"/>
      <c r="F672" s="79"/>
      <c r="G672" s="79"/>
      <c r="H672" s="79"/>
      <c r="I672" s="79"/>
      <c r="J672" s="79"/>
      <c r="K672" s="79"/>
      <c r="L672" s="79"/>
      <c r="M672" s="79"/>
      <c r="N672" s="79"/>
      <c r="O672" s="79"/>
      <c r="P672" s="79"/>
      <c r="Q672" s="79"/>
      <c r="R672" s="79"/>
      <c r="S672" s="79"/>
      <c r="T672" s="79"/>
      <c r="U672" s="79"/>
      <c r="V672" s="79"/>
      <c r="W672" s="79"/>
      <c r="X672" s="79"/>
      <c r="Y672" s="79"/>
      <c r="Z672" s="79"/>
    </row>
    <row r="673" spans="1:26" ht="15.75" customHeight="1">
      <c r="A673" s="79"/>
      <c r="B673" s="79"/>
      <c r="C673" s="79"/>
      <c r="D673" s="79"/>
      <c r="E673" s="79"/>
      <c r="F673" s="79"/>
      <c r="G673" s="79"/>
      <c r="H673" s="79"/>
      <c r="I673" s="79"/>
      <c r="J673" s="79"/>
      <c r="K673" s="79"/>
      <c r="L673" s="79"/>
      <c r="M673" s="79"/>
      <c r="N673" s="79"/>
      <c r="O673" s="79"/>
      <c r="P673" s="79"/>
      <c r="Q673" s="79"/>
      <c r="R673" s="79"/>
      <c r="S673" s="79"/>
      <c r="T673" s="79"/>
      <c r="U673" s="79"/>
      <c r="V673" s="79"/>
      <c r="W673" s="79"/>
      <c r="X673" s="79"/>
      <c r="Y673" s="79"/>
      <c r="Z673" s="79"/>
    </row>
    <row r="674" spans="1:26" ht="15.75" customHeight="1">
      <c r="A674" s="79"/>
      <c r="B674" s="79"/>
      <c r="C674" s="79"/>
      <c r="D674" s="79"/>
      <c r="E674" s="79"/>
      <c r="F674" s="79"/>
      <c r="G674" s="79"/>
      <c r="H674" s="79"/>
      <c r="I674" s="79"/>
      <c r="J674" s="79"/>
      <c r="K674" s="79"/>
      <c r="L674" s="79"/>
      <c r="M674" s="79"/>
      <c r="N674" s="79"/>
      <c r="O674" s="79"/>
      <c r="P674" s="79"/>
      <c r="Q674" s="79"/>
      <c r="R674" s="79"/>
      <c r="S674" s="79"/>
      <c r="T674" s="79"/>
      <c r="U674" s="79"/>
      <c r="V674" s="79"/>
      <c r="W674" s="79"/>
      <c r="X674" s="79"/>
      <c r="Y674" s="79"/>
      <c r="Z674" s="79"/>
    </row>
    <row r="675" spans="1:26" ht="15.75" customHeight="1">
      <c r="A675" s="79"/>
      <c r="B675" s="79"/>
      <c r="C675" s="79"/>
      <c r="D675" s="79"/>
      <c r="E675" s="79"/>
      <c r="F675" s="79"/>
      <c r="G675" s="79"/>
      <c r="H675" s="79"/>
      <c r="I675" s="79"/>
      <c r="J675" s="79"/>
      <c r="K675" s="79"/>
      <c r="L675" s="79"/>
      <c r="M675" s="79"/>
      <c r="N675" s="79"/>
      <c r="O675" s="79"/>
      <c r="P675" s="79"/>
      <c r="Q675" s="79"/>
      <c r="R675" s="79"/>
      <c r="S675" s="79"/>
      <c r="T675" s="79"/>
      <c r="U675" s="79"/>
      <c r="V675" s="79"/>
      <c r="W675" s="79"/>
      <c r="X675" s="79"/>
      <c r="Y675" s="79"/>
      <c r="Z675" s="79"/>
    </row>
    <row r="676" spans="1:26" ht="15.75" customHeight="1">
      <c r="A676" s="79"/>
      <c r="B676" s="79"/>
      <c r="C676" s="79"/>
      <c r="D676" s="79"/>
      <c r="E676" s="79"/>
      <c r="F676" s="79"/>
      <c r="G676" s="79"/>
      <c r="H676" s="79"/>
      <c r="I676" s="79"/>
      <c r="J676" s="79"/>
      <c r="K676" s="79"/>
      <c r="L676" s="79"/>
      <c r="M676" s="79"/>
      <c r="N676" s="79"/>
      <c r="O676" s="79"/>
      <c r="P676" s="79"/>
      <c r="Q676" s="79"/>
      <c r="R676" s="79"/>
      <c r="S676" s="79"/>
      <c r="T676" s="79"/>
      <c r="U676" s="79"/>
      <c r="V676" s="79"/>
      <c r="W676" s="79"/>
      <c r="X676" s="79"/>
      <c r="Y676" s="79"/>
      <c r="Z676" s="79"/>
    </row>
    <row r="677" spans="1:26" ht="15.75" customHeight="1">
      <c r="A677" s="79"/>
      <c r="B677" s="79"/>
      <c r="C677" s="79"/>
      <c r="D677" s="79"/>
      <c r="E677" s="79"/>
      <c r="F677" s="79"/>
      <c r="G677" s="79"/>
      <c r="H677" s="79"/>
      <c r="I677" s="79"/>
      <c r="J677" s="79"/>
      <c r="K677" s="79"/>
      <c r="L677" s="79"/>
      <c r="M677" s="79"/>
      <c r="N677" s="79"/>
      <c r="O677" s="79"/>
      <c r="P677" s="79"/>
      <c r="Q677" s="79"/>
      <c r="R677" s="79"/>
      <c r="S677" s="79"/>
      <c r="T677" s="79"/>
      <c r="U677" s="79"/>
      <c r="V677" s="79"/>
      <c r="W677" s="79"/>
      <c r="X677" s="79"/>
      <c r="Y677" s="79"/>
      <c r="Z677" s="79"/>
    </row>
    <row r="678" spans="1:26" ht="15.75" customHeight="1">
      <c r="A678" s="79"/>
      <c r="B678" s="79"/>
      <c r="C678" s="79"/>
      <c r="D678" s="79"/>
      <c r="E678" s="79"/>
      <c r="F678" s="79"/>
      <c r="G678" s="79"/>
      <c r="H678" s="79"/>
      <c r="I678" s="79"/>
      <c r="J678" s="79"/>
      <c r="K678" s="79"/>
      <c r="L678" s="79"/>
      <c r="M678" s="79"/>
      <c r="N678" s="79"/>
      <c r="O678" s="79"/>
      <c r="P678" s="79"/>
      <c r="Q678" s="79"/>
      <c r="R678" s="79"/>
      <c r="S678" s="79"/>
      <c r="T678" s="79"/>
      <c r="U678" s="79"/>
      <c r="V678" s="79"/>
      <c r="W678" s="79"/>
      <c r="X678" s="79"/>
      <c r="Y678" s="79"/>
      <c r="Z678" s="79"/>
    </row>
    <row r="679" spans="1:26" ht="15.75" customHeight="1">
      <c r="A679" s="79"/>
      <c r="B679" s="79"/>
      <c r="C679" s="79"/>
      <c r="D679" s="79"/>
      <c r="E679" s="79"/>
      <c r="F679" s="79"/>
      <c r="G679" s="79"/>
      <c r="H679" s="79"/>
      <c r="I679" s="79"/>
      <c r="J679" s="79"/>
      <c r="K679" s="79"/>
      <c r="L679" s="79"/>
      <c r="M679" s="79"/>
      <c r="N679" s="79"/>
      <c r="O679" s="79"/>
      <c r="P679" s="79"/>
      <c r="Q679" s="79"/>
      <c r="R679" s="79"/>
      <c r="S679" s="79"/>
      <c r="T679" s="79"/>
      <c r="U679" s="79"/>
      <c r="V679" s="79"/>
      <c r="W679" s="79"/>
      <c r="X679" s="79"/>
      <c r="Y679" s="79"/>
      <c r="Z679" s="79"/>
    </row>
    <row r="680" spans="1:26" ht="15.75" customHeight="1">
      <c r="A680" s="79"/>
      <c r="B680" s="79"/>
      <c r="C680" s="79"/>
      <c r="D680" s="79"/>
      <c r="E680" s="79"/>
      <c r="F680" s="79"/>
      <c r="G680" s="79"/>
      <c r="H680" s="79"/>
      <c r="I680" s="79"/>
      <c r="J680" s="79"/>
      <c r="K680" s="79"/>
      <c r="L680" s="79"/>
      <c r="M680" s="79"/>
      <c r="N680" s="79"/>
      <c r="O680" s="79"/>
      <c r="P680" s="79"/>
      <c r="Q680" s="79"/>
      <c r="R680" s="79"/>
      <c r="S680" s="79"/>
      <c r="T680" s="79"/>
      <c r="U680" s="79"/>
      <c r="V680" s="79"/>
      <c r="W680" s="79"/>
      <c r="X680" s="79"/>
      <c r="Y680" s="79"/>
      <c r="Z680" s="79"/>
    </row>
    <row r="681" spans="1:26" ht="15.75" customHeight="1">
      <c r="A681" s="79"/>
      <c r="B681" s="79"/>
      <c r="C681" s="79"/>
      <c r="D681" s="79"/>
      <c r="E681" s="79"/>
      <c r="F681" s="79"/>
      <c r="G681" s="79"/>
      <c r="H681" s="79"/>
      <c r="I681" s="79"/>
      <c r="J681" s="79"/>
      <c r="K681" s="79"/>
      <c r="L681" s="79"/>
      <c r="M681" s="79"/>
      <c r="N681" s="79"/>
      <c r="O681" s="79"/>
      <c r="P681" s="79"/>
      <c r="Q681" s="79"/>
      <c r="R681" s="79"/>
      <c r="S681" s="79"/>
      <c r="T681" s="79"/>
      <c r="U681" s="79"/>
      <c r="V681" s="79"/>
      <c r="W681" s="79"/>
      <c r="X681" s="79"/>
      <c r="Y681" s="79"/>
      <c r="Z681" s="79"/>
    </row>
    <row r="682" spans="1:26" ht="15.75" customHeight="1">
      <c r="A682" s="79"/>
      <c r="B682" s="79"/>
      <c r="C682" s="79"/>
      <c r="D682" s="79"/>
      <c r="E682" s="79"/>
      <c r="F682" s="79"/>
      <c r="G682" s="79"/>
      <c r="H682" s="79"/>
      <c r="I682" s="79"/>
      <c r="J682" s="79"/>
      <c r="K682" s="79"/>
      <c r="L682" s="79"/>
      <c r="M682" s="79"/>
      <c r="N682" s="79"/>
      <c r="O682" s="79"/>
      <c r="P682" s="79"/>
      <c r="Q682" s="79"/>
      <c r="R682" s="79"/>
      <c r="S682" s="79"/>
      <c r="T682" s="79"/>
      <c r="U682" s="79"/>
      <c r="V682" s="79"/>
      <c r="W682" s="79"/>
      <c r="X682" s="79"/>
      <c r="Y682" s="79"/>
      <c r="Z682" s="79"/>
    </row>
    <row r="683" spans="1:26" ht="15.75" customHeight="1">
      <c r="A683" s="79"/>
      <c r="B683" s="79"/>
      <c r="C683" s="79"/>
      <c r="D683" s="79"/>
      <c r="E683" s="79"/>
      <c r="F683" s="79"/>
      <c r="G683" s="79"/>
      <c r="H683" s="79"/>
      <c r="I683" s="79"/>
      <c r="J683" s="79"/>
      <c r="K683" s="79"/>
      <c r="L683" s="79"/>
      <c r="M683" s="79"/>
      <c r="N683" s="79"/>
      <c r="O683" s="79"/>
      <c r="P683" s="79"/>
      <c r="Q683" s="79"/>
      <c r="R683" s="79"/>
      <c r="S683" s="79"/>
      <c r="T683" s="79"/>
      <c r="U683" s="79"/>
      <c r="V683" s="79"/>
      <c r="W683" s="79"/>
      <c r="X683" s="79"/>
      <c r="Y683" s="79"/>
      <c r="Z683" s="79"/>
    </row>
    <row r="684" spans="1:26" ht="15.75" customHeight="1">
      <c r="A684" s="79"/>
      <c r="B684" s="79"/>
      <c r="C684" s="79"/>
      <c r="D684" s="79"/>
      <c r="E684" s="79"/>
      <c r="F684" s="79"/>
      <c r="G684" s="79"/>
      <c r="H684" s="79"/>
      <c r="I684" s="79"/>
      <c r="J684" s="79"/>
      <c r="K684" s="79"/>
      <c r="L684" s="79"/>
      <c r="M684" s="79"/>
      <c r="N684" s="79"/>
      <c r="O684" s="79"/>
      <c r="P684" s="79"/>
      <c r="Q684" s="79"/>
      <c r="R684" s="79"/>
      <c r="S684" s="79"/>
      <c r="T684" s="79"/>
      <c r="U684" s="79"/>
      <c r="V684" s="79"/>
      <c r="W684" s="79"/>
      <c r="X684" s="79"/>
      <c r="Y684" s="79"/>
      <c r="Z684" s="79"/>
    </row>
    <row r="685" spans="1:26" ht="15.75" customHeight="1">
      <c r="A685" s="79"/>
      <c r="B685" s="79"/>
      <c r="C685" s="79"/>
      <c r="D685" s="79"/>
      <c r="E685" s="79"/>
      <c r="F685" s="79"/>
      <c r="G685" s="79"/>
      <c r="H685" s="79"/>
      <c r="I685" s="79"/>
      <c r="J685" s="79"/>
      <c r="K685" s="79"/>
      <c r="L685" s="79"/>
      <c r="M685" s="79"/>
      <c r="N685" s="79"/>
      <c r="O685" s="79"/>
      <c r="P685" s="79"/>
      <c r="Q685" s="79"/>
      <c r="R685" s="79"/>
      <c r="S685" s="79"/>
      <c r="T685" s="79"/>
      <c r="U685" s="79"/>
      <c r="V685" s="79"/>
      <c r="W685" s="79"/>
      <c r="X685" s="79"/>
      <c r="Y685" s="79"/>
      <c r="Z685" s="79"/>
    </row>
    <row r="686" spans="1:26" ht="15.75" customHeight="1">
      <c r="A686" s="79"/>
      <c r="B686" s="79"/>
      <c r="C686" s="79"/>
      <c r="D686" s="79"/>
      <c r="E686" s="79"/>
      <c r="F686" s="79"/>
      <c r="G686" s="79"/>
      <c r="H686" s="79"/>
      <c r="I686" s="79"/>
      <c r="J686" s="79"/>
      <c r="K686" s="79"/>
      <c r="L686" s="79"/>
      <c r="M686" s="79"/>
      <c r="N686" s="79"/>
      <c r="O686" s="79"/>
      <c r="P686" s="79"/>
      <c r="Q686" s="79"/>
      <c r="R686" s="79"/>
      <c r="S686" s="79"/>
      <c r="T686" s="79"/>
      <c r="U686" s="79"/>
      <c r="V686" s="79"/>
      <c r="W686" s="79"/>
      <c r="X686" s="79"/>
      <c r="Y686" s="79"/>
      <c r="Z686" s="79"/>
    </row>
    <row r="687" spans="1:26" ht="15.75" customHeight="1">
      <c r="A687" s="79"/>
      <c r="B687" s="79"/>
      <c r="C687" s="79"/>
      <c r="D687" s="79"/>
      <c r="E687" s="79"/>
      <c r="F687" s="79"/>
      <c r="G687" s="79"/>
      <c r="H687" s="79"/>
      <c r="I687" s="79"/>
      <c r="J687" s="79"/>
      <c r="K687" s="79"/>
      <c r="L687" s="79"/>
      <c r="M687" s="79"/>
      <c r="N687" s="79"/>
      <c r="O687" s="79"/>
      <c r="P687" s="79"/>
      <c r="Q687" s="79"/>
      <c r="R687" s="79"/>
      <c r="S687" s="79"/>
      <c r="T687" s="79"/>
      <c r="U687" s="79"/>
      <c r="V687" s="79"/>
      <c r="W687" s="79"/>
      <c r="X687" s="79"/>
      <c r="Y687" s="79"/>
      <c r="Z687" s="79"/>
    </row>
    <row r="688" spans="1:26" ht="15.75" customHeight="1">
      <c r="A688" s="79"/>
      <c r="B688" s="79"/>
      <c r="C688" s="79"/>
      <c r="D688" s="79"/>
      <c r="E688" s="79"/>
      <c r="F688" s="79"/>
      <c r="G688" s="79"/>
      <c r="H688" s="79"/>
      <c r="I688" s="79"/>
      <c r="J688" s="79"/>
      <c r="K688" s="79"/>
      <c r="L688" s="79"/>
      <c r="M688" s="79"/>
      <c r="N688" s="79"/>
      <c r="O688" s="79"/>
      <c r="P688" s="79"/>
      <c r="Q688" s="79"/>
      <c r="R688" s="79"/>
      <c r="S688" s="79"/>
      <c r="T688" s="79"/>
      <c r="U688" s="79"/>
      <c r="V688" s="79"/>
      <c r="W688" s="79"/>
      <c r="X688" s="79"/>
      <c r="Y688" s="79"/>
      <c r="Z688" s="79"/>
    </row>
    <row r="689" spans="1:26" ht="15.75" customHeight="1">
      <c r="A689" s="79"/>
      <c r="B689" s="79"/>
      <c r="C689" s="79"/>
      <c r="D689" s="79"/>
      <c r="E689" s="79"/>
      <c r="F689" s="79"/>
      <c r="G689" s="79"/>
      <c r="H689" s="79"/>
      <c r="I689" s="79"/>
      <c r="J689" s="79"/>
      <c r="K689" s="79"/>
      <c r="L689" s="79"/>
      <c r="M689" s="79"/>
      <c r="N689" s="79"/>
      <c r="O689" s="79"/>
      <c r="P689" s="79"/>
      <c r="Q689" s="79"/>
      <c r="R689" s="79"/>
      <c r="S689" s="79"/>
      <c r="T689" s="79"/>
      <c r="U689" s="79"/>
      <c r="V689" s="79"/>
      <c r="W689" s="79"/>
      <c r="X689" s="79"/>
      <c r="Y689" s="79"/>
      <c r="Z689" s="79"/>
    </row>
    <row r="690" spans="1:26" ht="15.75" customHeight="1">
      <c r="A690" s="79"/>
      <c r="B690" s="79"/>
      <c r="C690" s="79"/>
      <c r="D690" s="79"/>
      <c r="E690" s="79"/>
      <c r="F690" s="79"/>
      <c r="G690" s="79"/>
      <c r="H690" s="79"/>
      <c r="I690" s="79"/>
      <c r="J690" s="79"/>
      <c r="K690" s="79"/>
      <c r="L690" s="79"/>
      <c r="M690" s="79"/>
      <c r="N690" s="79"/>
      <c r="O690" s="79"/>
      <c r="P690" s="79"/>
      <c r="Q690" s="79"/>
      <c r="R690" s="79"/>
      <c r="S690" s="79"/>
      <c r="T690" s="79"/>
      <c r="U690" s="79"/>
      <c r="V690" s="79"/>
      <c r="W690" s="79"/>
      <c r="X690" s="79"/>
      <c r="Y690" s="79"/>
      <c r="Z690" s="79"/>
    </row>
    <row r="691" spans="1:26" ht="15.75" customHeight="1">
      <c r="A691" s="79"/>
      <c r="B691" s="79"/>
      <c r="C691" s="79"/>
      <c r="D691" s="79"/>
      <c r="E691" s="79"/>
      <c r="F691" s="79"/>
      <c r="G691" s="79"/>
      <c r="H691" s="79"/>
      <c r="I691" s="79"/>
      <c r="J691" s="79"/>
      <c r="K691" s="79"/>
      <c r="L691" s="79"/>
      <c r="M691" s="79"/>
      <c r="N691" s="79"/>
      <c r="O691" s="79"/>
      <c r="P691" s="79"/>
      <c r="Q691" s="79"/>
      <c r="R691" s="79"/>
      <c r="S691" s="79"/>
      <c r="T691" s="79"/>
      <c r="U691" s="79"/>
      <c r="V691" s="79"/>
      <c r="W691" s="79"/>
      <c r="X691" s="79"/>
      <c r="Y691" s="79"/>
      <c r="Z691" s="79"/>
    </row>
    <row r="692" spans="1:26" ht="15.75" customHeight="1">
      <c r="A692" s="79"/>
      <c r="B692" s="79"/>
      <c r="C692" s="79"/>
      <c r="D692" s="79"/>
      <c r="E692" s="79"/>
      <c r="F692" s="79"/>
      <c r="G692" s="79"/>
      <c r="H692" s="79"/>
      <c r="I692" s="79"/>
      <c r="J692" s="79"/>
      <c r="K692" s="79"/>
      <c r="L692" s="79"/>
      <c r="M692" s="79"/>
      <c r="N692" s="79"/>
      <c r="O692" s="79"/>
      <c r="P692" s="79"/>
      <c r="Q692" s="79"/>
      <c r="R692" s="79"/>
      <c r="S692" s="79"/>
      <c r="T692" s="79"/>
      <c r="U692" s="79"/>
      <c r="V692" s="79"/>
      <c r="W692" s="79"/>
      <c r="X692" s="79"/>
      <c r="Y692" s="79"/>
      <c r="Z692" s="79"/>
    </row>
    <row r="693" spans="1:26" ht="15.75" customHeight="1">
      <c r="A693" s="79"/>
      <c r="B693" s="79"/>
      <c r="C693" s="79"/>
      <c r="D693" s="79"/>
      <c r="E693" s="79"/>
      <c r="F693" s="79"/>
      <c r="G693" s="79"/>
      <c r="H693" s="79"/>
      <c r="I693" s="79"/>
      <c r="J693" s="79"/>
      <c r="K693" s="79"/>
      <c r="L693" s="79"/>
      <c r="M693" s="79"/>
      <c r="N693" s="79"/>
      <c r="O693" s="79"/>
      <c r="P693" s="79"/>
      <c r="Q693" s="79"/>
      <c r="R693" s="79"/>
      <c r="S693" s="79"/>
      <c r="T693" s="79"/>
      <c r="U693" s="79"/>
      <c r="V693" s="79"/>
      <c r="W693" s="79"/>
      <c r="X693" s="79"/>
      <c r="Y693" s="79"/>
      <c r="Z693" s="79"/>
    </row>
    <row r="694" spans="1:26" ht="15.75" customHeight="1">
      <c r="A694" s="79"/>
      <c r="B694" s="79"/>
      <c r="C694" s="79"/>
      <c r="D694" s="79"/>
      <c r="E694" s="79"/>
      <c r="F694" s="79"/>
      <c r="G694" s="79"/>
      <c r="H694" s="79"/>
      <c r="I694" s="79"/>
      <c r="J694" s="79"/>
      <c r="K694" s="79"/>
      <c r="L694" s="79"/>
      <c r="M694" s="79"/>
      <c r="N694" s="79"/>
      <c r="O694" s="79"/>
      <c r="P694" s="79"/>
      <c r="Q694" s="79"/>
      <c r="R694" s="79"/>
      <c r="S694" s="79"/>
      <c r="T694" s="79"/>
      <c r="U694" s="79"/>
      <c r="V694" s="79"/>
      <c r="W694" s="79"/>
      <c r="X694" s="79"/>
      <c r="Y694" s="79"/>
      <c r="Z694" s="79"/>
    </row>
    <row r="695" spans="1:26" ht="15.75" customHeight="1">
      <c r="A695" s="79"/>
      <c r="B695" s="79"/>
      <c r="C695" s="79"/>
      <c r="D695" s="79"/>
      <c r="E695" s="79"/>
      <c r="F695" s="79"/>
      <c r="G695" s="79"/>
      <c r="H695" s="79"/>
      <c r="I695" s="79"/>
      <c r="J695" s="79"/>
      <c r="K695" s="79"/>
      <c r="L695" s="79"/>
      <c r="M695" s="79"/>
      <c r="N695" s="79"/>
      <c r="O695" s="79"/>
      <c r="P695" s="79"/>
      <c r="Q695" s="79"/>
      <c r="R695" s="79"/>
      <c r="S695" s="79"/>
      <c r="T695" s="79"/>
      <c r="U695" s="79"/>
      <c r="V695" s="79"/>
      <c r="W695" s="79"/>
      <c r="X695" s="79"/>
      <c r="Y695" s="79"/>
      <c r="Z695" s="79"/>
    </row>
    <row r="696" spans="1:26" ht="15.75" customHeight="1">
      <c r="A696" s="79"/>
      <c r="B696" s="79"/>
      <c r="C696" s="79"/>
      <c r="D696" s="79"/>
      <c r="E696" s="79"/>
      <c r="F696" s="79"/>
      <c r="G696" s="79"/>
      <c r="H696" s="79"/>
      <c r="I696" s="79"/>
      <c r="J696" s="79"/>
      <c r="K696" s="79"/>
      <c r="L696" s="79"/>
      <c r="M696" s="79"/>
      <c r="N696" s="79"/>
      <c r="O696" s="79"/>
      <c r="P696" s="79"/>
      <c r="Q696" s="79"/>
      <c r="R696" s="79"/>
      <c r="S696" s="79"/>
      <c r="T696" s="79"/>
      <c r="U696" s="79"/>
      <c r="V696" s="79"/>
      <c r="W696" s="79"/>
      <c r="X696" s="79"/>
      <c r="Y696" s="79"/>
      <c r="Z696" s="79"/>
    </row>
    <row r="697" spans="1:26" ht="15.75" customHeight="1">
      <c r="A697" s="79"/>
      <c r="B697" s="79"/>
      <c r="C697" s="79"/>
      <c r="D697" s="79"/>
      <c r="E697" s="79"/>
      <c r="F697" s="79"/>
      <c r="G697" s="79"/>
      <c r="H697" s="79"/>
      <c r="I697" s="79"/>
      <c r="J697" s="79"/>
      <c r="K697" s="79"/>
      <c r="L697" s="79"/>
      <c r="M697" s="79"/>
      <c r="N697" s="79"/>
      <c r="O697" s="79"/>
      <c r="P697" s="79"/>
      <c r="Q697" s="79"/>
      <c r="R697" s="79"/>
      <c r="S697" s="79"/>
      <c r="T697" s="79"/>
      <c r="U697" s="79"/>
      <c r="V697" s="79"/>
      <c r="W697" s="79"/>
      <c r="X697" s="79"/>
      <c r="Y697" s="79"/>
      <c r="Z697" s="79"/>
    </row>
    <row r="698" spans="1:26" ht="15.75" customHeight="1">
      <c r="A698" s="79"/>
      <c r="B698" s="79"/>
      <c r="C698" s="79"/>
      <c r="D698" s="79"/>
      <c r="E698" s="79"/>
      <c r="F698" s="79"/>
      <c r="G698" s="79"/>
      <c r="H698" s="79"/>
      <c r="I698" s="79"/>
      <c r="J698" s="79"/>
      <c r="K698" s="79"/>
      <c r="L698" s="79"/>
      <c r="M698" s="79"/>
      <c r="N698" s="79"/>
      <c r="O698" s="79"/>
      <c r="P698" s="79"/>
      <c r="Q698" s="79"/>
      <c r="R698" s="79"/>
      <c r="S698" s="79"/>
      <c r="T698" s="79"/>
      <c r="U698" s="79"/>
      <c r="V698" s="79"/>
      <c r="W698" s="79"/>
      <c r="X698" s="79"/>
      <c r="Y698" s="79"/>
      <c r="Z698" s="79"/>
    </row>
    <row r="699" spans="1:26" ht="15.75" customHeight="1">
      <c r="A699" s="79"/>
      <c r="B699" s="79"/>
      <c r="C699" s="79"/>
      <c r="D699" s="79"/>
      <c r="E699" s="79"/>
      <c r="F699" s="79"/>
      <c r="G699" s="79"/>
      <c r="H699" s="79"/>
      <c r="I699" s="79"/>
      <c r="J699" s="79"/>
      <c r="K699" s="79"/>
      <c r="L699" s="79"/>
      <c r="M699" s="79"/>
      <c r="N699" s="79"/>
      <c r="O699" s="79"/>
      <c r="P699" s="79"/>
      <c r="Q699" s="79"/>
      <c r="R699" s="79"/>
      <c r="S699" s="79"/>
      <c r="T699" s="79"/>
      <c r="U699" s="79"/>
      <c r="V699" s="79"/>
      <c r="W699" s="79"/>
      <c r="X699" s="79"/>
      <c r="Y699" s="79"/>
      <c r="Z699" s="79"/>
    </row>
    <row r="700" spans="1:26" ht="15.75" customHeight="1">
      <c r="A700" s="79"/>
      <c r="B700" s="79"/>
      <c r="C700" s="79"/>
      <c r="D700" s="79"/>
      <c r="E700" s="79"/>
      <c r="F700" s="79"/>
      <c r="G700" s="79"/>
      <c r="H700" s="79"/>
      <c r="I700" s="79"/>
      <c r="J700" s="79"/>
      <c r="K700" s="79"/>
      <c r="L700" s="79"/>
      <c r="M700" s="79"/>
      <c r="N700" s="79"/>
      <c r="O700" s="79"/>
      <c r="P700" s="79"/>
      <c r="Q700" s="79"/>
      <c r="R700" s="79"/>
      <c r="S700" s="79"/>
      <c r="T700" s="79"/>
      <c r="U700" s="79"/>
      <c r="V700" s="79"/>
      <c r="W700" s="79"/>
      <c r="X700" s="79"/>
      <c r="Y700" s="79"/>
      <c r="Z700" s="79"/>
    </row>
    <row r="701" spans="1:26" ht="15.75" customHeight="1">
      <c r="A701" s="79"/>
      <c r="B701" s="79"/>
      <c r="C701" s="79"/>
      <c r="D701" s="79"/>
      <c r="E701" s="79"/>
      <c r="F701" s="79"/>
      <c r="G701" s="79"/>
      <c r="H701" s="79"/>
      <c r="I701" s="79"/>
      <c r="J701" s="79"/>
      <c r="K701" s="79"/>
      <c r="L701" s="79"/>
      <c r="M701" s="79"/>
      <c r="N701" s="79"/>
      <c r="O701" s="79"/>
      <c r="P701" s="79"/>
      <c r="Q701" s="79"/>
      <c r="R701" s="79"/>
      <c r="S701" s="79"/>
      <c r="T701" s="79"/>
      <c r="U701" s="79"/>
      <c r="V701" s="79"/>
      <c r="W701" s="79"/>
      <c r="X701" s="79"/>
      <c r="Y701" s="79"/>
      <c r="Z701" s="79"/>
    </row>
    <row r="702" spans="1:26" ht="15.75" customHeight="1">
      <c r="A702" s="79"/>
      <c r="B702" s="79"/>
      <c r="C702" s="79"/>
      <c r="D702" s="79"/>
      <c r="E702" s="79"/>
      <c r="F702" s="79"/>
      <c r="G702" s="79"/>
      <c r="H702" s="79"/>
      <c r="I702" s="79"/>
      <c r="J702" s="79"/>
      <c r="K702" s="79"/>
      <c r="L702" s="79"/>
      <c r="M702" s="79"/>
      <c r="N702" s="79"/>
      <c r="O702" s="79"/>
      <c r="P702" s="79"/>
      <c r="Q702" s="79"/>
      <c r="R702" s="79"/>
      <c r="S702" s="79"/>
      <c r="T702" s="79"/>
      <c r="U702" s="79"/>
      <c r="V702" s="79"/>
      <c r="W702" s="79"/>
      <c r="X702" s="79"/>
      <c r="Y702" s="79"/>
      <c r="Z702" s="79"/>
    </row>
    <row r="703" spans="1:26" ht="15.75" customHeight="1">
      <c r="A703" s="79"/>
      <c r="B703" s="79"/>
      <c r="C703" s="79"/>
      <c r="D703" s="79"/>
      <c r="E703" s="79"/>
      <c r="F703" s="79"/>
      <c r="G703" s="79"/>
      <c r="H703" s="79"/>
      <c r="I703" s="79"/>
      <c r="J703" s="79"/>
      <c r="K703" s="79"/>
      <c r="L703" s="79"/>
      <c r="M703" s="79"/>
      <c r="N703" s="79"/>
      <c r="O703" s="79"/>
      <c r="P703" s="79"/>
      <c r="Q703" s="79"/>
      <c r="R703" s="79"/>
      <c r="S703" s="79"/>
      <c r="T703" s="79"/>
      <c r="U703" s="79"/>
      <c r="V703" s="79"/>
      <c r="W703" s="79"/>
      <c r="X703" s="79"/>
      <c r="Y703" s="79"/>
      <c r="Z703" s="79"/>
    </row>
    <row r="704" spans="1:26" ht="15.75" customHeight="1">
      <c r="A704" s="79"/>
      <c r="B704" s="79"/>
      <c r="C704" s="79"/>
      <c r="D704" s="79"/>
      <c r="E704" s="79"/>
      <c r="F704" s="79"/>
      <c r="G704" s="79"/>
      <c r="H704" s="79"/>
      <c r="I704" s="79"/>
      <c r="J704" s="79"/>
      <c r="K704" s="79"/>
      <c r="L704" s="79"/>
      <c r="M704" s="79"/>
      <c r="N704" s="79"/>
      <c r="O704" s="79"/>
      <c r="P704" s="79"/>
      <c r="Q704" s="79"/>
      <c r="R704" s="79"/>
      <c r="S704" s="79"/>
      <c r="T704" s="79"/>
      <c r="U704" s="79"/>
      <c r="V704" s="79"/>
      <c r="W704" s="79"/>
      <c r="X704" s="79"/>
      <c r="Y704" s="79"/>
      <c r="Z704" s="79"/>
    </row>
    <row r="705" spans="1:26" ht="15.75" customHeight="1">
      <c r="A705" s="79"/>
      <c r="B705" s="79"/>
      <c r="C705" s="79"/>
      <c r="D705" s="79"/>
      <c r="E705" s="79"/>
      <c r="F705" s="79"/>
      <c r="G705" s="79"/>
      <c r="H705" s="79"/>
      <c r="I705" s="79"/>
      <c r="J705" s="79"/>
      <c r="K705" s="79"/>
      <c r="L705" s="79"/>
      <c r="M705" s="79"/>
      <c r="N705" s="79"/>
      <c r="O705" s="79"/>
      <c r="P705" s="79"/>
      <c r="Q705" s="79"/>
      <c r="R705" s="79"/>
      <c r="S705" s="79"/>
      <c r="T705" s="79"/>
      <c r="U705" s="79"/>
      <c r="V705" s="79"/>
      <c r="W705" s="79"/>
      <c r="X705" s="79"/>
      <c r="Y705" s="79"/>
      <c r="Z705" s="79"/>
    </row>
    <row r="706" spans="1:26" ht="15.75" customHeight="1">
      <c r="A706" s="79"/>
      <c r="B706" s="79"/>
      <c r="C706" s="79"/>
      <c r="D706" s="79"/>
      <c r="E706" s="79"/>
      <c r="F706" s="79"/>
      <c r="G706" s="79"/>
      <c r="H706" s="79"/>
      <c r="I706" s="79"/>
      <c r="J706" s="79"/>
      <c r="K706" s="79"/>
      <c r="L706" s="79"/>
      <c r="M706" s="79"/>
      <c r="N706" s="79"/>
      <c r="O706" s="79"/>
      <c r="P706" s="79"/>
      <c r="Q706" s="79"/>
      <c r="R706" s="79"/>
      <c r="S706" s="79"/>
      <c r="T706" s="79"/>
      <c r="U706" s="79"/>
      <c r="V706" s="79"/>
      <c r="W706" s="79"/>
      <c r="X706" s="79"/>
      <c r="Y706" s="79"/>
      <c r="Z706" s="79"/>
    </row>
    <row r="707" spans="1:26" ht="15.75" customHeight="1">
      <c r="A707" s="79"/>
      <c r="B707" s="79"/>
      <c r="C707" s="79"/>
      <c r="D707" s="79"/>
      <c r="E707" s="79"/>
      <c r="F707" s="79"/>
      <c r="G707" s="79"/>
      <c r="H707" s="79"/>
      <c r="I707" s="79"/>
      <c r="J707" s="79"/>
      <c r="K707" s="79"/>
      <c r="L707" s="79"/>
      <c r="M707" s="79"/>
      <c r="N707" s="79"/>
      <c r="O707" s="79"/>
      <c r="P707" s="79"/>
      <c r="Q707" s="79"/>
      <c r="R707" s="79"/>
      <c r="S707" s="79"/>
      <c r="T707" s="79"/>
      <c r="U707" s="79"/>
      <c r="V707" s="79"/>
      <c r="W707" s="79"/>
      <c r="X707" s="79"/>
      <c r="Y707" s="79"/>
      <c r="Z707" s="79"/>
    </row>
    <row r="708" spans="1:26" ht="15.75" customHeight="1">
      <c r="A708" s="79"/>
      <c r="B708" s="79"/>
      <c r="C708" s="79"/>
      <c r="D708" s="79"/>
      <c r="E708" s="79"/>
      <c r="F708" s="79"/>
      <c r="G708" s="79"/>
      <c r="H708" s="79"/>
      <c r="I708" s="79"/>
      <c r="J708" s="79"/>
      <c r="K708" s="79"/>
      <c r="L708" s="79"/>
      <c r="M708" s="79"/>
      <c r="N708" s="79"/>
      <c r="O708" s="79"/>
      <c r="P708" s="79"/>
      <c r="Q708" s="79"/>
      <c r="R708" s="79"/>
      <c r="S708" s="79"/>
      <c r="T708" s="79"/>
      <c r="U708" s="79"/>
      <c r="V708" s="79"/>
      <c r="W708" s="79"/>
      <c r="X708" s="79"/>
      <c r="Y708" s="79"/>
      <c r="Z708" s="79"/>
    </row>
    <row r="709" spans="1:26" ht="15.75" customHeight="1">
      <c r="A709" s="79"/>
      <c r="B709" s="79"/>
      <c r="C709" s="79"/>
      <c r="D709" s="79"/>
      <c r="E709" s="79"/>
      <c r="F709" s="79"/>
      <c r="G709" s="79"/>
      <c r="H709" s="79"/>
      <c r="I709" s="79"/>
      <c r="J709" s="79"/>
      <c r="K709" s="79"/>
      <c r="L709" s="79"/>
      <c r="M709" s="79"/>
      <c r="N709" s="79"/>
      <c r="O709" s="79"/>
      <c r="P709" s="79"/>
      <c r="Q709" s="79"/>
      <c r="R709" s="79"/>
      <c r="S709" s="79"/>
      <c r="T709" s="79"/>
      <c r="U709" s="79"/>
      <c r="V709" s="79"/>
      <c r="W709" s="79"/>
      <c r="X709" s="79"/>
      <c r="Y709" s="79"/>
      <c r="Z709" s="79"/>
    </row>
    <row r="710" spans="1:26" ht="15.75" customHeight="1">
      <c r="A710" s="79"/>
      <c r="B710" s="79"/>
      <c r="C710" s="79"/>
      <c r="D710" s="79"/>
      <c r="E710" s="79"/>
      <c r="F710" s="79"/>
      <c r="G710" s="79"/>
      <c r="H710" s="79"/>
      <c r="I710" s="79"/>
      <c r="J710" s="79"/>
      <c r="K710" s="79"/>
      <c r="L710" s="79"/>
      <c r="M710" s="79"/>
      <c r="N710" s="79"/>
      <c r="O710" s="79"/>
      <c r="P710" s="79"/>
      <c r="Q710" s="79"/>
      <c r="R710" s="79"/>
      <c r="S710" s="79"/>
      <c r="T710" s="79"/>
      <c r="U710" s="79"/>
      <c r="V710" s="79"/>
      <c r="W710" s="79"/>
      <c r="X710" s="79"/>
      <c r="Y710" s="79"/>
      <c r="Z710" s="79"/>
    </row>
    <row r="711" spans="1:26" ht="15.75" customHeight="1">
      <c r="A711" s="79"/>
      <c r="B711" s="79"/>
      <c r="C711" s="79"/>
      <c r="D711" s="79"/>
      <c r="E711" s="79"/>
      <c r="F711" s="79"/>
      <c r="G711" s="79"/>
      <c r="H711" s="79"/>
      <c r="I711" s="79"/>
      <c r="J711" s="79"/>
      <c r="K711" s="79"/>
      <c r="L711" s="79"/>
      <c r="M711" s="79"/>
      <c r="N711" s="79"/>
      <c r="O711" s="79"/>
      <c r="P711" s="79"/>
      <c r="Q711" s="79"/>
      <c r="R711" s="79"/>
      <c r="S711" s="79"/>
      <c r="T711" s="79"/>
      <c r="U711" s="79"/>
      <c r="V711" s="79"/>
      <c r="W711" s="79"/>
      <c r="X711" s="79"/>
      <c r="Y711" s="79"/>
      <c r="Z711" s="79"/>
    </row>
    <row r="712" spans="1:26" ht="15.75" customHeight="1">
      <c r="A712" s="79"/>
      <c r="B712" s="79"/>
      <c r="C712" s="79"/>
      <c r="D712" s="79"/>
      <c r="E712" s="79"/>
      <c r="F712" s="79"/>
      <c r="G712" s="79"/>
      <c r="H712" s="79"/>
      <c r="I712" s="79"/>
      <c r="J712" s="79"/>
      <c r="K712" s="79"/>
      <c r="L712" s="79"/>
      <c r="M712" s="79"/>
      <c r="N712" s="79"/>
      <c r="O712" s="79"/>
      <c r="P712" s="79"/>
      <c r="Q712" s="79"/>
      <c r="R712" s="79"/>
      <c r="S712" s="79"/>
      <c r="T712" s="79"/>
      <c r="U712" s="79"/>
      <c r="V712" s="79"/>
      <c r="W712" s="79"/>
      <c r="X712" s="79"/>
      <c r="Y712" s="79"/>
      <c r="Z712" s="79"/>
    </row>
    <row r="713" spans="1:26" ht="15.75" customHeight="1">
      <c r="A713" s="79"/>
      <c r="B713" s="79"/>
      <c r="C713" s="79"/>
      <c r="D713" s="79"/>
      <c r="E713" s="79"/>
      <c r="F713" s="79"/>
      <c r="G713" s="79"/>
      <c r="H713" s="79"/>
      <c r="I713" s="79"/>
      <c r="J713" s="79"/>
      <c r="K713" s="79"/>
      <c r="L713" s="79"/>
      <c r="M713" s="79"/>
      <c r="N713" s="79"/>
      <c r="O713" s="79"/>
      <c r="P713" s="79"/>
      <c r="Q713" s="79"/>
      <c r="R713" s="79"/>
      <c r="S713" s="79"/>
      <c r="T713" s="79"/>
      <c r="U713" s="79"/>
      <c r="V713" s="79"/>
      <c r="W713" s="79"/>
      <c r="X713" s="79"/>
      <c r="Y713" s="79"/>
      <c r="Z713" s="79"/>
    </row>
    <row r="714" spans="1:26" ht="15.75" customHeight="1">
      <c r="A714" s="79"/>
      <c r="B714" s="79"/>
      <c r="C714" s="79"/>
      <c r="D714" s="79"/>
      <c r="E714" s="79"/>
      <c r="F714" s="79"/>
      <c r="G714" s="79"/>
      <c r="H714" s="79"/>
      <c r="I714" s="79"/>
      <c r="J714" s="79"/>
      <c r="K714" s="79"/>
      <c r="L714" s="79"/>
      <c r="M714" s="79"/>
      <c r="N714" s="79"/>
      <c r="O714" s="79"/>
      <c r="P714" s="79"/>
      <c r="Q714" s="79"/>
      <c r="R714" s="79"/>
      <c r="S714" s="79"/>
      <c r="T714" s="79"/>
      <c r="U714" s="79"/>
      <c r="V714" s="79"/>
      <c r="W714" s="79"/>
      <c r="X714" s="79"/>
      <c r="Y714" s="79"/>
      <c r="Z714" s="79"/>
    </row>
    <row r="715" spans="1:26" ht="15.75" customHeight="1">
      <c r="A715" s="79"/>
      <c r="B715" s="79"/>
      <c r="C715" s="79"/>
      <c r="D715" s="79"/>
      <c r="E715" s="79"/>
      <c r="F715" s="79"/>
      <c r="G715" s="79"/>
      <c r="H715" s="79"/>
      <c r="I715" s="79"/>
      <c r="J715" s="79"/>
      <c r="K715" s="79"/>
      <c r="L715" s="79"/>
      <c r="M715" s="79"/>
      <c r="N715" s="79"/>
      <c r="O715" s="79"/>
      <c r="P715" s="79"/>
      <c r="Q715" s="79"/>
      <c r="R715" s="79"/>
      <c r="S715" s="79"/>
      <c r="T715" s="79"/>
      <c r="U715" s="79"/>
      <c r="V715" s="79"/>
      <c r="W715" s="79"/>
      <c r="X715" s="79"/>
      <c r="Y715" s="79"/>
      <c r="Z715" s="79"/>
    </row>
    <row r="716" spans="1:26" ht="15.75" customHeight="1">
      <c r="A716" s="79"/>
      <c r="B716" s="79"/>
      <c r="C716" s="79"/>
      <c r="D716" s="79"/>
      <c r="E716" s="79"/>
      <c r="F716" s="79"/>
      <c r="G716" s="79"/>
      <c r="H716" s="79"/>
      <c r="I716" s="79"/>
      <c r="J716" s="79"/>
      <c r="K716" s="79"/>
      <c r="L716" s="79"/>
      <c r="M716" s="79"/>
      <c r="N716" s="79"/>
      <c r="O716" s="79"/>
      <c r="P716" s="79"/>
      <c r="Q716" s="79"/>
      <c r="R716" s="79"/>
      <c r="S716" s="79"/>
      <c r="T716" s="79"/>
      <c r="U716" s="79"/>
      <c r="V716" s="79"/>
      <c r="W716" s="79"/>
      <c r="X716" s="79"/>
      <c r="Y716" s="79"/>
      <c r="Z716" s="79"/>
    </row>
    <row r="717" spans="1:26" ht="15.75" customHeight="1">
      <c r="A717" s="79"/>
      <c r="B717" s="79"/>
      <c r="C717" s="79"/>
      <c r="D717" s="79"/>
      <c r="E717" s="79"/>
      <c r="F717" s="79"/>
      <c r="G717" s="79"/>
      <c r="H717" s="79"/>
      <c r="I717" s="79"/>
      <c r="J717" s="79"/>
      <c r="K717" s="79"/>
      <c r="L717" s="79"/>
      <c r="M717" s="79"/>
      <c r="N717" s="79"/>
      <c r="O717" s="79"/>
      <c r="P717" s="79"/>
      <c r="Q717" s="79"/>
      <c r="R717" s="79"/>
      <c r="S717" s="79"/>
      <c r="T717" s="79"/>
      <c r="U717" s="79"/>
      <c r="V717" s="79"/>
      <c r="W717" s="79"/>
      <c r="X717" s="79"/>
      <c r="Y717" s="79"/>
      <c r="Z717" s="79"/>
    </row>
    <row r="718" spans="1:26" ht="15.75" customHeight="1">
      <c r="A718" s="79"/>
      <c r="B718" s="79"/>
      <c r="C718" s="79"/>
      <c r="D718" s="79"/>
      <c r="E718" s="79"/>
      <c r="F718" s="79"/>
      <c r="G718" s="79"/>
      <c r="H718" s="79"/>
      <c r="I718" s="79"/>
      <c r="J718" s="79"/>
      <c r="K718" s="79"/>
      <c r="L718" s="79"/>
      <c r="M718" s="79"/>
      <c r="N718" s="79"/>
      <c r="O718" s="79"/>
      <c r="P718" s="79"/>
      <c r="Q718" s="79"/>
      <c r="R718" s="79"/>
      <c r="S718" s="79"/>
      <c r="T718" s="79"/>
      <c r="U718" s="79"/>
      <c r="V718" s="79"/>
      <c r="W718" s="79"/>
      <c r="X718" s="79"/>
      <c r="Y718" s="79"/>
      <c r="Z718" s="79"/>
    </row>
    <row r="719" spans="1:26" ht="15.75" customHeight="1">
      <c r="A719" s="79"/>
      <c r="B719" s="79"/>
      <c r="C719" s="79"/>
      <c r="D719" s="79"/>
      <c r="E719" s="79"/>
      <c r="F719" s="79"/>
      <c r="G719" s="79"/>
      <c r="H719" s="79"/>
      <c r="I719" s="79"/>
      <c r="J719" s="79"/>
      <c r="K719" s="79"/>
      <c r="L719" s="79"/>
      <c r="M719" s="79"/>
      <c r="N719" s="79"/>
      <c r="O719" s="79"/>
      <c r="P719" s="79"/>
      <c r="Q719" s="79"/>
      <c r="R719" s="79"/>
      <c r="S719" s="79"/>
      <c r="T719" s="79"/>
      <c r="U719" s="79"/>
      <c r="V719" s="79"/>
      <c r="W719" s="79"/>
      <c r="X719" s="79"/>
      <c r="Y719" s="79"/>
      <c r="Z719" s="79"/>
    </row>
    <row r="720" spans="1:26" ht="15.75" customHeight="1">
      <c r="A720" s="79"/>
      <c r="B720" s="79"/>
      <c r="C720" s="79"/>
      <c r="D720" s="79"/>
      <c r="E720" s="79"/>
      <c r="F720" s="79"/>
      <c r="G720" s="79"/>
      <c r="H720" s="79"/>
      <c r="I720" s="79"/>
      <c r="J720" s="79"/>
      <c r="K720" s="79"/>
      <c r="L720" s="79"/>
      <c r="M720" s="79"/>
      <c r="N720" s="79"/>
      <c r="O720" s="79"/>
      <c r="P720" s="79"/>
      <c r="Q720" s="79"/>
      <c r="R720" s="79"/>
      <c r="S720" s="79"/>
      <c r="T720" s="79"/>
      <c r="U720" s="79"/>
      <c r="V720" s="79"/>
      <c r="W720" s="79"/>
      <c r="X720" s="79"/>
      <c r="Y720" s="79"/>
      <c r="Z720" s="79"/>
    </row>
    <row r="721" spans="1:26" ht="15.75" customHeight="1">
      <c r="A721" s="79"/>
      <c r="B721" s="79"/>
      <c r="C721" s="79"/>
      <c r="D721" s="79"/>
      <c r="E721" s="79"/>
      <c r="F721" s="79"/>
      <c r="G721" s="79"/>
      <c r="H721" s="79"/>
      <c r="I721" s="79"/>
      <c r="J721" s="79"/>
      <c r="K721" s="79"/>
      <c r="L721" s="79"/>
      <c r="M721" s="79"/>
      <c r="N721" s="79"/>
      <c r="O721" s="79"/>
      <c r="P721" s="79"/>
      <c r="Q721" s="79"/>
      <c r="R721" s="79"/>
      <c r="S721" s="79"/>
      <c r="T721" s="79"/>
      <c r="U721" s="79"/>
      <c r="V721" s="79"/>
      <c r="W721" s="79"/>
      <c r="X721" s="79"/>
      <c r="Y721" s="79"/>
      <c r="Z721" s="79"/>
    </row>
    <row r="722" spans="1:26" ht="15.75" customHeight="1">
      <c r="A722" s="79"/>
      <c r="B722" s="79"/>
      <c r="C722" s="79"/>
      <c r="D722" s="79"/>
      <c r="E722" s="79"/>
      <c r="F722" s="79"/>
      <c r="G722" s="79"/>
      <c r="H722" s="79"/>
      <c r="I722" s="79"/>
      <c r="J722" s="79"/>
      <c r="K722" s="79"/>
      <c r="L722" s="79"/>
      <c r="M722" s="79"/>
      <c r="N722" s="79"/>
      <c r="O722" s="79"/>
      <c r="P722" s="79"/>
      <c r="Q722" s="79"/>
      <c r="R722" s="79"/>
      <c r="S722" s="79"/>
      <c r="T722" s="79"/>
      <c r="U722" s="79"/>
      <c r="V722" s="79"/>
      <c r="W722" s="79"/>
      <c r="X722" s="79"/>
      <c r="Y722" s="79"/>
      <c r="Z722" s="79"/>
    </row>
    <row r="723" spans="1:26" ht="15.75" customHeight="1">
      <c r="A723" s="79"/>
      <c r="B723" s="79"/>
      <c r="C723" s="79"/>
      <c r="D723" s="79"/>
      <c r="E723" s="79"/>
      <c r="F723" s="79"/>
      <c r="G723" s="79"/>
      <c r="H723" s="79"/>
      <c r="I723" s="79"/>
      <c r="J723" s="79"/>
      <c r="K723" s="79"/>
      <c r="L723" s="79"/>
      <c r="M723" s="79"/>
      <c r="N723" s="79"/>
      <c r="O723" s="79"/>
      <c r="P723" s="79"/>
      <c r="Q723" s="79"/>
      <c r="R723" s="79"/>
      <c r="S723" s="79"/>
      <c r="T723" s="79"/>
      <c r="U723" s="79"/>
      <c r="V723" s="79"/>
      <c r="W723" s="79"/>
      <c r="X723" s="79"/>
      <c r="Y723" s="79"/>
      <c r="Z723" s="79"/>
    </row>
    <row r="724" spans="1:26" ht="15.75" customHeight="1">
      <c r="A724" s="79"/>
      <c r="B724" s="79"/>
      <c r="C724" s="79"/>
      <c r="D724" s="79"/>
      <c r="E724" s="79"/>
      <c r="F724" s="79"/>
      <c r="G724" s="79"/>
      <c r="H724" s="79"/>
      <c r="I724" s="79"/>
      <c r="J724" s="79"/>
      <c r="K724" s="79"/>
      <c r="L724" s="79"/>
      <c r="M724" s="79"/>
      <c r="N724" s="79"/>
      <c r="O724" s="79"/>
      <c r="P724" s="79"/>
      <c r="Q724" s="79"/>
      <c r="R724" s="79"/>
      <c r="S724" s="79"/>
      <c r="T724" s="79"/>
      <c r="U724" s="79"/>
      <c r="V724" s="79"/>
      <c r="W724" s="79"/>
      <c r="X724" s="79"/>
      <c r="Y724" s="79"/>
      <c r="Z724" s="79"/>
    </row>
    <row r="725" spans="1:26" ht="15.75" customHeight="1">
      <c r="A725" s="79"/>
      <c r="B725" s="79"/>
      <c r="C725" s="79"/>
      <c r="D725" s="79"/>
      <c r="E725" s="79"/>
      <c r="F725" s="79"/>
      <c r="G725" s="79"/>
      <c r="H725" s="79"/>
      <c r="I725" s="79"/>
      <c r="J725" s="79"/>
      <c r="K725" s="79"/>
      <c r="L725" s="79"/>
      <c r="M725" s="79"/>
      <c r="N725" s="79"/>
      <c r="O725" s="79"/>
      <c r="P725" s="79"/>
      <c r="Q725" s="79"/>
      <c r="R725" s="79"/>
      <c r="S725" s="79"/>
      <c r="T725" s="79"/>
      <c r="U725" s="79"/>
      <c r="V725" s="79"/>
      <c r="W725" s="79"/>
      <c r="X725" s="79"/>
      <c r="Y725" s="79"/>
      <c r="Z725" s="79"/>
    </row>
    <row r="726" spans="1:26" ht="15.75" customHeight="1">
      <c r="A726" s="79"/>
      <c r="B726" s="79"/>
      <c r="C726" s="79"/>
      <c r="D726" s="79"/>
      <c r="E726" s="79"/>
      <c r="F726" s="79"/>
      <c r="G726" s="79"/>
      <c r="H726" s="79"/>
      <c r="I726" s="79"/>
      <c r="J726" s="79"/>
      <c r="K726" s="79"/>
      <c r="L726" s="79"/>
      <c r="M726" s="79"/>
      <c r="N726" s="79"/>
      <c r="O726" s="79"/>
      <c r="P726" s="79"/>
      <c r="Q726" s="79"/>
      <c r="R726" s="79"/>
      <c r="S726" s="79"/>
      <c r="T726" s="79"/>
      <c r="U726" s="79"/>
      <c r="V726" s="79"/>
      <c r="W726" s="79"/>
      <c r="X726" s="79"/>
      <c r="Y726" s="79"/>
      <c r="Z726" s="79"/>
    </row>
    <row r="727" spans="1:26" ht="15.75" customHeight="1">
      <c r="A727" s="79"/>
      <c r="B727" s="79"/>
      <c r="C727" s="79"/>
      <c r="D727" s="79"/>
      <c r="E727" s="79"/>
      <c r="F727" s="79"/>
      <c r="G727" s="79"/>
      <c r="H727" s="79"/>
      <c r="I727" s="79"/>
      <c r="J727" s="79"/>
      <c r="K727" s="79"/>
      <c r="L727" s="79"/>
      <c r="M727" s="79"/>
      <c r="N727" s="79"/>
      <c r="O727" s="79"/>
      <c r="P727" s="79"/>
      <c r="Q727" s="79"/>
      <c r="R727" s="79"/>
      <c r="S727" s="79"/>
      <c r="T727" s="79"/>
      <c r="U727" s="79"/>
      <c r="V727" s="79"/>
      <c r="W727" s="79"/>
      <c r="X727" s="79"/>
      <c r="Y727" s="79"/>
      <c r="Z727" s="79"/>
    </row>
    <row r="728" spans="1:26" ht="15.75" customHeight="1">
      <c r="A728" s="79"/>
      <c r="B728" s="79"/>
      <c r="C728" s="79"/>
      <c r="D728" s="79"/>
      <c r="E728" s="79"/>
      <c r="F728" s="79"/>
      <c r="G728" s="79"/>
      <c r="H728" s="79"/>
      <c r="I728" s="79"/>
      <c r="J728" s="79"/>
      <c r="K728" s="79"/>
      <c r="L728" s="79"/>
      <c r="M728" s="79"/>
      <c r="N728" s="79"/>
      <c r="O728" s="79"/>
      <c r="P728" s="79"/>
      <c r="Q728" s="79"/>
      <c r="R728" s="79"/>
      <c r="S728" s="79"/>
      <c r="T728" s="79"/>
      <c r="U728" s="79"/>
      <c r="V728" s="79"/>
      <c r="W728" s="79"/>
      <c r="X728" s="79"/>
      <c r="Y728" s="79"/>
      <c r="Z728" s="79"/>
    </row>
    <row r="729" spans="1:26" ht="15.75" customHeight="1">
      <c r="A729" s="79"/>
      <c r="B729" s="79"/>
      <c r="C729" s="79"/>
      <c r="D729" s="79"/>
      <c r="E729" s="79"/>
      <c r="F729" s="79"/>
      <c r="G729" s="79"/>
      <c r="H729" s="79"/>
      <c r="I729" s="79"/>
      <c r="J729" s="79"/>
      <c r="K729" s="79"/>
      <c r="L729" s="79"/>
      <c r="M729" s="79"/>
      <c r="N729" s="79"/>
      <c r="O729" s="79"/>
      <c r="P729" s="79"/>
      <c r="Q729" s="79"/>
      <c r="R729" s="79"/>
      <c r="S729" s="79"/>
      <c r="T729" s="79"/>
      <c r="U729" s="79"/>
      <c r="V729" s="79"/>
      <c r="W729" s="79"/>
      <c r="X729" s="79"/>
      <c r="Y729" s="79"/>
      <c r="Z729" s="79"/>
    </row>
    <row r="730" spans="1:26" ht="15.75" customHeight="1">
      <c r="A730" s="79"/>
      <c r="B730" s="79"/>
      <c r="C730" s="79"/>
      <c r="D730" s="79"/>
      <c r="E730" s="79"/>
      <c r="F730" s="79"/>
      <c r="G730" s="79"/>
      <c r="H730" s="79"/>
      <c r="I730" s="79"/>
      <c r="J730" s="79"/>
      <c r="K730" s="79"/>
      <c r="L730" s="79"/>
      <c r="M730" s="79"/>
      <c r="N730" s="79"/>
      <c r="O730" s="79"/>
      <c r="P730" s="79"/>
      <c r="Q730" s="79"/>
      <c r="R730" s="79"/>
      <c r="S730" s="79"/>
      <c r="T730" s="79"/>
      <c r="U730" s="79"/>
      <c r="V730" s="79"/>
      <c r="W730" s="79"/>
      <c r="X730" s="79"/>
      <c r="Y730" s="79"/>
      <c r="Z730" s="79"/>
    </row>
    <row r="731" spans="1:26" ht="15.75" customHeight="1">
      <c r="A731" s="79"/>
      <c r="B731" s="79"/>
      <c r="C731" s="79"/>
      <c r="D731" s="79"/>
      <c r="E731" s="79"/>
      <c r="F731" s="79"/>
      <c r="G731" s="79"/>
      <c r="H731" s="79"/>
      <c r="I731" s="79"/>
      <c r="J731" s="79"/>
      <c r="K731" s="79"/>
      <c r="L731" s="79"/>
      <c r="M731" s="79"/>
      <c r="N731" s="79"/>
      <c r="O731" s="79"/>
      <c r="P731" s="79"/>
      <c r="Q731" s="79"/>
      <c r="R731" s="79"/>
      <c r="S731" s="79"/>
      <c r="T731" s="79"/>
      <c r="U731" s="79"/>
      <c r="V731" s="79"/>
      <c r="W731" s="79"/>
      <c r="X731" s="79"/>
      <c r="Y731" s="79"/>
      <c r="Z731" s="79"/>
    </row>
    <row r="732" spans="1:26" ht="15.75" customHeight="1">
      <c r="A732" s="79"/>
      <c r="B732" s="79"/>
      <c r="C732" s="79"/>
      <c r="D732" s="79"/>
      <c r="E732" s="79"/>
      <c r="F732" s="79"/>
      <c r="G732" s="79"/>
      <c r="H732" s="79"/>
      <c r="I732" s="79"/>
      <c r="J732" s="79"/>
      <c r="K732" s="79"/>
      <c r="L732" s="79"/>
      <c r="M732" s="79"/>
      <c r="N732" s="79"/>
      <c r="O732" s="79"/>
      <c r="P732" s="79"/>
      <c r="Q732" s="79"/>
      <c r="R732" s="79"/>
      <c r="S732" s="79"/>
      <c r="T732" s="79"/>
      <c r="U732" s="79"/>
      <c r="V732" s="79"/>
      <c r="W732" s="79"/>
      <c r="X732" s="79"/>
      <c r="Y732" s="79"/>
      <c r="Z732" s="79"/>
    </row>
    <row r="733" spans="1:26" ht="15.75" customHeight="1">
      <c r="A733" s="79"/>
      <c r="B733" s="79"/>
      <c r="C733" s="79"/>
      <c r="D733" s="79"/>
      <c r="E733" s="79"/>
      <c r="F733" s="79"/>
      <c r="G733" s="79"/>
      <c r="H733" s="79"/>
      <c r="I733" s="79"/>
      <c r="J733" s="79"/>
      <c r="K733" s="79"/>
      <c r="L733" s="79"/>
      <c r="M733" s="79"/>
      <c r="N733" s="79"/>
      <c r="O733" s="79"/>
      <c r="P733" s="79"/>
      <c r="Q733" s="79"/>
      <c r="R733" s="79"/>
      <c r="S733" s="79"/>
      <c r="T733" s="79"/>
      <c r="U733" s="79"/>
      <c r="V733" s="79"/>
      <c r="W733" s="79"/>
      <c r="X733" s="79"/>
      <c r="Y733" s="79"/>
      <c r="Z733" s="79"/>
    </row>
    <row r="734" spans="1:26" ht="15.75" customHeight="1">
      <c r="A734" s="79"/>
      <c r="B734" s="79"/>
      <c r="C734" s="79"/>
      <c r="D734" s="79"/>
      <c r="E734" s="79"/>
      <c r="F734" s="79"/>
      <c r="G734" s="79"/>
      <c r="H734" s="79"/>
      <c r="I734" s="79"/>
      <c r="J734" s="79"/>
      <c r="K734" s="79"/>
      <c r="L734" s="79"/>
      <c r="M734" s="79"/>
      <c r="N734" s="79"/>
      <c r="O734" s="79"/>
      <c r="P734" s="79"/>
      <c r="Q734" s="79"/>
      <c r="R734" s="79"/>
      <c r="S734" s="79"/>
      <c r="T734" s="79"/>
      <c r="U734" s="79"/>
      <c r="V734" s="79"/>
      <c r="W734" s="79"/>
      <c r="X734" s="79"/>
      <c r="Y734" s="79"/>
      <c r="Z734" s="79"/>
    </row>
    <row r="735" spans="1:26" ht="15.75" customHeight="1">
      <c r="A735" s="79"/>
      <c r="B735" s="79"/>
      <c r="C735" s="79"/>
      <c r="D735" s="79"/>
      <c r="E735" s="79"/>
      <c r="F735" s="79"/>
      <c r="G735" s="79"/>
      <c r="H735" s="79"/>
      <c r="I735" s="79"/>
      <c r="J735" s="79"/>
      <c r="K735" s="79"/>
      <c r="L735" s="79"/>
      <c r="M735" s="79"/>
      <c r="N735" s="79"/>
      <c r="O735" s="79"/>
      <c r="P735" s="79"/>
      <c r="Q735" s="79"/>
      <c r="R735" s="79"/>
      <c r="S735" s="79"/>
      <c r="T735" s="79"/>
      <c r="U735" s="79"/>
      <c r="V735" s="79"/>
      <c r="W735" s="79"/>
      <c r="X735" s="79"/>
      <c r="Y735" s="79"/>
      <c r="Z735" s="79"/>
    </row>
    <row r="736" spans="1:26" ht="15.75" customHeight="1">
      <c r="A736" s="79"/>
      <c r="B736" s="79"/>
      <c r="C736" s="79"/>
      <c r="D736" s="79"/>
      <c r="E736" s="79"/>
      <c r="F736" s="79"/>
      <c r="G736" s="79"/>
      <c r="H736" s="79"/>
      <c r="I736" s="79"/>
      <c r="J736" s="79"/>
      <c r="K736" s="79"/>
      <c r="L736" s="79"/>
      <c r="M736" s="79"/>
      <c r="N736" s="79"/>
      <c r="O736" s="79"/>
      <c r="P736" s="79"/>
      <c r="Q736" s="79"/>
      <c r="R736" s="79"/>
      <c r="S736" s="79"/>
      <c r="T736" s="79"/>
      <c r="U736" s="79"/>
      <c r="V736" s="79"/>
      <c r="W736" s="79"/>
      <c r="X736" s="79"/>
      <c r="Y736" s="79"/>
      <c r="Z736" s="79"/>
    </row>
    <row r="737" spans="1:26" ht="15.75" customHeight="1">
      <c r="A737" s="79"/>
      <c r="B737" s="79"/>
      <c r="C737" s="79"/>
      <c r="D737" s="79"/>
      <c r="E737" s="79"/>
      <c r="F737" s="79"/>
      <c r="G737" s="79"/>
      <c r="H737" s="79"/>
      <c r="I737" s="79"/>
      <c r="J737" s="79"/>
      <c r="K737" s="79"/>
      <c r="L737" s="79"/>
      <c r="M737" s="79"/>
      <c r="N737" s="79"/>
      <c r="O737" s="79"/>
      <c r="P737" s="79"/>
      <c r="Q737" s="79"/>
      <c r="R737" s="79"/>
      <c r="S737" s="79"/>
      <c r="T737" s="79"/>
      <c r="U737" s="79"/>
      <c r="V737" s="79"/>
      <c r="W737" s="79"/>
      <c r="X737" s="79"/>
      <c r="Y737" s="79"/>
      <c r="Z737" s="79"/>
    </row>
    <row r="738" spans="1:26" ht="15.75" customHeight="1">
      <c r="A738" s="79"/>
      <c r="B738" s="79"/>
      <c r="C738" s="79"/>
      <c r="D738" s="79"/>
      <c r="E738" s="79"/>
      <c r="F738" s="79"/>
      <c r="G738" s="79"/>
      <c r="H738" s="79"/>
      <c r="I738" s="79"/>
      <c r="J738" s="79"/>
      <c r="K738" s="79"/>
      <c r="L738" s="79"/>
      <c r="M738" s="79"/>
      <c r="N738" s="79"/>
      <c r="O738" s="79"/>
      <c r="P738" s="79"/>
      <c r="Q738" s="79"/>
      <c r="R738" s="79"/>
      <c r="S738" s="79"/>
      <c r="T738" s="79"/>
      <c r="U738" s="79"/>
      <c r="V738" s="79"/>
      <c r="W738" s="79"/>
      <c r="X738" s="79"/>
      <c r="Y738" s="79"/>
      <c r="Z738" s="79"/>
    </row>
    <row r="739" spans="1:26" ht="15.75" customHeight="1">
      <c r="A739" s="79"/>
      <c r="B739" s="79"/>
      <c r="C739" s="79"/>
      <c r="D739" s="79"/>
      <c r="E739" s="79"/>
      <c r="F739" s="79"/>
      <c r="G739" s="79"/>
      <c r="H739" s="79"/>
      <c r="I739" s="79"/>
      <c r="J739" s="79"/>
      <c r="K739" s="79"/>
      <c r="L739" s="79"/>
      <c r="M739" s="79"/>
      <c r="N739" s="79"/>
      <c r="O739" s="79"/>
      <c r="P739" s="79"/>
      <c r="Q739" s="79"/>
      <c r="R739" s="79"/>
      <c r="S739" s="79"/>
      <c r="T739" s="79"/>
      <c r="U739" s="79"/>
      <c r="V739" s="79"/>
      <c r="W739" s="79"/>
      <c r="X739" s="79"/>
      <c r="Y739" s="79"/>
      <c r="Z739" s="79"/>
    </row>
    <row r="740" spans="1:26" ht="15.75" customHeight="1">
      <c r="A740" s="79"/>
      <c r="B740" s="79"/>
      <c r="C740" s="79"/>
      <c r="D740" s="79"/>
      <c r="E740" s="79"/>
      <c r="F740" s="79"/>
      <c r="G740" s="79"/>
      <c r="H740" s="79"/>
      <c r="I740" s="79"/>
      <c r="J740" s="79"/>
      <c r="K740" s="79"/>
      <c r="L740" s="79"/>
      <c r="M740" s="79"/>
      <c r="N740" s="79"/>
      <c r="O740" s="79"/>
      <c r="P740" s="79"/>
      <c r="Q740" s="79"/>
      <c r="R740" s="79"/>
      <c r="S740" s="79"/>
      <c r="T740" s="79"/>
      <c r="U740" s="79"/>
      <c r="V740" s="79"/>
      <c r="W740" s="79"/>
      <c r="X740" s="79"/>
      <c r="Y740" s="79"/>
      <c r="Z740" s="79"/>
    </row>
    <row r="741" spans="1:26" ht="15.75" customHeight="1">
      <c r="A741" s="79"/>
      <c r="B741" s="79"/>
      <c r="C741" s="79"/>
      <c r="D741" s="79"/>
      <c r="E741" s="79"/>
      <c r="F741" s="79"/>
      <c r="G741" s="79"/>
      <c r="H741" s="79"/>
      <c r="I741" s="79"/>
      <c r="J741" s="79"/>
      <c r="K741" s="79"/>
      <c r="L741" s="79"/>
      <c r="M741" s="79"/>
      <c r="N741" s="79"/>
      <c r="O741" s="79"/>
      <c r="P741" s="79"/>
      <c r="Q741" s="79"/>
      <c r="R741" s="79"/>
      <c r="S741" s="79"/>
      <c r="T741" s="79"/>
      <c r="U741" s="79"/>
      <c r="V741" s="79"/>
      <c r="W741" s="79"/>
      <c r="X741" s="79"/>
      <c r="Y741" s="79"/>
      <c r="Z741" s="79"/>
    </row>
    <row r="742" spans="1:26" ht="15.75" customHeight="1">
      <c r="A742" s="79"/>
      <c r="B742" s="79"/>
      <c r="C742" s="79"/>
      <c r="D742" s="79"/>
      <c r="E742" s="79"/>
      <c r="F742" s="79"/>
      <c r="G742" s="79"/>
      <c r="H742" s="79"/>
      <c r="I742" s="79"/>
      <c r="J742" s="79"/>
      <c r="K742" s="79"/>
      <c r="L742" s="79"/>
      <c r="M742" s="79"/>
      <c r="N742" s="79"/>
      <c r="O742" s="79"/>
      <c r="P742" s="79"/>
      <c r="Q742" s="79"/>
      <c r="R742" s="79"/>
      <c r="S742" s="79"/>
      <c r="T742" s="79"/>
      <c r="U742" s="79"/>
      <c r="V742" s="79"/>
      <c r="W742" s="79"/>
      <c r="X742" s="79"/>
      <c r="Y742" s="79"/>
      <c r="Z742" s="79"/>
    </row>
    <row r="743" spans="1:26" ht="15.75" customHeight="1">
      <c r="A743" s="79"/>
      <c r="B743" s="79"/>
      <c r="C743" s="79"/>
      <c r="D743" s="79"/>
      <c r="E743" s="79"/>
      <c r="F743" s="79"/>
      <c r="G743" s="79"/>
      <c r="H743" s="79"/>
      <c r="I743" s="79"/>
      <c r="J743" s="79"/>
      <c r="K743" s="79"/>
      <c r="L743" s="79"/>
      <c r="M743" s="79"/>
      <c r="N743" s="79"/>
      <c r="O743" s="79"/>
      <c r="P743" s="79"/>
      <c r="Q743" s="79"/>
      <c r="R743" s="79"/>
      <c r="S743" s="79"/>
      <c r="T743" s="79"/>
      <c r="U743" s="79"/>
      <c r="V743" s="79"/>
      <c r="W743" s="79"/>
      <c r="X743" s="79"/>
      <c r="Y743" s="79"/>
      <c r="Z743" s="79"/>
    </row>
    <row r="744" spans="1:26" ht="15.75" customHeight="1">
      <c r="A744" s="79"/>
      <c r="B744" s="79"/>
      <c r="C744" s="79"/>
      <c r="D744" s="79"/>
      <c r="E744" s="79"/>
      <c r="F744" s="79"/>
      <c r="G744" s="79"/>
      <c r="H744" s="79"/>
      <c r="I744" s="79"/>
      <c r="J744" s="79"/>
      <c r="K744" s="79"/>
      <c r="L744" s="79"/>
      <c r="M744" s="79"/>
      <c r="N744" s="79"/>
      <c r="O744" s="79"/>
      <c r="P744" s="79"/>
      <c r="Q744" s="79"/>
      <c r="R744" s="79"/>
      <c r="S744" s="79"/>
      <c r="T744" s="79"/>
      <c r="U744" s="79"/>
      <c r="V744" s="79"/>
      <c r="W744" s="79"/>
      <c r="X744" s="79"/>
      <c r="Y744" s="79"/>
      <c r="Z744" s="79"/>
    </row>
    <row r="745" spans="1:26" ht="15.75" customHeight="1">
      <c r="A745" s="79"/>
      <c r="B745" s="79"/>
      <c r="C745" s="79"/>
      <c r="D745" s="79"/>
      <c r="E745" s="79"/>
      <c r="F745" s="79"/>
      <c r="G745" s="79"/>
      <c r="H745" s="79"/>
      <c r="I745" s="79"/>
      <c r="J745" s="79"/>
      <c r="K745" s="79"/>
      <c r="L745" s="79"/>
      <c r="M745" s="79"/>
      <c r="N745" s="79"/>
      <c r="O745" s="79"/>
      <c r="P745" s="79"/>
      <c r="Q745" s="79"/>
      <c r="R745" s="79"/>
      <c r="S745" s="79"/>
      <c r="T745" s="79"/>
      <c r="U745" s="79"/>
      <c r="V745" s="79"/>
      <c r="W745" s="79"/>
      <c r="X745" s="79"/>
      <c r="Y745" s="79"/>
      <c r="Z745" s="79"/>
    </row>
    <row r="746" spans="1:26" ht="15.75" customHeight="1">
      <c r="A746" s="79"/>
      <c r="B746" s="79"/>
      <c r="C746" s="79"/>
      <c r="D746" s="79"/>
      <c r="E746" s="79"/>
      <c r="F746" s="79"/>
      <c r="G746" s="79"/>
      <c r="H746" s="79"/>
      <c r="I746" s="79"/>
      <c r="J746" s="79"/>
      <c r="K746" s="79"/>
      <c r="L746" s="79"/>
      <c r="M746" s="79"/>
      <c r="N746" s="79"/>
      <c r="O746" s="79"/>
      <c r="P746" s="79"/>
      <c r="Q746" s="79"/>
      <c r="R746" s="79"/>
      <c r="S746" s="79"/>
      <c r="T746" s="79"/>
      <c r="U746" s="79"/>
      <c r="V746" s="79"/>
      <c r="W746" s="79"/>
      <c r="X746" s="79"/>
      <c r="Y746" s="79"/>
      <c r="Z746" s="79"/>
    </row>
    <row r="747" spans="1:26" ht="15.75" customHeight="1">
      <c r="A747" s="79"/>
      <c r="B747" s="79"/>
      <c r="C747" s="79"/>
      <c r="D747" s="79"/>
      <c r="E747" s="79"/>
      <c r="F747" s="79"/>
      <c r="G747" s="79"/>
      <c r="H747" s="79"/>
      <c r="I747" s="79"/>
      <c r="J747" s="79"/>
      <c r="K747" s="79"/>
      <c r="L747" s="79"/>
      <c r="M747" s="79"/>
      <c r="N747" s="79"/>
      <c r="O747" s="79"/>
      <c r="P747" s="79"/>
      <c r="Q747" s="79"/>
      <c r="R747" s="79"/>
      <c r="S747" s="79"/>
      <c r="T747" s="79"/>
      <c r="U747" s="79"/>
      <c r="V747" s="79"/>
      <c r="W747" s="79"/>
      <c r="X747" s="79"/>
      <c r="Y747" s="79"/>
      <c r="Z747" s="79"/>
    </row>
    <row r="748" spans="1:26" ht="15.75" customHeight="1">
      <c r="A748" s="79"/>
      <c r="B748" s="79"/>
      <c r="C748" s="79"/>
      <c r="D748" s="79"/>
      <c r="E748" s="79"/>
      <c r="F748" s="79"/>
      <c r="G748" s="79"/>
      <c r="H748" s="79"/>
      <c r="I748" s="79"/>
      <c r="J748" s="79"/>
      <c r="K748" s="79"/>
      <c r="L748" s="79"/>
      <c r="M748" s="79"/>
      <c r="N748" s="79"/>
      <c r="O748" s="79"/>
      <c r="P748" s="79"/>
      <c r="Q748" s="79"/>
      <c r="R748" s="79"/>
      <c r="S748" s="79"/>
      <c r="T748" s="79"/>
      <c r="U748" s="79"/>
      <c r="V748" s="79"/>
      <c r="W748" s="79"/>
      <c r="X748" s="79"/>
      <c r="Y748" s="79"/>
      <c r="Z748" s="79"/>
    </row>
    <row r="749" spans="1:26" ht="15.75" customHeight="1">
      <c r="A749" s="79"/>
      <c r="B749" s="79"/>
      <c r="C749" s="79"/>
      <c r="D749" s="79"/>
      <c r="E749" s="79"/>
      <c r="F749" s="79"/>
      <c r="G749" s="79"/>
      <c r="H749" s="79"/>
      <c r="I749" s="79"/>
      <c r="J749" s="79"/>
      <c r="K749" s="79"/>
      <c r="L749" s="79"/>
      <c r="M749" s="79"/>
      <c r="N749" s="79"/>
      <c r="O749" s="79"/>
      <c r="P749" s="79"/>
      <c r="Q749" s="79"/>
      <c r="R749" s="79"/>
      <c r="S749" s="79"/>
      <c r="T749" s="79"/>
      <c r="U749" s="79"/>
      <c r="V749" s="79"/>
      <c r="W749" s="79"/>
      <c r="X749" s="79"/>
      <c r="Y749" s="79"/>
      <c r="Z749" s="79"/>
    </row>
    <row r="750" spans="1:26" ht="15.75" customHeight="1">
      <c r="A750" s="79"/>
      <c r="B750" s="79"/>
      <c r="C750" s="79"/>
      <c r="D750" s="79"/>
      <c r="E750" s="79"/>
      <c r="F750" s="79"/>
      <c r="G750" s="79"/>
      <c r="H750" s="79"/>
      <c r="I750" s="79"/>
      <c r="J750" s="79"/>
      <c r="K750" s="79"/>
      <c r="L750" s="79"/>
      <c r="M750" s="79"/>
      <c r="N750" s="79"/>
      <c r="O750" s="79"/>
      <c r="P750" s="79"/>
      <c r="Q750" s="79"/>
      <c r="R750" s="79"/>
      <c r="S750" s="79"/>
      <c r="T750" s="79"/>
      <c r="U750" s="79"/>
      <c r="V750" s="79"/>
      <c r="W750" s="79"/>
      <c r="X750" s="79"/>
      <c r="Y750" s="79"/>
      <c r="Z750" s="79"/>
    </row>
    <row r="751" spans="1:26" ht="15.75" customHeight="1">
      <c r="A751" s="79"/>
      <c r="B751" s="79"/>
      <c r="C751" s="79"/>
      <c r="D751" s="79"/>
      <c r="E751" s="79"/>
      <c r="F751" s="79"/>
      <c r="G751" s="79"/>
      <c r="H751" s="79"/>
      <c r="I751" s="79"/>
      <c r="J751" s="79"/>
      <c r="K751" s="79"/>
      <c r="L751" s="79"/>
      <c r="M751" s="79"/>
      <c r="N751" s="79"/>
      <c r="O751" s="79"/>
      <c r="P751" s="79"/>
      <c r="Q751" s="79"/>
      <c r="R751" s="79"/>
      <c r="S751" s="79"/>
      <c r="T751" s="79"/>
      <c r="U751" s="79"/>
      <c r="V751" s="79"/>
      <c r="W751" s="79"/>
      <c r="X751" s="79"/>
      <c r="Y751" s="79"/>
      <c r="Z751" s="79"/>
    </row>
    <row r="752" spans="1:26" ht="15.75" customHeight="1">
      <c r="A752" s="79"/>
      <c r="B752" s="79"/>
      <c r="C752" s="79"/>
      <c r="D752" s="79"/>
      <c r="E752" s="79"/>
      <c r="F752" s="79"/>
      <c r="G752" s="79"/>
      <c r="H752" s="79"/>
      <c r="I752" s="79"/>
      <c r="J752" s="79"/>
      <c r="K752" s="79"/>
      <c r="L752" s="79"/>
      <c r="M752" s="79"/>
      <c r="N752" s="79"/>
      <c r="O752" s="79"/>
      <c r="P752" s="79"/>
      <c r="Q752" s="79"/>
      <c r="R752" s="79"/>
      <c r="S752" s="79"/>
      <c r="T752" s="79"/>
      <c r="U752" s="79"/>
      <c r="V752" s="79"/>
      <c r="W752" s="79"/>
      <c r="X752" s="79"/>
      <c r="Y752" s="79"/>
      <c r="Z752" s="79"/>
    </row>
    <row r="753" spans="1:26" ht="15.75" customHeight="1">
      <c r="A753" s="79"/>
      <c r="B753" s="79"/>
      <c r="C753" s="79"/>
      <c r="D753" s="79"/>
      <c r="E753" s="79"/>
      <c r="F753" s="79"/>
      <c r="G753" s="79"/>
      <c r="H753" s="79"/>
      <c r="I753" s="79"/>
      <c r="J753" s="79"/>
      <c r="K753" s="79"/>
      <c r="L753" s="79"/>
      <c r="M753" s="79"/>
      <c r="N753" s="79"/>
      <c r="O753" s="79"/>
      <c r="P753" s="79"/>
      <c r="Q753" s="79"/>
      <c r="R753" s="79"/>
      <c r="S753" s="79"/>
      <c r="T753" s="79"/>
      <c r="U753" s="79"/>
      <c r="V753" s="79"/>
      <c r="W753" s="79"/>
      <c r="X753" s="79"/>
      <c r="Y753" s="79"/>
      <c r="Z753" s="79"/>
    </row>
    <row r="754" spans="1:26" ht="15.75" customHeight="1">
      <c r="A754" s="79"/>
      <c r="B754" s="79"/>
      <c r="C754" s="79"/>
      <c r="D754" s="79"/>
      <c r="E754" s="79"/>
      <c r="F754" s="79"/>
      <c r="G754" s="79"/>
      <c r="H754" s="79"/>
      <c r="I754" s="79"/>
      <c r="J754" s="79"/>
      <c r="K754" s="79"/>
      <c r="L754" s="79"/>
      <c r="M754" s="79"/>
      <c r="N754" s="79"/>
      <c r="O754" s="79"/>
      <c r="P754" s="79"/>
      <c r="Q754" s="79"/>
      <c r="R754" s="79"/>
      <c r="S754" s="79"/>
      <c r="T754" s="79"/>
      <c r="U754" s="79"/>
      <c r="V754" s="79"/>
      <c r="W754" s="79"/>
      <c r="X754" s="79"/>
      <c r="Y754" s="79"/>
      <c r="Z754" s="79"/>
    </row>
    <row r="755" spans="1:26" ht="15.75" customHeight="1">
      <c r="A755" s="79"/>
      <c r="B755" s="79"/>
      <c r="C755" s="79"/>
      <c r="D755" s="79"/>
      <c r="E755" s="79"/>
      <c r="F755" s="79"/>
      <c r="G755" s="79"/>
      <c r="H755" s="79"/>
      <c r="I755" s="79"/>
      <c r="J755" s="79"/>
      <c r="K755" s="79"/>
      <c r="L755" s="79"/>
      <c r="M755" s="79"/>
      <c r="N755" s="79"/>
      <c r="O755" s="79"/>
      <c r="P755" s="79"/>
      <c r="Q755" s="79"/>
      <c r="R755" s="79"/>
      <c r="S755" s="79"/>
      <c r="T755" s="79"/>
      <c r="U755" s="79"/>
      <c r="V755" s="79"/>
      <c r="W755" s="79"/>
      <c r="X755" s="79"/>
      <c r="Y755" s="79"/>
      <c r="Z755" s="79"/>
    </row>
    <row r="756" spans="1:26" ht="15.75" customHeight="1">
      <c r="A756" s="79"/>
      <c r="B756" s="79"/>
      <c r="C756" s="79"/>
      <c r="D756" s="79"/>
      <c r="E756" s="79"/>
      <c r="F756" s="79"/>
      <c r="G756" s="79"/>
      <c r="H756" s="79"/>
      <c r="I756" s="79"/>
      <c r="J756" s="79"/>
      <c r="K756" s="79"/>
      <c r="L756" s="79"/>
      <c r="M756" s="79"/>
      <c r="N756" s="79"/>
      <c r="O756" s="79"/>
      <c r="P756" s="79"/>
      <c r="Q756" s="79"/>
      <c r="R756" s="79"/>
      <c r="S756" s="79"/>
      <c r="T756" s="79"/>
      <c r="U756" s="79"/>
      <c r="V756" s="79"/>
      <c r="W756" s="79"/>
      <c r="X756" s="79"/>
      <c r="Y756" s="79"/>
      <c r="Z756" s="79"/>
    </row>
    <row r="757" spans="1:26" ht="15.75" customHeight="1">
      <c r="A757" s="79"/>
      <c r="B757" s="79"/>
      <c r="C757" s="79"/>
      <c r="D757" s="79"/>
      <c r="E757" s="79"/>
      <c r="F757" s="79"/>
      <c r="G757" s="79"/>
      <c r="H757" s="79"/>
      <c r="I757" s="79"/>
      <c r="J757" s="79"/>
      <c r="K757" s="79"/>
      <c r="L757" s="79"/>
      <c r="M757" s="79"/>
      <c r="N757" s="79"/>
      <c r="O757" s="79"/>
      <c r="P757" s="79"/>
      <c r="Q757" s="79"/>
      <c r="R757" s="79"/>
      <c r="S757" s="79"/>
      <c r="T757" s="79"/>
      <c r="U757" s="79"/>
      <c r="V757" s="79"/>
      <c r="W757" s="79"/>
      <c r="X757" s="79"/>
      <c r="Y757" s="79"/>
      <c r="Z757" s="79"/>
    </row>
    <row r="758" spans="1:26" ht="15.75" customHeight="1">
      <c r="A758" s="79"/>
      <c r="B758" s="79"/>
      <c r="C758" s="79"/>
      <c r="D758" s="79"/>
      <c r="E758" s="79"/>
      <c r="F758" s="79"/>
      <c r="G758" s="79"/>
      <c r="H758" s="79"/>
      <c r="I758" s="79"/>
      <c r="J758" s="79"/>
      <c r="K758" s="79"/>
      <c r="L758" s="79"/>
      <c r="M758" s="79"/>
      <c r="N758" s="79"/>
      <c r="O758" s="79"/>
      <c r="P758" s="79"/>
      <c r="Q758" s="79"/>
      <c r="R758" s="79"/>
      <c r="S758" s="79"/>
      <c r="T758" s="79"/>
      <c r="U758" s="79"/>
      <c r="V758" s="79"/>
      <c r="W758" s="79"/>
      <c r="X758" s="79"/>
      <c r="Y758" s="79"/>
      <c r="Z758" s="79"/>
    </row>
    <row r="759" spans="1:26" ht="15.75" customHeight="1">
      <c r="A759" s="79"/>
      <c r="B759" s="79"/>
      <c r="C759" s="79"/>
      <c r="D759" s="79"/>
      <c r="E759" s="79"/>
      <c r="F759" s="79"/>
      <c r="G759" s="79"/>
      <c r="H759" s="79"/>
      <c r="I759" s="79"/>
      <c r="J759" s="79"/>
      <c r="K759" s="79"/>
      <c r="L759" s="79"/>
      <c r="M759" s="79"/>
      <c r="N759" s="79"/>
      <c r="O759" s="79"/>
      <c r="P759" s="79"/>
      <c r="Q759" s="79"/>
      <c r="R759" s="79"/>
      <c r="S759" s="79"/>
      <c r="T759" s="79"/>
      <c r="U759" s="79"/>
      <c r="V759" s="79"/>
      <c r="W759" s="79"/>
      <c r="X759" s="79"/>
      <c r="Y759" s="79"/>
      <c r="Z759" s="79"/>
    </row>
    <row r="760" spans="1:26" ht="15.75" customHeight="1">
      <c r="A760" s="79"/>
      <c r="B760" s="79"/>
      <c r="C760" s="79"/>
      <c r="D760" s="79"/>
      <c r="E760" s="79"/>
      <c r="F760" s="79"/>
      <c r="G760" s="79"/>
      <c r="H760" s="79"/>
      <c r="I760" s="79"/>
      <c r="J760" s="79"/>
      <c r="K760" s="79"/>
      <c r="L760" s="79"/>
      <c r="M760" s="79"/>
      <c r="N760" s="79"/>
      <c r="O760" s="79"/>
      <c r="P760" s="79"/>
      <c r="Q760" s="79"/>
      <c r="R760" s="79"/>
      <c r="S760" s="79"/>
      <c r="T760" s="79"/>
      <c r="U760" s="79"/>
      <c r="V760" s="79"/>
      <c r="W760" s="79"/>
      <c r="X760" s="79"/>
      <c r="Y760" s="79"/>
      <c r="Z760" s="79"/>
    </row>
    <row r="761" spans="1:26" ht="15.75" customHeight="1">
      <c r="A761" s="79"/>
      <c r="B761" s="79"/>
      <c r="C761" s="79"/>
      <c r="D761" s="79"/>
      <c r="E761" s="79"/>
      <c r="F761" s="79"/>
      <c r="G761" s="79"/>
      <c r="H761" s="79"/>
      <c r="I761" s="79"/>
      <c r="J761" s="79"/>
      <c r="K761" s="79"/>
      <c r="L761" s="79"/>
      <c r="M761" s="79"/>
      <c r="N761" s="79"/>
      <c r="O761" s="79"/>
      <c r="P761" s="79"/>
      <c r="Q761" s="79"/>
      <c r="R761" s="79"/>
      <c r="S761" s="79"/>
      <c r="T761" s="79"/>
      <c r="U761" s="79"/>
      <c r="V761" s="79"/>
      <c r="W761" s="79"/>
      <c r="X761" s="79"/>
      <c r="Y761" s="79"/>
      <c r="Z761" s="79"/>
    </row>
    <row r="762" spans="1:26" ht="15.75" customHeight="1">
      <c r="A762" s="79"/>
      <c r="B762" s="79"/>
      <c r="C762" s="79"/>
      <c r="D762" s="79"/>
      <c r="E762" s="79"/>
      <c r="F762" s="79"/>
      <c r="G762" s="79"/>
      <c r="H762" s="79"/>
      <c r="I762" s="79"/>
      <c r="J762" s="79"/>
      <c r="K762" s="79"/>
      <c r="L762" s="79"/>
      <c r="M762" s="79"/>
      <c r="N762" s="79"/>
      <c r="O762" s="79"/>
      <c r="P762" s="79"/>
      <c r="Q762" s="79"/>
      <c r="R762" s="79"/>
      <c r="S762" s="79"/>
      <c r="T762" s="79"/>
      <c r="U762" s="79"/>
      <c r="V762" s="79"/>
      <c r="W762" s="79"/>
      <c r="X762" s="79"/>
      <c r="Y762" s="79"/>
      <c r="Z762" s="79"/>
    </row>
    <row r="763" spans="1:26" ht="15.75" customHeight="1">
      <c r="A763" s="79"/>
      <c r="B763" s="79"/>
      <c r="C763" s="79"/>
      <c r="D763" s="79"/>
      <c r="E763" s="79"/>
      <c r="F763" s="79"/>
      <c r="G763" s="79"/>
      <c r="H763" s="79"/>
      <c r="I763" s="79"/>
      <c r="J763" s="79"/>
      <c r="K763" s="79"/>
      <c r="L763" s="79"/>
      <c r="M763" s="79"/>
      <c r="N763" s="79"/>
      <c r="O763" s="79"/>
      <c r="P763" s="79"/>
      <c r="Q763" s="79"/>
      <c r="R763" s="79"/>
      <c r="S763" s="79"/>
      <c r="T763" s="79"/>
      <c r="U763" s="79"/>
      <c r="V763" s="79"/>
      <c r="W763" s="79"/>
      <c r="X763" s="79"/>
      <c r="Y763" s="79"/>
      <c r="Z763" s="79"/>
    </row>
    <row r="764" spans="1:26" ht="15.75" customHeight="1">
      <c r="A764" s="79"/>
      <c r="B764" s="79"/>
      <c r="C764" s="79"/>
      <c r="D764" s="79"/>
      <c r="E764" s="79"/>
      <c r="F764" s="79"/>
      <c r="G764" s="79"/>
      <c r="H764" s="79"/>
      <c r="I764" s="79"/>
      <c r="J764" s="79"/>
      <c r="K764" s="79"/>
      <c r="L764" s="79"/>
      <c r="M764" s="79"/>
      <c r="N764" s="79"/>
      <c r="O764" s="79"/>
      <c r="P764" s="79"/>
      <c r="Q764" s="79"/>
      <c r="R764" s="79"/>
      <c r="S764" s="79"/>
      <c r="T764" s="79"/>
      <c r="U764" s="79"/>
      <c r="V764" s="79"/>
      <c r="W764" s="79"/>
      <c r="X764" s="79"/>
      <c r="Y764" s="79"/>
      <c r="Z764" s="79"/>
    </row>
    <row r="765" spans="1:26" ht="15.75" customHeight="1">
      <c r="A765" s="79"/>
      <c r="B765" s="79"/>
      <c r="C765" s="79"/>
      <c r="D765" s="79"/>
      <c r="E765" s="79"/>
      <c r="F765" s="79"/>
      <c r="G765" s="79"/>
      <c r="H765" s="79"/>
      <c r="I765" s="79"/>
      <c r="J765" s="79"/>
      <c r="K765" s="79"/>
      <c r="L765" s="79"/>
      <c r="M765" s="79"/>
      <c r="N765" s="79"/>
      <c r="O765" s="79"/>
      <c r="P765" s="79"/>
      <c r="Q765" s="79"/>
      <c r="R765" s="79"/>
      <c r="S765" s="79"/>
      <c r="T765" s="79"/>
      <c r="U765" s="79"/>
      <c r="V765" s="79"/>
      <c r="W765" s="79"/>
      <c r="X765" s="79"/>
      <c r="Y765" s="79"/>
      <c r="Z765" s="79"/>
    </row>
    <row r="766" spans="1:26" ht="15.75" customHeight="1">
      <c r="A766" s="79"/>
      <c r="B766" s="79"/>
      <c r="C766" s="79"/>
      <c r="D766" s="79"/>
      <c r="E766" s="79"/>
      <c r="F766" s="79"/>
      <c r="G766" s="79"/>
      <c r="H766" s="79"/>
      <c r="I766" s="79"/>
      <c r="J766" s="79"/>
      <c r="K766" s="79"/>
      <c r="L766" s="79"/>
      <c r="M766" s="79"/>
      <c r="N766" s="79"/>
      <c r="O766" s="79"/>
      <c r="P766" s="79"/>
      <c r="Q766" s="79"/>
      <c r="R766" s="79"/>
      <c r="S766" s="79"/>
      <c r="T766" s="79"/>
      <c r="U766" s="79"/>
      <c r="V766" s="79"/>
      <c r="W766" s="79"/>
      <c r="X766" s="79"/>
      <c r="Y766" s="79"/>
      <c r="Z766" s="79"/>
    </row>
    <row r="767" spans="1:26" ht="15.75" customHeight="1">
      <c r="A767" s="79"/>
      <c r="B767" s="79"/>
      <c r="C767" s="79"/>
      <c r="D767" s="79"/>
      <c r="E767" s="79"/>
      <c r="F767" s="79"/>
      <c r="G767" s="79"/>
      <c r="H767" s="79"/>
      <c r="I767" s="79"/>
      <c r="J767" s="79"/>
      <c r="K767" s="79"/>
      <c r="L767" s="79"/>
      <c r="M767" s="79"/>
      <c r="N767" s="79"/>
      <c r="O767" s="79"/>
      <c r="P767" s="79"/>
      <c r="Q767" s="79"/>
      <c r="R767" s="79"/>
      <c r="S767" s="79"/>
      <c r="T767" s="79"/>
      <c r="U767" s="79"/>
      <c r="V767" s="79"/>
      <c r="W767" s="79"/>
      <c r="X767" s="79"/>
      <c r="Y767" s="79"/>
      <c r="Z767" s="79"/>
    </row>
    <row r="768" spans="1:26" ht="15.75" customHeight="1">
      <c r="A768" s="79"/>
      <c r="B768" s="79"/>
      <c r="C768" s="79"/>
      <c r="D768" s="79"/>
      <c r="E768" s="79"/>
      <c r="F768" s="79"/>
      <c r="G768" s="79"/>
      <c r="H768" s="79"/>
      <c r="I768" s="79"/>
      <c r="J768" s="79"/>
      <c r="K768" s="79"/>
      <c r="L768" s="79"/>
      <c r="M768" s="79"/>
      <c r="N768" s="79"/>
      <c r="O768" s="79"/>
      <c r="P768" s="79"/>
      <c r="Q768" s="79"/>
      <c r="R768" s="79"/>
      <c r="S768" s="79"/>
      <c r="T768" s="79"/>
      <c r="U768" s="79"/>
      <c r="V768" s="79"/>
      <c r="W768" s="79"/>
      <c r="X768" s="79"/>
      <c r="Y768" s="79"/>
      <c r="Z768" s="79"/>
    </row>
    <row r="769" spans="1:26" ht="15.75" customHeight="1">
      <c r="A769" s="79"/>
      <c r="B769" s="79"/>
      <c r="C769" s="79"/>
      <c r="D769" s="79"/>
      <c r="E769" s="79"/>
      <c r="F769" s="79"/>
      <c r="G769" s="79"/>
      <c r="H769" s="79"/>
      <c r="I769" s="79"/>
      <c r="J769" s="79"/>
      <c r="K769" s="79"/>
      <c r="L769" s="79"/>
      <c r="M769" s="79"/>
      <c r="N769" s="79"/>
      <c r="O769" s="79"/>
      <c r="P769" s="79"/>
      <c r="Q769" s="79"/>
      <c r="R769" s="79"/>
      <c r="S769" s="79"/>
      <c r="T769" s="79"/>
      <c r="U769" s="79"/>
      <c r="V769" s="79"/>
      <c r="W769" s="79"/>
      <c r="X769" s="79"/>
      <c r="Y769" s="79"/>
      <c r="Z769" s="79"/>
    </row>
    <row r="770" spans="1:26" ht="15.75" customHeight="1">
      <c r="A770" s="79"/>
      <c r="B770" s="79"/>
      <c r="C770" s="79"/>
      <c r="D770" s="79"/>
      <c r="E770" s="79"/>
      <c r="F770" s="79"/>
      <c r="G770" s="79"/>
      <c r="H770" s="79"/>
      <c r="I770" s="79"/>
      <c r="J770" s="79"/>
      <c r="K770" s="79"/>
      <c r="L770" s="79"/>
      <c r="M770" s="79"/>
      <c r="N770" s="79"/>
      <c r="O770" s="79"/>
      <c r="P770" s="79"/>
      <c r="Q770" s="79"/>
      <c r="R770" s="79"/>
      <c r="S770" s="79"/>
      <c r="T770" s="79"/>
      <c r="U770" s="79"/>
      <c r="V770" s="79"/>
      <c r="W770" s="79"/>
      <c r="X770" s="79"/>
      <c r="Y770" s="79"/>
      <c r="Z770" s="79"/>
    </row>
    <row r="771" spans="1:26" ht="15.75" customHeight="1">
      <c r="A771" s="79"/>
      <c r="B771" s="79"/>
      <c r="C771" s="79"/>
      <c r="D771" s="79"/>
      <c r="E771" s="79"/>
      <c r="F771" s="79"/>
      <c r="G771" s="79"/>
      <c r="H771" s="79"/>
      <c r="I771" s="79"/>
      <c r="J771" s="79"/>
      <c r="K771" s="79"/>
      <c r="L771" s="79"/>
      <c r="M771" s="79"/>
      <c r="N771" s="79"/>
      <c r="O771" s="79"/>
      <c r="P771" s="79"/>
      <c r="Q771" s="79"/>
      <c r="R771" s="79"/>
      <c r="S771" s="79"/>
      <c r="T771" s="79"/>
      <c r="U771" s="79"/>
      <c r="V771" s="79"/>
      <c r="W771" s="79"/>
      <c r="X771" s="79"/>
      <c r="Y771" s="79"/>
      <c r="Z771" s="79"/>
    </row>
    <row r="772" spans="1:26" ht="15.75" customHeight="1">
      <c r="A772" s="79"/>
      <c r="B772" s="79"/>
      <c r="C772" s="79"/>
      <c r="D772" s="79"/>
      <c r="E772" s="79"/>
      <c r="F772" s="79"/>
      <c r="G772" s="79"/>
      <c r="H772" s="79"/>
      <c r="I772" s="79"/>
      <c r="J772" s="79"/>
      <c r="K772" s="79"/>
      <c r="L772" s="79"/>
      <c r="M772" s="79"/>
      <c r="N772" s="79"/>
      <c r="O772" s="79"/>
      <c r="P772" s="79"/>
      <c r="Q772" s="79"/>
      <c r="R772" s="79"/>
      <c r="S772" s="79"/>
      <c r="T772" s="79"/>
      <c r="U772" s="79"/>
      <c r="V772" s="79"/>
      <c r="W772" s="79"/>
      <c r="X772" s="79"/>
      <c r="Y772" s="79"/>
      <c r="Z772" s="79"/>
    </row>
    <row r="773" spans="1:26" ht="15.75" customHeight="1">
      <c r="A773" s="79"/>
      <c r="B773" s="79"/>
      <c r="C773" s="79"/>
      <c r="D773" s="79"/>
      <c r="E773" s="79"/>
      <c r="F773" s="79"/>
      <c r="G773" s="79"/>
      <c r="H773" s="79"/>
      <c r="I773" s="79"/>
      <c r="J773" s="79"/>
      <c r="K773" s="79"/>
      <c r="L773" s="79"/>
      <c r="M773" s="79"/>
      <c r="N773" s="79"/>
      <c r="O773" s="79"/>
      <c r="P773" s="79"/>
      <c r="Q773" s="79"/>
      <c r="R773" s="79"/>
      <c r="S773" s="79"/>
      <c r="T773" s="79"/>
      <c r="U773" s="79"/>
      <c r="V773" s="79"/>
      <c r="W773" s="79"/>
      <c r="X773" s="79"/>
      <c r="Y773" s="79"/>
      <c r="Z773" s="79"/>
    </row>
    <row r="774" spans="1:26" ht="15.75" customHeight="1">
      <c r="A774" s="79"/>
      <c r="B774" s="79"/>
      <c r="C774" s="79"/>
      <c r="D774" s="79"/>
      <c r="E774" s="79"/>
      <c r="F774" s="79"/>
      <c r="G774" s="79"/>
      <c r="H774" s="79"/>
      <c r="I774" s="79"/>
      <c r="J774" s="79"/>
      <c r="K774" s="79"/>
      <c r="L774" s="79"/>
      <c r="M774" s="79"/>
      <c r="N774" s="79"/>
      <c r="O774" s="79"/>
      <c r="P774" s="79"/>
      <c r="Q774" s="79"/>
      <c r="R774" s="79"/>
      <c r="S774" s="79"/>
      <c r="T774" s="79"/>
      <c r="U774" s="79"/>
      <c r="V774" s="79"/>
      <c r="W774" s="79"/>
      <c r="X774" s="79"/>
      <c r="Y774" s="79"/>
      <c r="Z774" s="79"/>
    </row>
    <row r="775" spans="1:26" ht="15.75" customHeight="1">
      <c r="A775" s="79"/>
      <c r="B775" s="79"/>
      <c r="C775" s="79"/>
      <c r="D775" s="79"/>
      <c r="E775" s="79"/>
      <c r="F775" s="79"/>
      <c r="G775" s="79"/>
      <c r="H775" s="79"/>
      <c r="I775" s="79"/>
      <c r="J775" s="79"/>
      <c r="K775" s="79"/>
      <c r="L775" s="79"/>
      <c r="M775" s="79"/>
      <c r="N775" s="79"/>
      <c r="O775" s="79"/>
      <c r="P775" s="79"/>
      <c r="Q775" s="79"/>
      <c r="R775" s="79"/>
      <c r="S775" s="79"/>
      <c r="T775" s="79"/>
      <c r="U775" s="79"/>
      <c r="V775" s="79"/>
      <c r="W775" s="79"/>
      <c r="X775" s="79"/>
      <c r="Y775" s="79"/>
      <c r="Z775" s="79"/>
    </row>
    <row r="776" spans="1:26" ht="15.75" customHeight="1">
      <c r="A776" s="79"/>
      <c r="B776" s="79"/>
      <c r="C776" s="79"/>
      <c r="D776" s="79"/>
      <c r="E776" s="79"/>
      <c r="F776" s="79"/>
      <c r="G776" s="79"/>
      <c r="H776" s="79"/>
      <c r="I776" s="79"/>
      <c r="J776" s="79"/>
      <c r="K776" s="79"/>
      <c r="L776" s="79"/>
      <c r="M776" s="79"/>
      <c r="N776" s="79"/>
      <c r="O776" s="79"/>
      <c r="P776" s="79"/>
      <c r="Q776" s="79"/>
      <c r="R776" s="79"/>
      <c r="S776" s="79"/>
      <c r="T776" s="79"/>
      <c r="U776" s="79"/>
      <c r="V776" s="79"/>
      <c r="W776" s="79"/>
      <c r="X776" s="79"/>
      <c r="Y776" s="79"/>
      <c r="Z776" s="79"/>
    </row>
    <row r="777" spans="1:26" ht="15.75" customHeight="1">
      <c r="A777" s="79"/>
      <c r="B777" s="79"/>
      <c r="C777" s="79"/>
      <c r="D777" s="79"/>
      <c r="E777" s="79"/>
      <c r="F777" s="79"/>
      <c r="G777" s="79"/>
      <c r="H777" s="79"/>
      <c r="I777" s="79"/>
      <c r="J777" s="79"/>
      <c r="K777" s="79"/>
      <c r="L777" s="79"/>
      <c r="M777" s="79"/>
      <c r="N777" s="79"/>
      <c r="O777" s="79"/>
      <c r="P777" s="79"/>
      <c r="Q777" s="79"/>
      <c r="R777" s="79"/>
      <c r="S777" s="79"/>
      <c r="T777" s="79"/>
      <c r="U777" s="79"/>
      <c r="V777" s="79"/>
      <c r="W777" s="79"/>
      <c r="X777" s="79"/>
      <c r="Y777" s="79"/>
      <c r="Z777" s="79"/>
    </row>
    <row r="778" spans="1:26" ht="15.75" customHeight="1">
      <c r="A778" s="79"/>
      <c r="B778" s="79"/>
      <c r="C778" s="79"/>
      <c r="D778" s="79"/>
      <c r="E778" s="79"/>
      <c r="F778" s="79"/>
      <c r="G778" s="79"/>
      <c r="H778" s="79"/>
      <c r="I778" s="79"/>
      <c r="J778" s="79"/>
      <c r="K778" s="79"/>
      <c r="L778" s="79"/>
      <c r="M778" s="79"/>
      <c r="N778" s="79"/>
      <c r="O778" s="79"/>
      <c r="P778" s="79"/>
      <c r="Q778" s="79"/>
      <c r="R778" s="79"/>
      <c r="S778" s="79"/>
      <c r="T778" s="79"/>
      <c r="U778" s="79"/>
      <c r="V778" s="79"/>
      <c r="W778" s="79"/>
      <c r="X778" s="79"/>
      <c r="Y778" s="79"/>
      <c r="Z778" s="79"/>
    </row>
    <row r="779" spans="1:26" ht="15.75" customHeight="1">
      <c r="A779" s="79"/>
      <c r="B779" s="79"/>
      <c r="C779" s="79"/>
      <c r="D779" s="79"/>
      <c r="E779" s="79"/>
      <c r="F779" s="79"/>
      <c r="G779" s="79"/>
      <c r="H779" s="79"/>
      <c r="I779" s="79"/>
      <c r="J779" s="79"/>
      <c r="K779" s="79"/>
      <c r="L779" s="79"/>
      <c r="M779" s="79"/>
      <c r="N779" s="79"/>
      <c r="O779" s="79"/>
      <c r="P779" s="79"/>
      <c r="Q779" s="79"/>
      <c r="R779" s="79"/>
      <c r="S779" s="79"/>
      <c r="T779" s="79"/>
      <c r="U779" s="79"/>
      <c r="V779" s="79"/>
      <c r="W779" s="79"/>
      <c r="X779" s="79"/>
      <c r="Y779" s="79"/>
      <c r="Z779" s="79"/>
    </row>
    <row r="780" spans="1:26" ht="15.75" customHeight="1">
      <c r="A780" s="79"/>
      <c r="B780" s="79"/>
      <c r="C780" s="79"/>
      <c r="D780" s="79"/>
      <c r="E780" s="79"/>
      <c r="F780" s="79"/>
      <c r="G780" s="79"/>
      <c r="H780" s="79"/>
      <c r="I780" s="79"/>
      <c r="J780" s="79"/>
      <c r="K780" s="79"/>
      <c r="L780" s="79"/>
      <c r="M780" s="79"/>
      <c r="N780" s="79"/>
      <c r="O780" s="79"/>
      <c r="P780" s="79"/>
      <c r="Q780" s="79"/>
      <c r="R780" s="79"/>
      <c r="S780" s="79"/>
      <c r="T780" s="79"/>
      <c r="U780" s="79"/>
      <c r="V780" s="79"/>
      <c r="W780" s="79"/>
      <c r="X780" s="79"/>
      <c r="Y780" s="79"/>
      <c r="Z780" s="79"/>
    </row>
    <row r="781" spans="1:26" ht="15.75" customHeight="1">
      <c r="A781" s="79"/>
      <c r="B781" s="79"/>
      <c r="C781" s="79"/>
      <c r="D781" s="79"/>
      <c r="E781" s="79"/>
      <c r="F781" s="79"/>
      <c r="G781" s="79"/>
      <c r="H781" s="79"/>
      <c r="I781" s="79"/>
      <c r="J781" s="79"/>
      <c r="K781" s="79"/>
      <c r="L781" s="79"/>
      <c r="M781" s="79"/>
      <c r="N781" s="79"/>
      <c r="O781" s="79"/>
      <c r="P781" s="79"/>
      <c r="Q781" s="79"/>
      <c r="R781" s="79"/>
      <c r="S781" s="79"/>
      <c r="T781" s="79"/>
      <c r="U781" s="79"/>
      <c r="V781" s="79"/>
      <c r="W781" s="79"/>
      <c r="X781" s="79"/>
      <c r="Y781" s="79"/>
      <c r="Z781" s="79"/>
    </row>
    <row r="782" spans="1:26" ht="15.75" customHeight="1">
      <c r="A782" s="79"/>
      <c r="B782" s="79"/>
      <c r="C782" s="79"/>
      <c r="D782" s="79"/>
      <c r="E782" s="79"/>
      <c r="F782" s="79"/>
      <c r="G782" s="79"/>
      <c r="H782" s="79"/>
      <c r="I782" s="79"/>
      <c r="J782" s="79"/>
      <c r="K782" s="79"/>
      <c r="L782" s="79"/>
      <c r="M782" s="79"/>
      <c r="N782" s="79"/>
      <c r="O782" s="79"/>
      <c r="P782" s="79"/>
      <c r="Q782" s="79"/>
      <c r="R782" s="79"/>
      <c r="S782" s="79"/>
      <c r="T782" s="79"/>
      <c r="U782" s="79"/>
      <c r="V782" s="79"/>
      <c r="W782" s="79"/>
      <c r="X782" s="79"/>
      <c r="Y782" s="79"/>
      <c r="Z782" s="79"/>
    </row>
    <row r="783" spans="1:26" ht="15.75" customHeight="1">
      <c r="A783" s="79"/>
      <c r="B783" s="79"/>
      <c r="C783" s="79"/>
      <c r="D783" s="79"/>
      <c r="E783" s="79"/>
      <c r="F783" s="79"/>
      <c r="G783" s="79"/>
      <c r="H783" s="79"/>
      <c r="I783" s="79"/>
      <c r="J783" s="79"/>
      <c r="K783" s="79"/>
      <c r="L783" s="79"/>
      <c r="M783" s="79"/>
      <c r="N783" s="79"/>
      <c r="O783" s="79"/>
      <c r="P783" s="79"/>
      <c r="Q783" s="79"/>
      <c r="R783" s="79"/>
      <c r="S783" s="79"/>
      <c r="T783" s="79"/>
      <c r="U783" s="79"/>
      <c r="V783" s="79"/>
      <c r="W783" s="79"/>
      <c r="X783" s="79"/>
      <c r="Y783" s="79"/>
      <c r="Z783" s="79"/>
    </row>
    <row r="784" spans="1:26" ht="15.75" customHeight="1">
      <c r="A784" s="79"/>
      <c r="B784" s="79"/>
      <c r="C784" s="79"/>
      <c r="D784" s="79"/>
      <c r="E784" s="79"/>
      <c r="F784" s="79"/>
      <c r="G784" s="79"/>
      <c r="H784" s="79"/>
      <c r="I784" s="79"/>
      <c r="J784" s="79"/>
      <c r="K784" s="79"/>
      <c r="L784" s="79"/>
      <c r="M784" s="79"/>
      <c r="N784" s="79"/>
      <c r="O784" s="79"/>
      <c r="P784" s="79"/>
      <c r="Q784" s="79"/>
      <c r="R784" s="79"/>
      <c r="S784" s="79"/>
      <c r="T784" s="79"/>
      <c r="U784" s="79"/>
      <c r="V784" s="79"/>
      <c r="W784" s="79"/>
      <c r="X784" s="79"/>
      <c r="Y784" s="79"/>
      <c r="Z784" s="79"/>
    </row>
    <row r="785" spans="1:26" ht="15.75" customHeight="1">
      <c r="A785" s="79"/>
      <c r="B785" s="79"/>
      <c r="C785" s="79"/>
      <c r="D785" s="79"/>
      <c r="E785" s="79"/>
      <c r="F785" s="79"/>
      <c r="G785" s="79"/>
      <c r="H785" s="79"/>
      <c r="I785" s="79"/>
      <c r="J785" s="79"/>
      <c r="K785" s="79"/>
      <c r="L785" s="79"/>
      <c r="M785" s="79"/>
      <c r="N785" s="79"/>
      <c r="O785" s="79"/>
      <c r="P785" s="79"/>
      <c r="Q785" s="79"/>
      <c r="R785" s="79"/>
      <c r="S785" s="79"/>
      <c r="T785" s="79"/>
      <c r="U785" s="79"/>
      <c r="V785" s="79"/>
      <c r="W785" s="79"/>
      <c r="X785" s="79"/>
      <c r="Y785" s="79"/>
      <c r="Z785" s="79"/>
    </row>
    <row r="786" spans="1:26" ht="15.75" customHeight="1">
      <c r="A786" s="79"/>
      <c r="B786" s="79"/>
      <c r="C786" s="79"/>
      <c r="D786" s="79"/>
      <c r="E786" s="79"/>
      <c r="F786" s="79"/>
      <c r="G786" s="79"/>
      <c r="H786" s="79"/>
      <c r="I786" s="79"/>
      <c r="J786" s="79"/>
      <c r="K786" s="79"/>
      <c r="L786" s="79"/>
      <c r="M786" s="79"/>
      <c r="N786" s="79"/>
      <c r="O786" s="79"/>
      <c r="P786" s="79"/>
      <c r="Q786" s="79"/>
      <c r="R786" s="79"/>
      <c r="S786" s="79"/>
      <c r="T786" s="79"/>
      <c r="U786" s="79"/>
      <c r="V786" s="79"/>
      <c r="W786" s="79"/>
      <c r="X786" s="79"/>
      <c r="Y786" s="79"/>
      <c r="Z786" s="79"/>
    </row>
    <row r="787" spans="1:26" ht="15.75" customHeight="1">
      <c r="A787" s="79"/>
      <c r="B787" s="79"/>
      <c r="C787" s="79"/>
      <c r="D787" s="79"/>
      <c r="E787" s="79"/>
      <c r="F787" s="79"/>
      <c r="G787" s="79"/>
      <c r="H787" s="79"/>
      <c r="I787" s="79"/>
      <c r="J787" s="79"/>
      <c r="K787" s="79"/>
      <c r="L787" s="79"/>
      <c r="M787" s="79"/>
      <c r="N787" s="79"/>
      <c r="O787" s="79"/>
      <c r="P787" s="79"/>
      <c r="Q787" s="79"/>
      <c r="R787" s="79"/>
      <c r="S787" s="79"/>
      <c r="T787" s="79"/>
      <c r="U787" s="79"/>
      <c r="V787" s="79"/>
      <c r="W787" s="79"/>
      <c r="X787" s="79"/>
      <c r="Y787" s="79"/>
      <c r="Z787" s="79"/>
    </row>
    <row r="788" spans="1:26" ht="15.75" customHeight="1">
      <c r="A788" s="79"/>
      <c r="B788" s="79"/>
      <c r="C788" s="79"/>
      <c r="D788" s="79"/>
      <c r="E788" s="79"/>
      <c r="F788" s="79"/>
      <c r="G788" s="79"/>
      <c r="H788" s="79"/>
      <c r="I788" s="79"/>
      <c r="J788" s="79"/>
      <c r="K788" s="79"/>
      <c r="L788" s="79"/>
      <c r="M788" s="79"/>
      <c r="N788" s="79"/>
      <c r="O788" s="79"/>
      <c r="P788" s="79"/>
      <c r="Q788" s="79"/>
      <c r="R788" s="79"/>
      <c r="S788" s="79"/>
      <c r="T788" s="79"/>
      <c r="U788" s="79"/>
      <c r="V788" s="79"/>
      <c r="W788" s="79"/>
      <c r="X788" s="79"/>
      <c r="Y788" s="79"/>
      <c r="Z788" s="79"/>
    </row>
    <row r="789" spans="1:26" ht="15.75" customHeight="1">
      <c r="A789" s="79"/>
      <c r="B789" s="79"/>
      <c r="C789" s="79"/>
      <c r="D789" s="79"/>
      <c r="E789" s="79"/>
      <c r="F789" s="79"/>
      <c r="G789" s="79"/>
      <c r="H789" s="79"/>
      <c r="I789" s="79"/>
      <c r="J789" s="79"/>
      <c r="K789" s="79"/>
      <c r="L789" s="79"/>
      <c r="M789" s="79"/>
      <c r="N789" s="79"/>
      <c r="O789" s="79"/>
      <c r="P789" s="79"/>
      <c r="Q789" s="79"/>
      <c r="R789" s="79"/>
      <c r="S789" s="79"/>
      <c r="T789" s="79"/>
      <c r="U789" s="79"/>
      <c r="V789" s="79"/>
      <c r="W789" s="79"/>
      <c r="X789" s="79"/>
      <c r="Y789" s="79"/>
      <c r="Z789" s="79"/>
    </row>
    <row r="790" spans="1:26" ht="15.75" customHeight="1">
      <c r="A790" s="79"/>
      <c r="B790" s="79"/>
      <c r="C790" s="79"/>
      <c r="D790" s="79"/>
      <c r="E790" s="79"/>
      <c r="F790" s="79"/>
      <c r="G790" s="79"/>
      <c r="H790" s="79"/>
      <c r="I790" s="79"/>
      <c r="J790" s="79"/>
      <c r="K790" s="79"/>
      <c r="L790" s="79"/>
      <c r="M790" s="79"/>
      <c r="N790" s="79"/>
      <c r="O790" s="79"/>
      <c r="P790" s="79"/>
      <c r="Q790" s="79"/>
      <c r="R790" s="79"/>
      <c r="S790" s="79"/>
      <c r="T790" s="79"/>
      <c r="U790" s="79"/>
      <c r="V790" s="79"/>
      <c r="W790" s="79"/>
      <c r="X790" s="79"/>
      <c r="Y790" s="79"/>
      <c r="Z790" s="79"/>
    </row>
    <row r="791" spans="1:26" ht="15.75" customHeight="1">
      <c r="A791" s="79"/>
      <c r="B791" s="79"/>
      <c r="C791" s="79"/>
      <c r="D791" s="79"/>
      <c r="E791" s="79"/>
      <c r="F791" s="79"/>
      <c r="G791" s="79"/>
      <c r="H791" s="79"/>
      <c r="I791" s="79"/>
      <c r="J791" s="79"/>
      <c r="K791" s="79"/>
      <c r="L791" s="79"/>
      <c r="M791" s="79"/>
      <c r="N791" s="79"/>
      <c r="O791" s="79"/>
      <c r="P791" s="79"/>
      <c r="Q791" s="79"/>
      <c r="R791" s="79"/>
      <c r="S791" s="79"/>
      <c r="T791" s="79"/>
      <c r="U791" s="79"/>
      <c r="V791" s="79"/>
      <c r="W791" s="79"/>
      <c r="X791" s="79"/>
      <c r="Y791" s="79"/>
      <c r="Z791" s="79"/>
    </row>
    <row r="792" spans="1:26" ht="15.75" customHeight="1">
      <c r="A792" s="79"/>
      <c r="B792" s="79"/>
      <c r="C792" s="79"/>
      <c r="D792" s="79"/>
      <c r="E792" s="79"/>
      <c r="F792" s="79"/>
      <c r="G792" s="79"/>
      <c r="H792" s="79"/>
      <c r="I792" s="79"/>
      <c r="J792" s="79"/>
      <c r="K792" s="79"/>
      <c r="L792" s="79"/>
      <c r="M792" s="79"/>
      <c r="N792" s="79"/>
      <c r="O792" s="79"/>
      <c r="P792" s="79"/>
      <c r="Q792" s="79"/>
      <c r="R792" s="79"/>
      <c r="S792" s="79"/>
      <c r="T792" s="79"/>
      <c r="U792" s="79"/>
      <c r="V792" s="79"/>
      <c r="W792" s="79"/>
      <c r="X792" s="79"/>
      <c r="Y792" s="79"/>
      <c r="Z792" s="79"/>
    </row>
    <row r="793" spans="1:26" ht="15.75" customHeight="1">
      <c r="A793" s="79"/>
      <c r="B793" s="79"/>
      <c r="C793" s="79"/>
      <c r="D793" s="79"/>
      <c r="E793" s="79"/>
      <c r="F793" s="79"/>
      <c r="G793" s="79"/>
      <c r="H793" s="79"/>
      <c r="I793" s="79"/>
      <c r="J793" s="79"/>
      <c r="K793" s="79"/>
      <c r="L793" s="79"/>
      <c r="M793" s="79"/>
      <c r="N793" s="79"/>
      <c r="O793" s="79"/>
      <c r="P793" s="79"/>
      <c r="Q793" s="79"/>
      <c r="R793" s="79"/>
      <c r="S793" s="79"/>
      <c r="T793" s="79"/>
      <c r="U793" s="79"/>
      <c r="V793" s="79"/>
      <c r="W793" s="79"/>
      <c r="X793" s="79"/>
      <c r="Y793" s="79"/>
      <c r="Z793" s="79"/>
    </row>
    <row r="794" spans="1:26" ht="15.75" customHeight="1">
      <c r="A794" s="79"/>
      <c r="B794" s="79"/>
      <c r="C794" s="79"/>
      <c r="D794" s="79"/>
      <c r="E794" s="79"/>
      <c r="F794" s="79"/>
      <c r="G794" s="79"/>
      <c r="H794" s="79"/>
      <c r="I794" s="79"/>
      <c r="J794" s="79"/>
      <c r="K794" s="79"/>
      <c r="L794" s="79"/>
      <c r="M794" s="79"/>
      <c r="N794" s="79"/>
      <c r="O794" s="79"/>
      <c r="P794" s="79"/>
      <c r="Q794" s="79"/>
      <c r="R794" s="79"/>
      <c r="S794" s="79"/>
      <c r="T794" s="79"/>
      <c r="U794" s="79"/>
      <c r="V794" s="79"/>
      <c r="W794" s="79"/>
      <c r="X794" s="79"/>
      <c r="Y794" s="79"/>
      <c r="Z794" s="79"/>
    </row>
    <row r="795" spans="1:26" ht="15.75" customHeight="1">
      <c r="A795" s="79"/>
      <c r="B795" s="79"/>
      <c r="C795" s="79"/>
      <c r="D795" s="79"/>
      <c r="E795" s="79"/>
      <c r="F795" s="79"/>
      <c r="G795" s="79"/>
      <c r="H795" s="79"/>
      <c r="I795" s="79"/>
      <c r="J795" s="79"/>
      <c r="K795" s="79"/>
      <c r="L795" s="79"/>
      <c r="M795" s="79"/>
      <c r="N795" s="79"/>
      <c r="O795" s="79"/>
      <c r="P795" s="79"/>
      <c r="Q795" s="79"/>
      <c r="R795" s="79"/>
      <c r="S795" s="79"/>
      <c r="T795" s="79"/>
      <c r="U795" s="79"/>
      <c r="V795" s="79"/>
      <c r="W795" s="79"/>
      <c r="X795" s="79"/>
      <c r="Y795" s="79"/>
      <c r="Z795" s="79"/>
    </row>
    <row r="796" spans="1:26" ht="15.75" customHeight="1">
      <c r="A796" s="79"/>
      <c r="B796" s="79"/>
      <c r="C796" s="79"/>
      <c r="D796" s="79"/>
      <c r="E796" s="79"/>
      <c r="F796" s="79"/>
      <c r="G796" s="79"/>
      <c r="H796" s="79"/>
      <c r="I796" s="79"/>
      <c r="J796" s="79"/>
      <c r="K796" s="79"/>
      <c r="L796" s="79"/>
      <c r="M796" s="79"/>
      <c r="N796" s="79"/>
      <c r="O796" s="79"/>
      <c r="P796" s="79"/>
      <c r="Q796" s="79"/>
      <c r="R796" s="79"/>
      <c r="S796" s="79"/>
      <c r="T796" s="79"/>
      <c r="U796" s="79"/>
      <c r="V796" s="79"/>
      <c r="W796" s="79"/>
      <c r="X796" s="79"/>
      <c r="Y796" s="79"/>
      <c r="Z796" s="79"/>
    </row>
    <row r="797" spans="1:26" ht="15.75" customHeight="1">
      <c r="A797" s="79"/>
      <c r="B797" s="79"/>
      <c r="C797" s="79"/>
      <c r="D797" s="79"/>
      <c r="E797" s="79"/>
      <c r="F797" s="79"/>
      <c r="G797" s="79"/>
      <c r="H797" s="79"/>
      <c r="I797" s="79"/>
      <c r="J797" s="79"/>
      <c r="K797" s="79"/>
      <c r="L797" s="79"/>
      <c r="M797" s="79"/>
      <c r="N797" s="79"/>
      <c r="O797" s="79"/>
      <c r="P797" s="79"/>
      <c r="Q797" s="79"/>
      <c r="R797" s="79"/>
      <c r="S797" s="79"/>
      <c r="T797" s="79"/>
      <c r="U797" s="79"/>
      <c r="V797" s="79"/>
      <c r="W797" s="79"/>
      <c r="X797" s="79"/>
      <c r="Y797" s="79"/>
      <c r="Z797" s="79"/>
    </row>
    <row r="798" spans="1:26" ht="15.75" customHeight="1">
      <c r="A798" s="79"/>
      <c r="B798" s="79"/>
      <c r="C798" s="79"/>
      <c r="D798" s="79"/>
      <c r="E798" s="79"/>
      <c r="F798" s="79"/>
      <c r="G798" s="79"/>
      <c r="H798" s="79"/>
      <c r="I798" s="79"/>
      <c r="J798" s="79"/>
      <c r="K798" s="79"/>
      <c r="L798" s="79"/>
      <c r="M798" s="79"/>
      <c r="N798" s="79"/>
      <c r="O798" s="79"/>
      <c r="P798" s="79"/>
      <c r="Q798" s="79"/>
      <c r="R798" s="79"/>
      <c r="S798" s="79"/>
      <c r="T798" s="79"/>
      <c r="U798" s="79"/>
      <c r="V798" s="79"/>
      <c r="W798" s="79"/>
      <c r="X798" s="79"/>
      <c r="Y798" s="79"/>
      <c r="Z798" s="79"/>
    </row>
    <row r="799" spans="1:26" ht="15.75" customHeight="1">
      <c r="A799" s="79"/>
      <c r="B799" s="79"/>
      <c r="C799" s="79"/>
      <c r="D799" s="79"/>
      <c r="E799" s="79"/>
      <c r="F799" s="79"/>
      <c r="G799" s="79"/>
      <c r="H799" s="79"/>
      <c r="I799" s="79"/>
      <c r="J799" s="79"/>
      <c r="K799" s="79"/>
      <c r="L799" s="79"/>
      <c r="M799" s="79"/>
      <c r="N799" s="79"/>
      <c r="O799" s="79"/>
      <c r="P799" s="79"/>
      <c r="Q799" s="79"/>
      <c r="R799" s="79"/>
      <c r="S799" s="79"/>
      <c r="T799" s="79"/>
      <c r="U799" s="79"/>
      <c r="V799" s="79"/>
      <c r="W799" s="79"/>
      <c r="X799" s="79"/>
      <c r="Y799" s="79"/>
      <c r="Z799" s="79"/>
    </row>
    <row r="800" spans="1:26" ht="15.75" customHeight="1">
      <c r="A800" s="79"/>
      <c r="B800" s="79"/>
      <c r="C800" s="79"/>
      <c r="D800" s="79"/>
      <c r="E800" s="79"/>
      <c r="F800" s="79"/>
      <c r="G800" s="79"/>
      <c r="H800" s="79"/>
      <c r="I800" s="79"/>
      <c r="J800" s="79"/>
      <c r="K800" s="79"/>
      <c r="L800" s="79"/>
      <c r="M800" s="79"/>
      <c r="N800" s="79"/>
      <c r="O800" s="79"/>
      <c r="P800" s="79"/>
      <c r="Q800" s="79"/>
      <c r="R800" s="79"/>
      <c r="S800" s="79"/>
      <c r="T800" s="79"/>
      <c r="U800" s="79"/>
      <c r="V800" s="79"/>
      <c r="W800" s="79"/>
      <c r="X800" s="79"/>
      <c r="Y800" s="79"/>
      <c r="Z800" s="79"/>
    </row>
    <row r="801" spans="1:26" ht="15.75" customHeight="1">
      <c r="A801" s="79"/>
      <c r="B801" s="79"/>
      <c r="C801" s="79"/>
      <c r="D801" s="79"/>
      <c r="E801" s="79"/>
      <c r="F801" s="79"/>
      <c r="G801" s="79"/>
      <c r="H801" s="79"/>
      <c r="I801" s="79"/>
      <c r="J801" s="79"/>
      <c r="K801" s="79"/>
      <c r="L801" s="79"/>
      <c r="M801" s="79"/>
      <c r="N801" s="79"/>
      <c r="O801" s="79"/>
      <c r="P801" s="79"/>
      <c r="Q801" s="79"/>
      <c r="R801" s="79"/>
      <c r="S801" s="79"/>
      <c r="T801" s="79"/>
      <c r="U801" s="79"/>
      <c r="V801" s="79"/>
      <c r="W801" s="79"/>
      <c r="X801" s="79"/>
      <c r="Y801" s="79"/>
      <c r="Z801" s="79"/>
    </row>
    <row r="802" spans="1:26" ht="15.75" customHeight="1">
      <c r="A802" s="79"/>
      <c r="B802" s="79"/>
      <c r="C802" s="79"/>
      <c r="D802" s="79"/>
      <c r="E802" s="79"/>
      <c r="F802" s="79"/>
      <c r="G802" s="79"/>
      <c r="H802" s="79"/>
      <c r="I802" s="79"/>
      <c r="J802" s="79"/>
      <c r="K802" s="79"/>
      <c r="L802" s="79"/>
      <c r="M802" s="79"/>
      <c r="N802" s="79"/>
      <c r="O802" s="79"/>
      <c r="P802" s="79"/>
      <c r="Q802" s="79"/>
      <c r="R802" s="79"/>
      <c r="S802" s="79"/>
      <c r="T802" s="79"/>
      <c r="U802" s="79"/>
      <c r="V802" s="79"/>
      <c r="W802" s="79"/>
      <c r="X802" s="79"/>
      <c r="Y802" s="79"/>
      <c r="Z802" s="79"/>
    </row>
    <row r="803" spans="1:26" ht="15.75" customHeight="1">
      <c r="A803" s="79"/>
      <c r="B803" s="79"/>
      <c r="C803" s="79"/>
      <c r="D803" s="79"/>
      <c r="E803" s="79"/>
      <c r="F803" s="79"/>
      <c r="G803" s="79"/>
      <c r="H803" s="79"/>
      <c r="I803" s="79"/>
      <c r="J803" s="79"/>
      <c r="K803" s="79"/>
      <c r="L803" s="79"/>
      <c r="M803" s="79"/>
      <c r="N803" s="79"/>
      <c r="O803" s="79"/>
      <c r="P803" s="79"/>
      <c r="Q803" s="79"/>
      <c r="R803" s="79"/>
      <c r="S803" s="79"/>
      <c r="T803" s="79"/>
      <c r="U803" s="79"/>
      <c r="V803" s="79"/>
      <c r="W803" s="79"/>
      <c r="X803" s="79"/>
      <c r="Y803" s="79"/>
      <c r="Z803" s="79"/>
    </row>
    <row r="804" spans="1:26" ht="15.75" customHeight="1">
      <c r="A804" s="79"/>
      <c r="B804" s="79"/>
      <c r="C804" s="79"/>
      <c r="D804" s="79"/>
      <c r="E804" s="79"/>
      <c r="F804" s="79"/>
      <c r="G804" s="79"/>
      <c r="H804" s="79"/>
      <c r="I804" s="79"/>
      <c r="J804" s="79"/>
      <c r="K804" s="79"/>
      <c r="L804" s="79"/>
      <c r="M804" s="79"/>
      <c r="N804" s="79"/>
      <c r="O804" s="79"/>
      <c r="P804" s="79"/>
      <c r="Q804" s="79"/>
      <c r="R804" s="79"/>
      <c r="S804" s="79"/>
      <c r="T804" s="79"/>
      <c r="U804" s="79"/>
      <c r="V804" s="79"/>
      <c r="W804" s="79"/>
      <c r="X804" s="79"/>
      <c r="Y804" s="79"/>
      <c r="Z804" s="79"/>
    </row>
    <row r="805" spans="1:26" ht="15.75" customHeight="1">
      <c r="A805" s="79"/>
      <c r="B805" s="79"/>
      <c r="C805" s="79"/>
      <c r="D805" s="79"/>
      <c r="E805" s="79"/>
      <c r="F805" s="79"/>
      <c r="G805" s="79"/>
      <c r="H805" s="79"/>
      <c r="I805" s="79"/>
      <c r="J805" s="79"/>
      <c r="K805" s="79"/>
      <c r="L805" s="79"/>
      <c r="M805" s="79"/>
      <c r="N805" s="79"/>
      <c r="O805" s="79"/>
      <c r="P805" s="79"/>
      <c r="Q805" s="79"/>
      <c r="R805" s="79"/>
      <c r="S805" s="79"/>
      <c r="T805" s="79"/>
      <c r="U805" s="79"/>
      <c r="V805" s="79"/>
      <c r="W805" s="79"/>
      <c r="X805" s="79"/>
      <c r="Y805" s="79"/>
      <c r="Z805" s="79"/>
    </row>
    <row r="806" spans="1:26" ht="15.75" customHeight="1">
      <c r="A806" s="79"/>
      <c r="B806" s="79"/>
      <c r="C806" s="79"/>
      <c r="D806" s="79"/>
      <c r="E806" s="79"/>
      <c r="F806" s="79"/>
      <c r="G806" s="79"/>
      <c r="H806" s="79"/>
      <c r="I806" s="79"/>
      <c r="J806" s="79"/>
      <c r="K806" s="79"/>
      <c r="L806" s="79"/>
      <c r="M806" s="79"/>
      <c r="N806" s="79"/>
      <c r="O806" s="79"/>
      <c r="P806" s="79"/>
      <c r="Q806" s="79"/>
      <c r="R806" s="79"/>
      <c r="S806" s="79"/>
      <c r="T806" s="79"/>
      <c r="U806" s="79"/>
      <c r="V806" s="79"/>
      <c r="W806" s="79"/>
      <c r="X806" s="79"/>
      <c r="Y806" s="79"/>
      <c r="Z806" s="79"/>
    </row>
    <row r="807" spans="1:26" ht="15.75" customHeight="1">
      <c r="A807" s="79"/>
      <c r="B807" s="79"/>
      <c r="C807" s="79"/>
      <c r="D807" s="79"/>
      <c r="E807" s="79"/>
      <c r="F807" s="79"/>
      <c r="G807" s="79"/>
      <c r="H807" s="79"/>
      <c r="I807" s="79"/>
      <c r="J807" s="79"/>
      <c r="K807" s="79"/>
      <c r="L807" s="79"/>
      <c r="M807" s="79"/>
      <c r="N807" s="79"/>
      <c r="O807" s="79"/>
      <c r="P807" s="79"/>
      <c r="Q807" s="79"/>
      <c r="R807" s="79"/>
      <c r="S807" s="79"/>
      <c r="T807" s="79"/>
      <c r="U807" s="79"/>
      <c r="V807" s="79"/>
      <c r="W807" s="79"/>
      <c r="X807" s="79"/>
      <c r="Y807" s="79"/>
      <c r="Z807" s="79"/>
    </row>
    <row r="808" spans="1:26" ht="15.75" customHeight="1">
      <c r="A808" s="79"/>
      <c r="B808" s="79"/>
      <c r="C808" s="79"/>
      <c r="D808" s="79"/>
      <c r="E808" s="79"/>
      <c r="F808" s="79"/>
      <c r="G808" s="79"/>
      <c r="H808" s="79"/>
      <c r="I808" s="79"/>
      <c r="J808" s="79"/>
      <c r="K808" s="79"/>
      <c r="L808" s="79"/>
      <c r="M808" s="79"/>
      <c r="N808" s="79"/>
      <c r="O808" s="79"/>
      <c r="P808" s="79"/>
      <c r="Q808" s="79"/>
      <c r="R808" s="79"/>
      <c r="S808" s="79"/>
      <c r="T808" s="79"/>
      <c r="U808" s="79"/>
      <c r="V808" s="79"/>
      <c r="W808" s="79"/>
      <c r="X808" s="79"/>
      <c r="Y808" s="79"/>
      <c r="Z808" s="79"/>
    </row>
    <row r="809" spans="1:26" ht="15.75" customHeight="1">
      <c r="A809" s="79"/>
      <c r="B809" s="79"/>
      <c r="C809" s="79"/>
      <c r="D809" s="79"/>
      <c r="E809" s="79"/>
      <c r="F809" s="79"/>
      <c r="G809" s="79"/>
      <c r="H809" s="79"/>
      <c r="I809" s="79"/>
      <c r="J809" s="79"/>
      <c r="K809" s="79"/>
      <c r="L809" s="79"/>
      <c r="M809" s="79"/>
      <c r="N809" s="79"/>
      <c r="O809" s="79"/>
      <c r="P809" s="79"/>
      <c r="Q809" s="79"/>
      <c r="R809" s="79"/>
      <c r="S809" s="79"/>
      <c r="T809" s="79"/>
      <c r="U809" s="79"/>
      <c r="V809" s="79"/>
      <c r="W809" s="79"/>
      <c r="X809" s="79"/>
      <c r="Y809" s="79"/>
      <c r="Z809" s="79"/>
    </row>
    <row r="810" spans="1:26" ht="15.75" customHeight="1">
      <c r="A810" s="79"/>
      <c r="B810" s="79"/>
      <c r="C810" s="79"/>
      <c r="D810" s="79"/>
      <c r="E810" s="79"/>
      <c r="F810" s="79"/>
      <c r="G810" s="79"/>
      <c r="H810" s="79"/>
      <c r="I810" s="79"/>
      <c r="J810" s="79"/>
      <c r="K810" s="79"/>
      <c r="L810" s="79"/>
      <c r="M810" s="79"/>
      <c r="N810" s="79"/>
      <c r="O810" s="79"/>
      <c r="P810" s="79"/>
      <c r="Q810" s="79"/>
      <c r="R810" s="79"/>
      <c r="S810" s="79"/>
      <c r="T810" s="79"/>
      <c r="U810" s="79"/>
      <c r="V810" s="79"/>
      <c r="W810" s="79"/>
      <c r="X810" s="79"/>
      <c r="Y810" s="79"/>
      <c r="Z810" s="79"/>
    </row>
    <row r="811" spans="1:26" ht="15.75" customHeight="1">
      <c r="A811" s="79"/>
      <c r="B811" s="79"/>
      <c r="C811" s="79"/>
      <c r="D811" s="79"/>
      <c r="E811" s="79"/>
      <c r="F811" s="79"/>
      <c r="G811" s="79"/>
      <c r="H811" s="79"/>
      <c r="I811" s="79"/>
      <c r="J811" s="79"/>
      <c r="K811" s="79"/>
      <c r="L811" s="79"/>
      <c r="M811" s="79"/>
      <c r="N811" s="79"/>
      <c r="O811" s="79"/>
      <c r="P811" s="79"/>
      <c r="Q811" s="79"/>
      <c r="R811" s="79"/>
      <c r="S811" s="79"/>
      <c r="T811" s="79"/>
      <c r="U811" s="79"/>
      <c r="V811" s="79"/>
      <c r="W811" s="79"/>
      <c r="X811" s="79"/>
      <c r="Y811" s="79"/>
      <c r="Z811" s="79"/>
    </row>
    <row r="812" spans="1:26" ht="15.75" customHeight="1">
      <c r="A812" s="79"/>
      <c r="B812" s="79"/>
      <c r="C812" s="79"/>
      <c r="D812" s="79"/>
      <c r="E812" s="79"/>
      <c r="F812" s="79"/>
      <c r="G812" s="79"/>
      <c r="H812" s="79"/>
      <c r="I812" s="79"/>
      <c r="J812" s="79"/>
      <c r="K812" s="79"/>
      <c r="L812" s="79"/>
      <c r="M812" s="79"/>
      <c r="N812" s="79"/>
      <c r="O812" s="79"/>
      <c r="P812" s="79"/>
      <c r="Q812" s="79"/>
      <c r="R812" s="79"/>
      <c r="S812" s="79"/>
      <c r="T812" s="79"/>
      <c r="U812" s="79"/>
      <c r="V812" s="79"/>
      <c r="W812" s="79"/>
      <c r="X812" s="79"/>
      <c r="Y812" s="79"/>
      <c r="Z812" s="79"/>
    </row>
    <row r="813" spans="1:26" ht="15.75" customHeight="1">
      <c r="A813" s="79"/>
      <c r="B813" s="79"/>
      <c r="C813" s="79"/>
      <c r="D813" s="79"/>
      <c r="E813" s="79"/>
      <c r="F813" s="79"/>
      <c r="G813" s="79"/>
      <c r="H813" s="79"/>
      <c r="I813" s="79"/>
      <c r="J813" s="79"/>
      <c r="K813" s="79"/>
      <c r="L813" s="79"/>
      <c r="M813" s="79"/>
      <c r="N813" s="79"/>
      <c r="O813" s="79"/>
      <c r="P813" s="79"/>
      <c r="Q813" s="79"/>
      <c r="R813" s="79"/>
      <c r="S813" s="79"/>
      <c r="T813" s="79"/>
      <c r="U813" s="79"/>
      <c r="V813" s="79"/>
      <c r="W813" s="79"/>
      <c r="X813" s="79"/>
      <c r="Y813" s="79"/>
      <c r="Z813" s="79"/>
    </row>
    <row r="814" spans="1:26" ht="15.75" customHeight="1">
      <c r="A814" s="79"/>
      <c r="B814" s="79"/>
      <c r="C814" s="79"/>
      <c r="D814" s="79"/>
      <c r="E814" s="79"/>
      <c r="F814" s="79"/>
      <c r="G814" s="79"/>
      <c r="H814" s="79"/>
      <c r="I814" s="79"/>
      <c r="J814" s="79"/>
      <c r="K814" s="79"/>
      <c r="L814" s="79"/>
      <c r="M814" s="79"/>
      <c r="N814" s="79"/>
      <c r="O814" s="79"/>
      <c r="P814" s="79"/>
      <c r="Q814" s="79"/>
      <c r="R814" s="79"/>
      <c r="S814" s="79"/>
      <c r="T814" s="79"/>
      <c r="U814" s="79"/>
      <c r="V814" s="79"/>
      <c r="W814" s="79"/>
      <c r="X814" s="79"/>
      <c r="Y814" s="79"/>
      <c r="Z814" s="79"/>
    </row>
    <row r="815" spans="1:26" ht="15.75" customHeight="1">
      <c r="A815" s="79"/>
      <c r="B815" s="79"/>
      <c r="C815" s="79"/>
      <c r="D815" s="79"/>
      <c r="E815" s="79"/>
      <c r="F815" s="79"/>
      <c r="G815" s="79"/>
      <c r="H815" s="79"/>
      <c r="I815" s="79"/>
      <c r="J815" s="79"/>
      <c r="K815" s="79"/>
      <c r="L815" s="79"/>
      <c r="M815" s="79"/>
      <c r="N815" s="79"/>
      <c r="O815" s="79"/>
      <c r="P815" s="79"/>
      <c r="Q815" s="79"/>
      <c r="R815" s="79"/>
      <c r="S815" s="79"/>
      <c r="T815" s="79"/>
      <c r="U815" s="79"/>
      <c r="V815" s="79"/>
      <c r="W815" s="79"/>
      <c r="X815" s="79"/>
      <c r="Y815" s="79"/>
      <c r="Z815" s="79"/>
    </row>
    <row r="816" spans="1:26" ht="15.75" customHeight="1">
      <c r="A816" s="79"/>
      <c r="B816" s="79"/>
      <c r="C816" s="79"/>
      <c r="D816" s="79"/>
      <c r="E816" s="79"/>
      <c r="F816" s="79"/>
      <c r="G816" s="79"/>
      <c r="H816" s="79"/>
      <c r="I816" s="79"/>
      <c r="J816" s="79"/>
      <c r="K816" s="79"/>
      <c r="L816" s="79"/>
      <c r="M816" s="79"/>
      <c r="N816" s="79"/>
      <c r="O816" s="79"/>
      <c r="P816" s="79"/>
      <c r="Q816" s="79"/>
      <c r="R816" s="79"/>
      <c r="S816" s="79"/>
      <c r="T816" s="79"/>
      <c r="U816" s="79"/>
      <c r="V816" s="79"/>
      <c r="W816" s="79"/>
      <c r="X816" s="79"/>
      <c r="Y816" s="79"/>
      <c r="Z816" s="79"/>
    </row>
    <row r="817" spans="1:26" ht="15.75" customHeight="1">
      <c r="A817" s="79"/>
      <c r="B817" s="79"/>
      <c r="C817" s="79"/>
      <c r="D817" s="79"/>
      <c r="E817" s="79"/>
      <c r="F817" s="79"/>
      <c r="G817" s="79"/>
      <c r="H817" s="79"/>
      <c r="I817" s="79"/>
      <c r="J817" s="79"/>
      <c r="K817" s="79"/>
      <c r="L817" s="79"/>
      <c r="M817" s="79"/>
      <c r="N817" s="79"/>
      <c r="O817" s="79"/>
      <c r="P817" s="79"/>
      <c r="Q817" s="79"/>
      <c r="R817" s="79"/>
      <c r="S817" s="79"/>
      <c r="T817" s="79"/>
      <c r="U817" s="79"/>
      <c r="V817" s="79"/>
      <c r="W817" s="79"/>
      <c r="X817" s="79"/>
      <c r="Y817" s="79"/>
      <c r="Z817" s="79"/>
    </row>
    <row r="818" spans="1:26" ht="15.75" customHeight="1">
      <c r="A818" s="79"/>
      <c r="B818" s="79"/>
      <c r="C818" s="79"/>
      <c r="D818" s="79"/>
      <c r="E818" s="79"/>
      <c r="F818" s="79"/>
      <c r="G818" s="79"/>
      <c r="H818" s="79"/>
      <c r="I818" s="79"/>
      <c r="J818" s="79"/>
      <c r="K818" s="79"/>
      <c r="L818" s="79"/>
      <c r="M818" s="79"/>
      <c r="N818" s="79"/>
      <c r="O818" s="79"/>
      <c r="P818" s="79"/>
      <c r="Q818" s="79"/>
      <c r="R818" s="79"/>
      <c r="S818" s="79"/>
      <c r="T818" s="79"/>
      <c r="U818" s="79"/>
      <c r="V818" s="79"/>
      <c r="W818" s="79"/>
      <c r="X818" s="79"/>
      <c r="Y818" s="79"/>
      <c r="Z818" s="79"/>
    </row>
    <row r="819" spans="1:26" ht="15.75" customHeight="1">
      <c r="A819" s="79"/>
      <c r="B819" s="79"/>
      <c r="C819" s="79"/>
      <c r="D819" s="79"/>
      <c r="E819" s="79"/>
      <c r="F819" s="79"/>
      <c r="G819" s="79"/>
      <c r="H819" s="79"/>
      <c r="I819" s="79"/>
      <c r="J819" s="79"/>
      <c r="K819" s="79"/>
      <c r="L819" s="79"/>
      <c r="M819" s="79"/>
      <c r="N819" s="79"/>
      <c r="O819" s="79"/>
      <c r="P819" s="79"/>
      <c r="Q819" s="79"/>
      <c r="R819" s="79"/>
      <c r="S819" s="79"/>
      <c r="T819" s="79"/>
      <c r="U819" s="79"/>
      <c r="V819" s="79"/>
      <c r="W819" s="79"/>
      <c r="X819" s="79"/>
      <c r="Y819" s="79"/>
      <c r="Z819" s="79"/>
    </row>
    <row r="820" spans="1:26" ht="15.75" customHeight="1">
      <c r="A820" s="79"/>
      <c r="B820" s="79"/>
      <c r="C820" s="79"/>
      <c r="D820" s="79"/>
      <c r="E820" s="79"/>
      <c r="F820" s="79"/>
      <c r="G820" s="79"/>
      <c r="H820" s="79"/>
      <c r="I820" s="79"/>
      <c r="J820" s="79"/>
      <c r="K820" s="79"/>
      <c r="L820" s="79"/>
      <c r="M820" s="79"/>
      <c r="N820" s="79"/>
      <c r="O820" s="79"/>
      <c r="P820" s="79"/>
      <c r="Q820" s="79"/>
      <c r="R820" s="79"/>
      <c r="S820" s="79"/>
      <c r="T820" s="79"/>
      <c r="U820" s="79"/>
      <c r="V820" s="79"/>
      <c r="W820" s="79"/>
      <c r="X820" s="79"/>
      <c r="Y820" s="79"/>
      <c r="Z820" s="79"/>
    </row>
    <row r="821" spans="1:26" ht="15.75" customHeight="1">
      <c r="A821" s="79"/>
      <c r="B821" s="79"/>
      <c r="C821" s="79"/>
      <c r="D821" s="79"/>
      <c r="E821" s="79"/>
      <c r="F821" s="79"/>
      <c r="G821" s="79"/>
      <c r="H821" s="79"/>
      <c r="I821" s="79"/>
      <c r="J821" s="79"/>
      <c r="K821" s="79"/>
      <c r="L821" s="79"/>
      <c r="M821" s="79"/>
      <c r="N821" s="79"/>
      <c r="O821" s="79"/>
      <c r="P821" s="79"/>
      <c r="Q821" s="79"/>
      <c r="R821" s="79"/>
      <c r="S821" s="79"/>
      <c r="T821" s="79"/>
      <c r="U821" s="79"/>
      <c r="V821" s="79"/>
      <c r="W821" s="79"/>
      <c r="X821" s="79"/>
      <c r="Y821" s="79"/>
      <c r="Z821" s="79"/>
    </row>
    <row r="822" spans="1:26" ht="15.75" customHeight="1">
      <c r="A822" s="79"/>
      <c r="B822" s="79"/>
      <c r="C822" s="79"/>
      <c r="D822" s="79"/>
      <c r="E822" s="79"/>
      <c r="F822" s="79"/>
      <c r="G822" s="79"/>
      <c r="H822" s="79"/>
      <c r="I822" s="79"/>
      <c r="J822" s="79"/>
      <c r="K822" s="79"/>
      <c r="L822" s="79"/>
      <c r="M822" s="79"/>
      <c r="N822" s="79"/>
      <c r="O822" s="79"/>
      <c r="P822" s="79"/>
      <c r="Q822" s="79"/>
      <c r="R822" s="79"/>
      <c r="S822" s="79"/>
      <c r="T822" s="79"/>
      <c r="U822" s="79"/>
      <c r="V822" s="79"/>
      <c r="W822" s="79"/>
      <c r="X822" s="79"/>
      <c r="Y822" s="79"/>
      <c r="Z822" s="79"/>
    </row>
    <row r="823" spans="1:26" ht="15.75" customHeight="1">
      <c r="A823" s="79"/>
      <c r="B823" s="79"/>
      <c r="C823" s="79"/>
      <c r="D823" s="79"/>
      <c r="E823" s="79"/>
      <c r="F823" s="79"/>
      <c r="G823" s="79"/>
      <c r="H823" s="79"/>
      <c r="I823" s="79"/>
      <c r="J823" s="79"/>
      <c r="K823" s="79"/>
      <c r="L823" s="79"/>
      <c r="M823" s="79"/>
      <c r="N823" s="79"/>
      <c r="O823" s="79"/>
      <c r="P823" s="79"/>
      <c r="Q823" s="79"/>
      <c r="R823" s="79"/>
      <c r="S823" s="79"/>
      <c r="T823" s="79"/>
      <c r="U823" s="79"/>
      <c r="V823" s="79"/>
      <c r="W823" s="79"/>
      <c r="X823" s="79"/>
      <c r="Y823" s="79"/>
      <c r="Z823" s="79"/>
    </row>
    <row r="824" spans="1:26" ht="15.75" customHeight="1">
      <c r="A824" s="79"/>
      <c r="B824" s="79"/>
      <c r="C824" s="79"/>
      <c r="D824" s="79"/>
      <c r="E824" s="79"/>
      <c r="F824" s="79"/>
      <c r="G824" s="79"/>
      <c r="H824" s="79"/>
      <c r="I824" s="79"/>
      <c r="J824" s="79"/>
      <c r="K824" s="79"/>
      <c r="L824" s="79"/>
      <c r="M824" s="79"/>
      <c r="N824" s="79"/>
      <c r="O824" s="79"/>
      <c r="P824" s="79"/>
      <c r="Q824" s="79"/>
      <c r="R824" s="79"/>
      <c r="S824" s="79"/>
      <c r="T824" s="79"/>
      <c r="U824" s="79"/>
      <c r="V824" s="79"/>
      <c r="W824" s="79"/>
      <c r="X824" s="79"/>
      <c r="Y824" s="79"/>
      <c r="Z824" s="79"/>
    </row>
    <row r="825" spans="1:26" ht="15.75" customHeight="1">
      <c r="A825" s="79"/>
      <c r="B825" s="79"/>
      <c r="C825" s="79"/>
      <c r="D825" s="79"/>
      <c r="E825" s="79"/>
      <c r="F825" s="79"/>
      <c r="G825" s="79"/>
      <c r="H825" s="79"/>
      <c r="I825" s="79"/>
      <c r="J825" s="79"/>
      <c r="K825" s="79"/>
      <c r="L825" s="79"/>
      <c r="M825" s="79"/>
      <c r="N825" s="79"/>
      <c r="O825" s="79"/>
      <c r="P825" s="79"/>
      <c r="Q825" s="79"/>
      <c r="R825" s="79"/>
      <c r="S825" s="79"/>
      <c r="T825" s="79"/>
      <c r="U825" s="79"/>
      <c r="V825" s="79"/>
      <c r="W825" s="79"/>
      <c r="X825" s="79"/>
      <c r="Y825" s="79"/>
      <c r="Z825" s="79"/>
    </row>
    <row r="826" spans="1:26" ht="15.75" customHeight="1">
      <c r="A826" s="79"/>
      <c r="B826" s="79"/>
      <c r="C826" s="79"/>
      <c r="D826" s="79"/>
      <c r="E826" s="79"/>
      <c r="F826" s="79"/>
      <c r="G826" s="79"/>
      <c r="H826" s="79"/>
      <c r="I826" s="79"/>
      <c r="J826" s="79"/>
      <c r="K826" s="79"/>
      <c r="L826" s="79"/>
      <c r="M826" s="79"/>
      <c r="N826" s="79"/>
      <c r="O826" s="79"/>
      <c r="P826" s="79"/>
      <c r="Q826" s="79"/>
      <c r="R826" s="79"/>
      <c r="S826" s="79"/>
      <c r="T826" s="79"/>
      <c r="U826" s="79"/>
      <c r="V826" s="79"/>
      <c r="W826" s="79"/>
      <c r="X826" s="79"/>
      <c r="Y826" s="79"/>
      <c r="Z826" s="79"/>
    </row>
    <row r="827" spans="1:26" ht="15.75" customHeight="1">
      <c r="A827" s="79"/>
      <c r="B827" s="79"/>
      <c r="C827" s="79"/>
      <c r="D827" s="79"/>
      <c r="E827" s="79"/>
      <c r="F827" s="79"/>
      <c r="G827" s="79"/>
      <c r="H827" s="79"/>
      <c r="I827" s="79"/>
      <c r="J827" s="79"/>
      <c r="K827" s="79"/>
      <c r="L827" s="79"/>
      <c r="M827" s="79"/>
      <c r="N827" s="79"/>
      <c r="O827" s="79"/>
      <c r="P827" s="79"/>
      <c r="Q827" s="79"/>
      <c r="R827" s="79"/>
      <c r="S827" s="79"/>
      <c r="T827" s="79"/>
      <c r="U827" s="79"/>
      <c r="V827" s="79"/>
      <c r="W827" s="79"/>
      <c r="X827" s="79"/>
      <c r="Y827" s="79"/>
      <c r="Z827" s="79"/>
    </row>
    <row r="828" spans="1:26" ht="15.75" customHeight="1">
      <c r="A828" s="79"/>
      <c r="B828" s="79"/>
      <c r="C828" s="79"/>
      <c r="D828" s="79"/>
      <c r="E828" s="79"/>
      <c r="F828" s="79"/>
      <c r="G828" s="79"/>
      <c r="H828" s="79"/>
      <c r="I828" s="79"/>
      <c r="J828" s="79"/>
      <c r="K828" s="79"/>
      <c r="L828" s="79"/>
      <c r="M828" s="79"/>
      <c r="N828" s="79"/>
      <c r="O828" s="79"/>
      <c r="P828" s="79"/>
      <c r="Q828" s="79"/>
      <c r="R828" s="79"/>
      <c r="S828" s="79"/>
      <c r="T828" s="79"/>
      <c r="U828" s="79"/>
      <c r="V828" s="79"/>
      <c r="W828" s="79"/>
      <c r="X828" s="79"/>
      <c r="Y828" s="79"/>
      <c r="Z828" s="79"/>
    </row>
    <row r="829" spans="1:26" ht="15.75" customHeight="1">
      <c r="A829" s="79"/>
      <c r="B829" s="79"/>
      <c r="C829" s="79"/>
      <c r="D829" s="79"/>
      <c r="E829" s="79"/>
      <c r="F829" s="79"/>
      <c r="G829" s="79"/>
      <c r="H829" s="79"/>
      <c r="I829" s="79"/>
      <c r="J829" s="79"/>
      <c r="K829" s="79"/>
      <c r="L829" s="79"/>
      <c r="M829" s="79"/>
      <c r="N829" s="79"/>
      <c r="O829" s="79"/>
      <c r="P829" s="79"/>
      <c r="Q829" s="79"/>
      <c r="R829" s="79"/>
      <c r="S829" s="79"/>
      <c r="T829" s="79"/>
      <c r="U829" s="79"/>
      <c r="V829" s="79"/>
      <c r="W829" s="79"/>
      <c r="X829" s="79"/>
      <c r="Y829" s="79"/>
      <c r="Z829" s="79"/>
    </row>
    <row r="830" spans="1:26" ht="15.75" customHeight="1">
      <c r="A830" s="79"/>
      <c r="B830" s="79"/>
      <c r="C830" s="79"/>
      <c r="D830" s="79"/>
      <c r="E830" s="79"/>
      <c r="F830" s="79"/>
      <c r="G830" s="79"/>
      <c r="H830" s="79"/>
      <c r="I830" s="79"/>
      <c r="J830" s="79"/>
      <c r="K830" s="79"/>
      <c r="L830" s="79"/>
      <c r="M830" s="79"/>
      <c r="N830" s="79"/>
      <c r="O830" s="79"/>
      <c r="P830" s="79"/>
      <c r="Q830" s="79"/>
      <c r="R830" s="79"/>
      <c r="S830" s="79"/>
      <c r="T830" s="79"/>
      <c r="U830" s="79"/>
      <c r="V830" s="79"/>
      <c r="W830" s="79"/>
      <c r="X830" s="79"/>
      <c r="Y830" s="79"/>
      <c r="Z830" s="79"/>
    </row>
    <row r="831" spans="1:26" ht="15.75" customHeight="1">
      <c r="A831" s="79"/>
      <c r="B831" s="79"/>
      <c r="C831" s="79"/>
      <c r="D831" s="79"/>
      <c r="E831" s="79"/>
      <c r="F831" s="79"/>
      <c r="G831" s="79"/>
      <c r="H831" s="79"/>
      <c r="I831" s="79"/>
      <c r="J831" s="79"/>
      <c r="K831" s="79"/>
      <c r="L831" s="79"/>
      <c r="M831" s="79"/>
      <c r="N831" s="79"/>
      <c r="O831" s="79"/>
      <c r="P831" s="79"/>
      <c r="Q831" s="79"/>
      <c r="R831" s="79"/>
      <c r="S831" s="79"/>
      <c r="T831" s="79"/>
      <c r="U831" s="79"/>
      <c r="V831" s="79"/>
      <c r="W831" s="79"/>
      <c r="X831" s="79"/>
      <c r="Y831" s="79"/>
      <c r="Z831" s="79"/>
    </row>
    <row r="832" spans="1:26" ht="15.75" customHeight="1">
      <c r="A832" s="79"/>
      <c r="B832" s="79"/>
      <c r="C832" s="79"/>
      <c r="D832" s="79"/>
      <c r="E832" s="79"/>
      <c r="F832" s="79"/>
      <c r="G832" s="79"/>
      <c r="H832" s="79"/>
      <c r="I832" s="79"/>
      <c r="J832" s="79"/>
      <c r="K832" s="79"/>
      <c r="L832" s="79"/>
      <c r="M832" s="79"/>
      <c r="N832" s="79"/>
      <c r="O832" s="79"/>
      <c r="P832" s="79"/>
      <c r="Q832" s="79"/>
      <c r="R832" s="79"/>
      <c r="S832" s="79"/>
      <c r="T832" s="79"/>
      <c r="U832" s="79"/>
      <c r="V832" s="79"/>
      <c r="W832" s="79"/>
      <c r="X832" s="79"/>
      <c r="Y832" s="79"/>
      <c r="Z832" s="79"/>
    </row>
    <row r="833" spans="1:26" ht="15.75" customHeight="1">
      <c r="A833" s="79"/>
      <c r="B833" s="79"/>
      <c r="C833" s="79"/>
      <c r="D833" s="79"/>
      <c r="E833" s="79"/>
      <c r="F833" s="79"/>
      <c r="G833" s="79"/>
      <c r="H833" s="79"/>
      <c r="I833" s="79"/>
      <c r="J833" s="79"/>
      <c r="K833" s="79"/>
      <c r="L833" s="79"/>
      <c r="M833" s="79"/>
      <c r="N833" s="79"/>
      <c r="O833" s="79"/>
      <c r="P833" s="79"/>
      <c r="Q833" s="79"/>
      <c r="R833" s="79"/>
      <c r="S833" s="79"/>
      <c r="T833" s="79"/>
      <c r="U833" s="79"/>
      <c r="V833" s="79"/>
      <c r="W833" s="79"/>
      <c r="X833" s="79"/>
      <c r="Y833" s="79"/>
      <c r="Z833" s="79"/>
    </row>
    <row r="834" spans="1:26" ht="15.75" customHeight="1">
      <c r="A834" s="79"/>
      <c r="B834" s="79"/>
      <c r="C834" s="79"/>
      <c r="D834" s="79"/>
      <c r="E834" s="79"/>
      <c r="F834" s="79"/>
      <c r="G834" s="79"/>
      <c r="H834" s="79"/>
      <c r="I834" s="79"/>
      <c r="J834" s="79"/>
      <c r="K834" s="79"/>
      <c r="L834" s="79"/>
      <c r="M834" s="79"/>
      <c r="N834" s="79"/>
      <c r="O834" s="79"/>
      <c r="P834" s="79"/>
      <c r="Q834" s="79"/>
      <c r="R834" s="79"/>
      <c r="S834" s="79"/>
      <c r="T834" s="79"/>
      <c r="U834" s="79"/>
      <c r="V834" s="79"/>
      <c r="W834" s="79"/>
      <c r="X834" s="79"/>
      <c r="Y834" s="79"/>
      <c r="Z834" s="79"/>
    </row>
    <row r="835" spans="1:26" ht="15.75" customHeight="1">
      <c r="A835" s="79"/>
      <c r="B835" s="79"/>
      <c r="C835" s="79"/>
      <c r="D835" s="79"/>
      <c r="E835" s="79"/>
      <c r="F835" s="79"/>
      <c r="G835" s="79"/>
      <c r="H835" s="79"/>
      <c r="I835" s="79"/>
      <c r="J835" s="79"/>
      <c r="K835" s="79"/>
      <c r="L835" s="79"/>
      <c r="M835" s="79"/>
      <c r="N835" s="79"/>
      <c r="O835" s="79"/>
      <c r="P835" s="79"/>
      <c r="Q835" s="79"/>
      <c r="R835" s="79"/>
      <c r="S835" s="79"/>
      <c r="T835" s="79"/>
      <c r="U835" s="79"/>
      <c r="V835" s="79"/>
      <c r="W835" s="79"/>
      <c r="X835" s="79"/>
      <c r="Y835" s="79"/>
      <c r="Z835" s="79"/>
    </row>
    <row r="836" spans="1:26" ht="15.75" customHeight="1">
      <c r="A836" s="79"/>
      <c r="B836" s="79"/>
      <c r="C836" s="79"/>
      <c r="D836" s="79"/>
      <c r="E836" s="79"/>
      <c r="F836" s="79"/>
      <c r="G836" s="79"/>
      <c r="H836" s="79"/>
      <c r="I836" s="79"/>
      <c r="J836" s="79"/>
      <c r="K836" s="79"/>
      <c r="L836" s="79"/>
      <c r="M836" s="79"/>
      <c r="N836" s="79"/>
      <c r="O836" s="79"/>
      <c r="P836" s="79"/>
      <c r="Q836" s="79"/>
      <c r="R836" s="79"/>
      <c r="S836" s="79"/>
      <c r="T836" s="79"/>
      <c r="U836" s="79"/>
      <c r="V836" s="79"/>
      <c r="W836" s="79"/>
      <c r="X836" s="79"/>
      <c r="Y836" s="79"/>
      <c r="Z836" s="79"/>
    </row>
    <row r="837" spans="1:26" ht="15.75" customHeight="1">
      <c r="A837" s="79"/>
      <c r="B837" s="79"/>
      <c r="C837" s="79"/>
      <c r="D837" s="79"/>
      <c r="E837" s="79"/>
      <c r="F837" s="79"/>
      <c r="G837" s="79"/>
      <c r="H837" s="79"/>
      <c r="I837" s="79"/>
      <c r="J837" s="79"/>
      <c r="K837" s="79"/>
      <c r="L837" s="79"/>
      <c r="M837" s="79"/>
      <c r="N837" s="79"/>
      <c r="O837" s="79"/>
      <c r="P837" s="79"/>
      <c r="Q837" s="79"/>
      <c r="R837" s="79"/>
      <c r="S837" s="79"/>
      <c r="T837" s="79"/>
      <c r="U837" s="79"/>
      <c r="V837" s="79"/>
      <c r="W837" s="79"/>
      <c r="X837" s="79"/>
      <c r="Y837" s="79"/>
      <c r="Z837" s="79"/>
    </row>
    <row r="838" spans="1:26" ht="15.75" customHeight="1">
      <c r="A838" s="79"/>
      <c r="B838" s="79"/>
      <c r="C838" s="79"/>
      <c r="D838" s="79"/>
      <c r="E838" s="79"/>
      <c r="F838" s="79"/>
      <c r="G838" s="79"/>
      <c r="H838" s="79"/>
      <c r="I838" s="79"/>
      <c r="J838" s="79"/>
      <c r="K838" s="79"/>
      <c r="L838" s="79"/>
      <c r="M838" s="79"/>
      <c r="N838" s="79"/>
      <c r="O838" s="79"/>
      <c r="P838" s="79"/>
      <c r="Q838" s="79"/>
      <c r="R838" s="79"/>
      <c r="S838" s="79"/>
      <c r="T838" s="79"/>
      <c r="U838" s="79"/>
      <c r="V838" s="79"/>
      <c r="W838" s="79"/>
      <c r="X838" s="79"/>
      <c r="Y838" s="79"/>
      <c r="Z838" s="79"/>
    </row>
    <row r="839" spans="1:26" ht="15.75" customHeight="1">
      <c r="A839" s="79"/>
      <c r="B839" s="79"/>
      <c r="C839" s="79"/>
      <c r="D839" s="79"/>
      <c r="E839" s="79"/>
      <c r="F839" s="79"/>
      <c r="G839" s="79"/>
      <c r="H839" s="79"/>
      <c r="I839" s="79"/>
      <c r="J839" s="79"/>
      <c r="K839" s="79"/>
      <c r="L839" s="79"/>
      <c r="M839" s="79"/>
      <c r="N839" s="79"/>
      <c r="O839" s="79"/>
      <c r="P839" s="79"/>
      <c r="Q839" s="79"/>
      <c r="R839" s="79"/>
      <c r="S839" s="79"/>
      <c r="T839" s="79"/>
      <c r="U839" s="79"/>
      <c r="V839" s="79"/>
      <c r="W839" s="79"/>
      <c r="X839" s="79"/>
      <c r="Y839" s="79"/>
      <c r="Z839" s="79"/>
    </row>
    <row r="840" spans="1:26" ht="15.75" customHeight="1">
      <c r="A840" s="79"/>
      <c r="B840" s="79"/>
      <c r="C840" s="79"/>
      <c r="D840" s="79"/>
      <c r="E840" s="79"/>
      <c r="F840" s="79"/>
      <c r="G840" s="79"/>
      <c r="H840" s="79"/>
      <c r="I840" s="79"/>
      <c r="J840" s="79"/>
      <c r="K840" s="79"/>
      <c r="L840" s="79"/>
      <c r="M840" s="79"/>
      <c r="N840" s="79"/>
      <c r="O840" s="79"/>
      <c r="P840" s="79"/>
      <c r="Q840" s="79"/>
      <c r="R840" s="79"/>
      <c r="S840" s="79"/>
      <c r="T840" s="79"/>
      <c r="U840" s="79"/>
      <c r="V840" s="79"/>
      <c r="W840" s="79"/>
      <c r="X840" s="79"/>
      <c r="Y840" s="79"/>
      <c r="Z840" s="79"/>
    </row>
    <row r="841" spans="1:26" ht="15.75" customHeight="1">
      <c r="A841" s="79"/>
      <c r="B841" s="79"/>
      <c r="C841" s="79"/>
      <c r="D841" s="79"/>
      <c r="E841" s="79"/>
      <c r="F841" s="79"/>
      <c r="G841" s="79"/>
      <c r="H841" s="79"/>
      <c r="I841" s="79"/>
      <c r="J841" s="79"/>
      <c r="K841" s="79"/>
      <c r="L841" s="79"/>
      <c r="M841" s="79"/>
      <c r="N841" s="79"/>
      <c r="O841" s="79"/>
      <c r="P841" s="79"/>
      <c r="Q841" s="79"/>
      <c r="R841" s="79"/>
      <c r="S841" s="79"/>
      <c r="T841" s="79"/>
      <c r="U841" s="79"/>
      <c r="V841" s="79"/>
      <c r="W841" s="79"/>
      <c r="X841" s="79"/>
      <c r="Y841" s="79"/>
      <c r="Z841" s="79"/>
    </row>
    <row r="842" spans="1:26" ht="15.75" customHeight="1">
      <c r="A842" s="79"/>
      <c r="B842" s="79"/>
      <c r="C842" s="79"/>
      <c r="D842" s="79"/>
      <c r="E842" s="79"/>
      <c r="F842" s="79"/>
      <c r="G842" s="79"/>
      <c r="H842" s="79"/>
      <c r="I842" s="79"/>
      <c r="J842" s="79"/>
      <c r="K842" s="79"/>
      <c r="L842" s="79"/>
      <c r="M842" s="79"/>
      <c r="N842" s="79"/>
      <c r="O842" s="79"/>
      <c r="P842" s="79"/>
      <c r="Q842" s="79"/>
      <c r="R842" s="79"/>
      <c r="S842" s="79"/>
      <c r="T842" s="79"/>
      <c r="U842" s="79"/>
      <c r="V842" s="79"/>
      <c r="W842" s="79"/>
      <c r="X842" s="79"/>
      <c r="Y842" s="79"/>
      <c r="Z842" s="79"/>
    </row>
    <row r="843" spans="1:26" ht="15.75" customHeight="1">
      <c r="A843" s="79"/>
      <c r="B843" s="79"/>
      <c r="C843" s="79"/>
      <c r="D843" s="79"/>
      <c r="E843" s="79"/>
      <c r="F843" s="79"/>
      <c r="G843" s="79"/>
      <c r="H843" s="79"/>
      <c r="I843" s="79"/>
      <c r="J843" s="79"/>
      <c r="K843" s="79"/>
      <c r="L843" s="79"/>
      <c r="M843" s="79"/>
      <c r="N843" s="79"/>
      <c r="O843" s="79"/>
      <c r="P843" s="79"/>
      <c r="Q843" s="79"/>
      <c r="R843" s="79"/>
      <c r="S843" s="79"/>
      <c r="T843" s="79"/>
      <c r="U843" s="79"/>
      <c r="V843" s="79"/>
      <c r="W843" s="79"/>
      <c r="X843" s="79"/>
      <c r="Y843" s="79"/>
      <c r="Z843" s="79"/>
    </row>
    <row r="844" spans="1:26" ht="15.75" customHeight="1">
      <c r="A844" s="79"/>
      <c r="B844" s="79"/>
      <c r="C844" s="79"/>
      <c r="D844" s="79"/>
      <c r="E844" s="79"/>
      <c r="F844" s="79"/>
      <c r="G844" s="79"/>
      <c r="H844" s="79"/>
      <c r="I844" s="79"/>
      <c r="J844" s="79"/>
      <c r="K844" s="79"/>
      <c r="L844" s="79"/>
      <c r="M844" s="79"/>
      <c r="N844" s="79"/>
      <c r="O844" s="79"/>
      <c r="P844" s="79"/>
      <c r="Q844" s="79"/>
      <c r="R844" s="79"/>
      <c r="S844" s="79"/>
      <c r="T844" s="79"/>
      <c r="U844" s="79"/>
      <c r="V844" s="79"/>
      <c r="W844" s="79"/>
      <c r="X844" s="79"/>
      <c r="Y844" s="79"/>
      <c r="Z844" s="79"/>
    </row>
    <row r="845" spans="1:26" ht="15.75" customHeight="1">
      <c r="A845" s="79"/>
      <c r="B845" s="79"/>
      <c r="C845" s="79"/>
      <c r="D845" s="79"/>
      <c r="E845" s="79"/>
      <c r="F845" s="79"/>
      <c r="G845" s="79"/>
      <c r="H845" s="79"/>
      <c r="I845" s="79"/>
      <c r="J845" s="79"/>
      <c r="K845" s="79"/>
      <c r="L845" s="79"/>
      <c r="M845" s="79"/>
      <c r="N845" s="79"/>
      <c r="O845" s="79"/>
      <c r="P845" s="79"/>
      <c r="Q845" s="79"/>
      <c r="R845" s="79"/>
      <c r="S845" s="79"/>
      <c r="T845" s="79"/>
      <c r="U845" s="79"/>
      <c r="V845" s="79"/>
      <c r="W845" s="79"/>
      <c r="X845" s="79"/>
      <c r="Y845" s="79"/>
      <c r="Z845" s="79"/>
    </row>
    <row r="846" spans="1:26" ht="15.75" customHeight="1">
      <c r="A846" s="79"/>
      <c r="B846" s="79"/>
      <c r="C846" s="79"/>
      <c r="D846" s="79"/>
      <c r="E846" s="79"/>
      <c r="F846" s="79"/>
      <c r="G846" s="79"/>
      <c r="H846" s="79"/>
      <c r="I846" s="79"/>
      <c r="J846" s="79"/>
      <c r="K846" s="79"/>
      <c r="L846" s="79"/>
      <c r="M846" s="79"/>
      <c r="N846" s="79"/>
      <c r="O846" s="79"/>
      <c r="P846" s="79"/>
      <c r="Q846" s="79"/>
      <c r="R846" s="79"/>
      <c r="S846" s="79"/>
      <c r="T846" s="79"/>
      <c r="U846" s="79"/>
      <c r="V846" s="79"/>
      <c r="W846" s="79"/>
      <c r="X846" s="79"/>
      <c r="Y846" s="79"/>
      <c r="Z846" s="79"/>
    </row>
    <row r="847" spans="1:26" ht="15.75" customHeight="1">
      <c r="A847" s="79"/>
      <c r="B847" s="79"/>
      <c r="C847" s="79"/>
      <c r="D847" s="79"/>
      <c r="E847" s="79"/>
      <c r="F847" s="79"/>
      <c r="G847" s="79"/>
      <c r="H847" s="79"/>
      <c r="I847" s="79"/>
      <c r="J847" s="79"/>
      <c r="K847" s="79"/>
      <c r="L847" s="79"/>
      <c r="M847" s="79"/>
      <c r="N847" s="79"/>
      <c r="O847" s="79"/>
      <c r="P847" s="79"/>
      <c r="Q847" s="79"/>
      <c r="R847" s="79"/>
      <c r="S847" s="79"/>
      <c r="T847" s="79"/>
      <c r="U847" s="79"/>
      <c r="V847" s="79"/>
      <c r="W847" s="79"/>
      <c r="X847" s="79"/>
      <c r="Y847" s="79"/>
      <c r="Z847" s="79"/>
    </row>
    <row r="848" spans="1:26" ht="15.75" customHeight="1">
      <c r="A848" s="79"/>
      <c r="B848" s="79"/>
      <c r="C848" s="79"/>
      <c r="D848" s="79"/>
      <c r="E848" s="79"/>
      <c r="F848" s="79"/>
      <c r="G848" s="79"/>
      <c r="H848" s="79"/>
      <c r="I848" s="79"/>
      <c r="J848" s="79"/>
      <c r="K848" s="79"/>
      <c r="L848" s="79"/>
      <c r="M848" s="79"/>
      <c r="N848" s="79"/>
      <c r="O848" s="79"/>
      <c r="P848" s="79"/>
      <c r="Q848" s="79"/>
      <c r="R848" s="79"/>
      <c r="S848" s="79"/>
      <c r="T848" s="79"/>
      <c r="U848" s="79"/>
      <c r="V848" s="79"/>
      <c r="W848" s="79"/>
      <c r="X848" s="79"/>
      <c r="Y848" s="79"/>
      <c r="Z848" s="79"/>
    </row>
    <row r="849" spans="1:26" ht="15.75" customHeight="1">
      <c r="A849" s="79"/>
      <c r="B849" s="79"/>
      <c r="C849" s="79"/>
      <c r="D849" s="79"/>
      <c r="E849" s="79"/>
      <c r="F849" s="79"/>
      <c r="G849" s="79"/>
      <c r="H849" s="79"/>
      <c r="I849" s="79"/>
      <c r="J849" s="79"/>
      <c r="K849" s="79"/>
      <c r="L849" s="79"/>
      <c r="M849" s="79"/>
      <c r="N849" s="79"/>
      <c r="O849" s="79"/>
      <c r="P849" s="79"/>
      <c r="Q849" s="79"/>
      <c r="R849" s="79"/>
      <c r="S849" s="79"/>
      <c r="T849" s="79"/>
      <c r="U849" s="79"/>
      <c r="V849" s="79"/>
      <c r="W849" s="79"/>
      <c r="X849" s="79"/>
      <c r="Y849" s="79"/>
      <c r="Z849" s="79"/>
    </row>
    <row r="850" spans="1:26" ht="15.75" customHeight="1">
      <c r="A850" s="79"/>
      <c r="B850" s="79"/>
      <c r="C850" s="79"/>
      <c r="D850" s="79"/>
      <c r="E850" s="79"/>
      <c r="F850" s="79"/>
      <c r="G850" s="79"/>
      <c r="H850" s="79"/>
      <c r="I850" s="79"/>
      <c r="J850" s="79"/>
      <c r="K850" s="79"/>
      <c r="L850" s="79"/>
      <c r="M850" s="79"/>
      <c r="N850" s="79"/>
      <c r="O850" s="79"/>
      <c r="P850" s="79"/>
      <c r="Q850" s="79"/>
      <c r="R850" s="79"/>
      <c r="S850" s="79"/>
      <c r="T850" s="79"/>
      <c r="U850" s="79"/>
      <c r="V850" s="79"/>
      <c r="W850" s="79"/>
      <c r="X850" s="79"/>
      <c r="Y850" s="79"/>
      <c r="Z850" s="79"/>
    </row>
    <row r="851" spans="1:26" ht="15.75" customHeight="1">
      <c r="A851" s="79"/>
      <c r="B851" s="79"/>
      <c r="C851" s="79"/>
      <c r="D851" s="79"/>
      <c r="E851" s="79"/>
      <c r="F851" s="79"/>
      <c r="G851" s="79"/>
      <c r="H851" s="79"/>
      <c r="I851" s="79"/>
      <c r="J851" s="79"/>
      <c r="K851" s="79"/>
      <c r="L851" s="79"/>
      <c r="M851" s="79"/>
      <c r="N851" s="79"/>
      <c r="O851" s="79"/>
      <c r="P851" s="79"/>
      <c r="Q851" s="79"/>
      <c r="R851" s="79"/>
      <c r="S851" s="79"/>
      <c r="T851" s="79"/>
      <c r="U851" s="79"/>
      <c r="V851" s="79"/>
      <c r="W851" s="79"/>
      <c r="X851" s="79"/>
      <c r="Y851" s="79"/>
      <c r="Z851" s="79"/>
    </row>
    <row r="852" spans="1:26" ht="15.75" customHeight="1">
      <c r="A852" s="79"/>
      <c r="B852" s="79"/>
      <c r="C852" s="79"/>
      <c r="D852" s="79"/>
      <c r="E852" s="79"/>
      <c r="F852" s="79"/>
      <c r="G852" s="79"/>
      <c r="H852" s="79"/>
      <c r="I852" s="79"/>
      <c r="J852" s="79"/>
      <c r="K852" s="79"/>
      <c r="L852" s="79"/>
      <c r="M852" s="79"/>
      <c r="N852" s="79"/>
      <c r="O852" s="79"/>
      <c r="P852" s="79"/>
      <c r="Q852" s="79"/>
      <c r="R852" s="79"/>
      <c r="S852" s="79"/>
      <c r="T852" s="79"/>
      <c r="U852" s="79"/>
      <c r="V852" s="79"/>
      <c r="W852" s="79"/>
      <c r="X852" s="79"/>
      <c r="Y852" s="79"/>
      <c r="Z852" s="79"/>
    </row>
    <row r="853" spans="1:26" ht="15.75" customHeight="1">
      <c r="A853" s="79"/>
      <c r="B853" s="79"/>
      <c r="C853" s="79"/>
      <c r="D853" s="79"/>
      <c r="E853" s="79"/>
      <c r="F853" s="79"/>
      <c r="G853" s="79"/>
      <c r="H853" s="79"/>
      <c r="I853" s="79"/>
      <c r="J853" s="79"/>
      <c r="K853" s="79"/>
      <c r="L853" s="79"/>
      <c r="M853" s="79"/>
      <c r="N853" s="79"/>
      <c r="O853" s="79"/>
      <c r="P853" s="79"/>
      <c r="Q853" s="79"/>
      <c r="R853" s="79"/>
      <c r="S853" s="79"/>
      <c r="T853" s="79"/>
      <c r="U853" s="79"/>
      <c r="V853" s="79"/>
      <c r="W853" s="79"/>
      <c r="X853" s="79"/>
      <c r="Y853" s="79"/>
      <c r="Z853" s="79"/>
    </row>
    <row r="854" spans="1:26" ht="15.75" customHeight="1">
      <c r="A854" s="79"/>
      <c r="B854" s="79"/>
      <c r="C854" s="79"/>
      <c r="D854" s="79"/>
      <c r="E854" s="79"/>
      <c r="F854" s="79"/>
      <c r="G854" s="79"/>
      <c r="H854" s="79"/>
      <c r="I854" s="79"/>
      <c r="J854" s="79"/>
      <c r="K854" s="79"/>
      <c r="L854" s="79"/>
      <c r="M854" s="79"/>
      <c r="N854" s="79"/>
      <c r="O854" s="79"/>
      <c r="P854" s="79"/>
      <c r="Q854" s="79"/>
      <c r="R854" s="79"/>
      <c r="S854" s="79"/>
      <c r="T854" s="79"/>
      <c r="U854" s="79"/>
      <c r="V854" s="79"/>
      <c r="W854" s="79"/>
      <c r="X854" s="79"/>
      <c r="Y854" s="79"/>
      <c r="Z854" s="79"/>
    </row>
    <row r="855" spans="1:26" ht="15.75" customHeight="1">
      <c r="A855" s="79"/>
      <c r="B855" s="79"/>
      <c r="C855" s="79"/>
      <c r="D855" s="79"/>
      <c r="E855" s="79"/>
      <c r="F855" s="79"/>
      <c r="G855" s="79"/>
      <c r="H855" s="79"/>
      <c r="I855" s="79"/>
      <c r="J855" s="79"/>
      <c r="K855" s="79"/>
      <c r="L855" s="79"/>
      <c r="M855" s="79"/>
      <c r="N855" s="79"/>
      <c r="O855" s="79"/>
      <c r="P855" s="79"/>
      <c r="Q855" s="79"/>
      <c r="R855" s="79"/>
      <c r="S855" s="79"/>
      <c r="T855" s="79"/>
      <c r="U855" s="79"/>
      <c r="V855" s="79"/>
      <c r="W855" s="79"/>
      <c r="X855" s="79"/>
      <c r="Y855" s="79"/>
      <c r="Z855" s="79"/>
    </row>
    <row r="856" spans="1:26" ht="15.75" customHeight="1">
      <c r="A856" s="79"/>
      <c r="B856" s="79"/>
      <c r="C856" s="79"/>
      <c r="D856" s="79"/>
      <c r="E856" s="79"/>
      <c r="F856" s="79"/>
      <c r="G856" s="79"/>
      <c r="H856" s="79"/>
      <c r="I856" s="79"/>
      <c r="J856" s="79"/>
      <c r="K856" s="79"/>
      <c r="L856" s="79"/>
      <c r="M856" s="79"/>
      <c r="N856" s="79"/>
      <c r="O856" s="79"/>
      <c r="P856" s="79"/>
      <c r="Q856" s="79"/>
      <c r="R856" s="79"/>
      <c r="S856" s="79"/>
      <c r="T856" s="79"/>
      <c r="U856" s="79"/>
      <c r="V856" s="79"/>
      <c r="W856" s="79"/>
      <c r="X856" s="79"/>
      <c r="Y856" s="79"/>
      <c r="Z856" s="79"/>
    </row>
    <row r="857" spans="1:26" ht="15.75" customHeight="1">
      <c r="A857" s="79"/>
      <c r="B857" s="79"/>
      <c r="C857" s="79"/>
      <c r="D857" s="79"/>
      <c r="E857" s="79"/>
      <c r="F857" s="79"/>
      <c r="G857" s="79"/>
      <c r="H857" s="79"/>
      <c r="I857" s="79"/>
      <c r="J857" s="79"/>
      <c r="K857" s="79"/>
      <c r="L857" s="79"/>
      <c r="M857" s="79"/>
      <c r="N857" s="79"/>
      <c r="O857" s="79"/>
      <c r="P857" s="79"/>
      <c r="Q857" s="79"/>
      <c r="R857" s="79"/>
      <c r="S857" s="79"/>
      <c r="T857" s="79"/>
      <c r="U857" s="79"/>
      <c r="V857" s="79"/>
      <c r="W857" s="79"/>
      <c r="X857" s="79"/>
      <c r="Y857" s="79"/>
      <c r="Z857" s="79"/>
    </row>
    <row r="858" spans="1:26" ht="15.75" customHeight="1">
      <c r="A858" s="79"/>
      <c r="B858" s="79"/>
      <c r="C858" s="79"/>
      <c r="D858" s="79"/>
      <c r="E858" s="79"/>
      <c r="F858" s="79"/>
      <c r="G858" s="79"/>
      <c r="H858" s="79"/>
      <c r="I858" s="79"/>
      <c r="J858" s="79"/>
      <c r="K858" s="79"/>
      <c r="L858" s="79"/>
      <c r="M858" s="79"/>
      <c r="N858" s="79"/>
      <c r="O858" s="79"/>
      <c r="P858" s="79"/>
      <c r="Q858" s="79"/>
      <c r="R858" s="79"/>
      <c r="S858" s="79"/>
      <c r="T858" s="79"/>
      <c r="U858" s="79"/>
      <c r="V858" s="79"/>
      <c r="W858" s="79"/>
      <c r="X858" s="79"/>
      <c r="Y858" s="79"/>
      <c r="Z858" s="79"/>
    </row>
    <row r="859" spans="1:26" ht="15.75" customHeight="1">
      <c r="A859" s="79"/>
      <c r="B859" s="79"/>
      <c r="C859" s="79"/>
      <c r="D859" s="79"/>
      <c r="E859" s="79"/>
      <c r="F859" s="79"/>
      <c r="G859" s="79"/>
      <c r="H859" s="79"/>
      <c r="I859" s="79"/>
      <c r="J859" s="79"/>
      <c r="K859" s="79"/>
      <c r="L859" s="79"/>
      <c r="M859" s="79"/>
      <c r="N859" s="79"/>
      <c r="O859" s="79"/>
      <c r="P859" s="79"/>
      <c r="Q859" s="79"/>
      <c r="R859" s="79"/>
      <c r="S859" s="79"/>
      <c r="T859" s="79"/>
      <c r="U859" s="79"/>
      <c r="V859" s="79"/>
      <c r="W859" s="79"/>
      <c r="X859" s="79"/>
      <c r="Y859" s="79"/>
      <c r="Z859" s="79"/>
    </row>
    <row r="860" spans="1:26" ht="15.75" customHeight="1">
      <c r="A860" s="79"/>
      <c r="B860" s="79"/>
      <c r="C860" s="79"/>
      <c r="D860" s="79"/>
      <c r="E860" s="79"/>
      <c r="F860" s="79"/>
      <c r="G860" s="79"/>
      <c r="H860" s="79"/>
      <c r="I860" s="79"/>
      <c r="J860" s="79"/>
      <c r="K860" s="79"/>
      <c r="L860" s="79"/>
      <c r="M860" s="79"/>
      <c r="N860" s="79"/>
      <c r="O860" s="79"/>
      <c r="P860" s="79"/>
      <c r="Q860" s="79"/>
      <c r="R860" s="79"/>
      <c r="S860" s="79"/>
      <c r="T860" s="79"/>
      <c r="U860" s="79"/>
      <c r="V860" s="79"/>
      <c r="W860" s="79"/>
      <c r="X860" s="79"/>
      <c r="Y860" s="79"/>
      <c r="Z860" s="79"/>
    </row>
    <row r="861" spans="1:26" ht="15.75" customHeight="1">
      <c r="A861" s="79"/>
      <c r="B861" s="79"/>
      <c r="C861" s="79"/>
      <c r="D861" s="79"/>
      <c r="E861" s="79"/>
      <c r="F861" s="79"/>
      <c r="G861" s="79"/>
      <c r="H861" s="79"/>
      <c r="I861" s="79"/>
      <c r="J861" s="79"/>
      <c r="K861" s="79"/>
      <c r="L861" s="79"/>
      <c r="M861" s="79"/>
      <c r="N861" s="79"/>
      <c r="O861" s="79"/>
      <c r="P861" s="79"/>
      <c r="Q861" s="79"/>
      <c r="R861" s="79"/>
      <c r="S861" s="79"/>
      <c r="T861" s="79"/>
      <c r="U861" s="79"/>
      <c r="V861" s="79"/>
      <c r="W861" s="79"/>
      <c r="X861" s="79"/>
      <c r="Y861" s="79"/>
      <c r="Z861" s="79"/>
    </row>
    <row r="862" spans="1:26" ht="15.75" customHeight="1">
      <c r="A862" s="79"/>
      <c r="B862" s="79"/>
      <c r="C862" s="79"/>
      <c r="D862" s="79"/>
      <c r="E862" s="79"/>
      <c r="F862" s="79"/>
      <c r="G862" s="79"/>
      <c r="H862" s="79"/>
      <c r="I862" s="79"/>
      <c r="J862" s="79"/>
      <c r="K862" s="79"/>
      <c r="L862" s="79"/>
      <c r="M862" s="79"/>
      <c r="N862" s="79"/>
      <c r="O862" s="79"/>
      <c r="P862" s="79"/>
      <c r="Q862" s="79"/>
      <c r="R862" s="79"/>
      <c r="S862" s="79"/>
      <c r="T862" s="79"/>
      <c r="U862" s="79"/>
      <c r="V862" s="79"/>
      <c r="W862" s="79"/>
      <c r="X862" s="79"/>
      <c r="Y862" s="79"/>
      <c r="Z862" s="79"/>
    </row>
    <row r="863" spans="1:26" ht="15.75" customHeight="1">
      <c r="A863" s="79"/>
      <c r="B863" s="79"/>
      <c r="C863" s="79"/>
      <c r="D863" s="79"/>
      <c r="E863" s="79"/>
      <c r="F863" s="79"/>
      <c r="G863" s="79"/>
      <c r="H863" s="79"/>
      <c r="I863" s="79"/>
      <c r="J863" s="79"/>
      <c r="K863" s="79"/>
      <c r="L863" s="79"/>
      <c r="M863" s="79"/>
      <c r="N863" s="79"/>
      <c r="O863" s="79"/>
      <c r="P863" s="79"/>
      <c r="Q863" s="79"/>
      <c r="R863" s="79"/>
      <c r="S863" s="79"/>
      <c r="T863" s="79"/>
      <c r="U863" s="79"/>
      <c r="V863" s="79"/>
      <c r="W863" s="79"/>
      <c r="X863" s="79"/>
      <c r="Y863" s="79"/>
      <c r="Z863" s="79"/>
    </row>
    <row r="864" spans="1:26" ht="15.75" customHeight="1">
      <c r="A864" s="79"/>
      <c r="B864" s="79"/>
      <c r="C864" s="79"/>
      <c r="D864" s="79"/>
      <c r="E864" s="79"/>
      <c r="F864" s="79"/>
      <c r="G864" s="79"/>
      <c r="H864" s="79"/>
      <c r="I864" s="79"/>
      <c r="J864" s="79"/>
      <c r="K864" s="79"/>
      <c r="L864" s="79"/>
      <c r="M864" s="79"/>
      <c r="N864" s="79"/>
      <c r="O864" s="79"/>
      <c r="P864" s="79"/>
      <c r="Q864" s="79"/>
      <c r="R864" s="79"/>
      <c r="S864" s="79"/>
      <c r="T864" s="79"/>
      <c r="U864" s="79"/>
      <c r="V864" s="79"/>
      <c r="W864" s="79"/>
      <c r="X864" s="79"/>
      <c r="Y864" s="79"/>
      <c r="Z864" s="79"/>
    </row>
    <row r="865" spans="1:26" ht="15.75" customHeight="1">
      <c r="A865" s="79"/>
      <c r="B865" s="79"/>
      <c r="C865" s="79"/>
      <c r="D865" s="79"/>
      <c r="E865" s="79"/>
      <c r="F865" s="79"/>
      <c r="G865" s="79"/>
      <c r="H865" s="79"/>
      <c r="I865" s="79"/>
      <c r="J865" s="79"/>
      <c r="K865" s="79"/>
      <c r="L865" s="79"/>
      <c r="M865" s="79"/>
      <c r="N865" s="79"/>
      <c r="O865" s="79"/>
      <c r="P865" s="79"/>
      <c r="Q865" s="79"/>
      <c r="R865" s="79"/>
      <c r="S865" s="79"/>
      <c r="T865" s="79"/>
      <c r="U865" s="79"/>
      <c r="V865" s="79"/>
      <c r="W865" s="79"/>
      <c r="X865" s="79"/>
      <c r="Y865" s="79"/>
      <c r="Z865" s="79"/>
    </row>
    <row r="866" spans="1:26" ht="15.75" customHeight="1">
      <c r="A866" s="79"/>
      <c r="B866" s="79"/>
      <c r="C866" s="79"/>
      <c r="D866" s="79"/>
      <c r="E866" s="79"/>
      <c r="F866" s="79"/>
      <c r="G866" s="79"/>
      <c r="H866" s="79"/>
      <c r="I866" s="79"/>
      <c r="J866" s="79"/>
      <c r="K866" s="79"/>
      <c r="L866" s="79"/>
      <c r="M866" s="79"/>
      <c r="N866" s="79"/>
      <c r="O866" s="79"/>
      <c r="P866" s="79"/>
      <c r="Q866" s="79"/>
      <c r="R866" s="79"/>
      <c r="S866" s="79"/>
      <c r="T866" s="79"/>
      <c r="U866" s="79"/>
      <c r="V866" s="79"/>
      <c r="W866" s="79"/>
      <c r="X866" s="79"/>
      <c r="Y866" s="79"/>
      <c r="Z866" s="79"/>
    </row>
    <row r="867" spans="1:26" ht="15.75" customHeight="1">
      <c r="A867" s="79"/>
      <c r="B867" s="79"/>
      <c r="C867" s="79"/>
      <c r="D867" s="79"/>
      <c r="E867" s="79"/>
      <c r="F867" s="79"/>
      <c r="G867" s="79"/>
      <c r="H867" s="79"/>
      <c r="I867" s="79"/>
      <c r="J867" s="79"/>
      <c r="K867" s="79"/>
      <c r="L867" s="79"/>
      <c r="M867" s="79"/>
      <c r="N867" s="79"/>
      <c r="O867" s="79"/>
      <c r="P867" s="79"/>
      <c r="Q867" s="79"/>
      <c r="R867" s="79"/>
      <c r="S867" s="79"/>
      <c r="T867" s="79"/>
      <c r="U867" s="79"/>
      <c r="V867" s="79"/>
      <c r="W867" s="79"/>
      <c r="X867" s="79"/>
      <c r="Y867" s="79"/>
      <c r="Z867" s="79"/>
    </row>
    <row r="868" spans="1:26" ht="15.75" customHeight="1">
      <c r="A868" s="79"/>
      <c r="B868" s="79"/>
      <c r="C868" s="79"/>
      <c r="D868" s="79"/>
      <c r="E868" s="79"/>
      <c r="F868" s="79"/>
      <c r="G868" s="79"/>
      <c r="H868" s="79"/>
      <c r="I868" s="79"/>
      <c r="J868" s="79"/>
      <c r="K868" s="79"/>
      <c r="L868" s="79"/>
      <c r="M868" s="79"/>
      <c r="N868" s="79"/>
      <c r="O868" s="79"/>
      <c r="P868" s="79"/>
      <c r="Q868" s="79"/>
      <c r="R868" s="79"/>
      <c r="S868" s="79"/>
      <c r="T868" s="79"/>
      <c r="U868" s="79"/>
      <c r="V868" s="79"/>
      <c r="W868" s="79"/>
      <c r="X868" s="79"/>
      <c r="Y868" s="79"/>
      <c r="Z868" s="79"/>
    </row>
    <row r="869" spans="1:26" ht="15.75" customHeight="1">
      <c r="A869" s="79"/>
      <c r="B869" s="79"/>
      <c r="C869" s="79"/>
      <c r="D869" s="79"/>
      <c r="E869" s="79"/>
      <c r="F869" s="79"/>
      <c r="G869" s="79"/>
      <c r="H869" s="79"/>
      <c r="I869" s="79"/>
      <c r="J869" s="79"/>
      <c r="K869" s="79"/>
      <c r="L869" s="79"/>
      <c r="M869" s="79"/>
      <c r="N869" s="79"/>
      <c r="O869" s="79"/>
      <c r="P869" s="79"/>
      <c r="Q869" s="79"/>
      <c r="R869" s="79"/>
      <c r="S869" s="79"/>
      <c r="T869" s="79"/>
      <c r="U869" s="79"/>
      <c r="V869" s="79"/>
      <c r="W869" s="79"/>
      <c r="X869" s="79"/>
      <c r="Y869" s="79"/>
      <c r="Z869" s="79"/>
    </row>
    <row r="870" spans="1:26" ht="15.75" customHeight="1">
      <c r="A870" s="79"/>
      <c r="B870" s="79"/>
      <c r="C870" s="79"/>
      <c r="D870" s="79"/>
      <c r="E870" s="79"/>
      <c r="F870" s="79"/>
      <c r="G870" s="79"/>
      <c r="H870" s="79"/>
      <c r="I870" s="79"/>
      <c r="J870" s="79"/>
      <c r="K870" s="79"/>
      <c r="L870" s="79"/>
      <c r="M870" s="79"/>
      <c r="N870" s="79"/>
      <c r="O870" s="79"/>
      <c r="P870" s="79"/>
      <c r="Q870" s="79"/>
      <c r="R870" s="79"/>
      <c r="S870" s="79"/>
      <c r="T870" s="79"/>
      <c r="U870" s="79"/>
      <c r="V870" s="79"/>
      <c r="W870" s="79"/>
      <c r="X870" s="79"/>
      <c r="Y870" s="79"/>
      <c r="Z870" s="79"/>
    </row>
    <row r="871" spans="1:26" ht="15.75" customHeight="1">
      <c r="A871" s="79"/>
      <c r="B871" s="79"/>
      <c r="C871" s="79"/>
      <c r="D871" s="79"/>
      <c r="E871" s="79"/>
      <c r="F871" s="79"/>
      <c r="G871" s="79"/>
      <c r="H871" s="79"/>
      <c r="I871" s="79"/>
      <c r="J871" s="79"/>
      <c r="K871" s="79"/>
      <c r="L871" s="79"/>
      <c r="M871" s="79"/>
      <c r="N871" s="79"/>
      <c r="O871" s="79"/>
      <c r="P871" s="79"/>
      <c r="Q871" s="79"/>
      <c r="R871" s="79"/>
      <c r="S871" s="79"/>
      <c r="T871" s="79"/>
      <c r="U871" s="79"/>
      <c r="V871" s="79"/>
      <c r="W871" s="79"/>
      <c r="X871" s="79"/>
      <c r="Y871" s="79"/>
      <c r="Z871" s="79"/>
    </row>
    <row r="872" spans="1:26" ht="15.75" customHeight="1">
      <c r="A872" s="79"/>
      <c r="B872" s="79"/>
      <c r="C872" s="79"/>
      <c r="D872" s="79"/>
      <c r="E872" s="79"/>
      <c r="F872" s="79"/>
      <c r="G872" s="79"/>
      <c r="H872" s="79"/>
      <c r="I872" s="79"/>
      <c r="J872" s="79"/>
      <c r="K872" s="79"/>
      <c r="L872" s="79"/>
      <c r="M872" s="79"/>
      <c r="N872" s="79"/>
      <c r="O872" s="79"/>
      <c r="P872" s="79"/>
      <c r="Q872" s="79"/>
      <c r="R872" s="79"/>
      <c r="S872" s="79"/>
      <c r="T872" s="79"/>
      <c r="U872" s="79"/>
      <c r="V872" s="79"/>
      <c r="W872" s="79"/>
      <c r="X872" s="79"/>
      <c r="Y872" s="79"/>
      <c r="Z872" s="79"/>
    </row>
    <row r="873" spans="1:26" ht="15.75" customHeight="1">
      <c r="A873" s="79"/>
      <c r="B873" s="79"/>
      <c r="C873" s="79"/>
      <c r="D873" s="79"/>
      <c r="E873" s="79"/>
      <c r="F873" s="79"/>
      <c r="G873" s="79"/>
      <c r="H873" s="79"/>
      <c r="I873" s="79"/>
      <c r="J873" s="79"/>
      <c r="K873" s="79"/>
      <c r="L873" s="79"/>
      <c r="M873" s="79"/>
      <c r="N873" s="79"/>
      <c r="O873" s="79"/>
      <c r="P873" s="79"/>
      <c r="Q873" s="79"/>
      <c r="R873" s="79"/>
      <c r="S873" s="79"/>
      <c r="T873" s="79"/>
      <c r="U873" s="79"/>
      <c r="V873" s="79"/>
      <c r="W873" s="79"/>
      <c r="X873" s="79"/>
      <c r="Y873" s="79"/>
      <c r="Z873" s="79"/>
    </row>
    <row r="874" spans="1:26" ht="15.75" customHeight="1">
      <c r="A874" s="79"/>
      <c r="B874" s="79"/>
      <c r="C874" s="79"/>
      <c r="D874" s="79"/>
      <c r="E874" s="79"/>
      <c r="F874" s="79"/>
      <c r="G874" s="79"/>
      <c r="H874" s="79"/>
      <c r="I874" s="79"/>
      <c r="J874" s="79"/>
      <c r="K874" s="79"/>
      <c r="L874" s="79"/>
      <c r="M874" s="79"/>
      <c r="N874" s="79"/>
      <c r="O874" s="79"/>
      <c r="P874" s="79"/>
      <c r="Q874" s="79"/>
      <c r="R874" s="79"/>
      <c r="S874" s="79"/>
      <c r="T874" s="79"/>
      <c r="U874" s="79"/>
      <c r="V874" s="79"/>
      <c r="W874" s="79"/>
      <c r="X874" s="79"/>
      <c r="Y874" s="79"/>
      <c r="Z874" s="79"/>
    </row>
    <row r="875" spans="1:26" ht="15.75" customHeight="1">
      <c r="A875" s="79"/>
      <c r="B875" s="79"/>
      <c r="C875" s="79"/>
      <c r="D875" s="79"/>
      <c r="E875" s="79"/>
      <c r="F875" s="79"/>
      <c r="G875" s="79"/>
      <c r="H875" s="79"/>
      <c r="I875" s="79"/>
      <c r="J875" s="79"/>
      <c r="K875" s="79"/>
      <c r="L875" s="79"/>
      <c r="M875" s="79"/>
      <c r="N875" s="79"/>
      <c r="O875" s="79"/>
      <c r="P875" s="79"/>
      <c r="Q875" s="79"/>
      <c r="R875" s="79"/>
      <c r="S875" s="79"/>
      <c r="T875" s="79"/>
      <c r="U875" s="79"/>
      <c r="V875" s="79"/>
      <c r="W875" s="79"/>
      <c r="X875" s="79"/>
      <c r="Y875" s="79"/>
      <c r="Z875" s="79"/>
    </row>
    <row r="876" spans="1:26" ht="15.75" customHeight="1">
      <c r="A876" s="79"/>
      <c r="B876" s="79"/>
      <c r="C876" s="79"/>
      <c r="D876" s="79"/>
      <c r="E876" s="79"/>
      <c r="F876" s="79"/>
      <c r="G876" s="79"/>
      <c r="H876" s="79"/>
      <c r="I876" s="79"/>
      <c r="J876" s="79"/>
      <c r="K876" s="79"/>
      <c r="L876" s="79"/>
      <c r="M876" s="79"/>
      <c r="N876" s="79"/>
      <c r="O876" s="79"/>
      <c r="P876" s="79"/>
      <c r="Q876" s="79"/>
      <c r="R876" s="79"/>
      <c r="S876" s="79"/>
      <c r="T876" s="79"/>
      <c r="U876" s="79"/>
      <c r="V876" s="79"/>
      <c r="W876" s="79"/>
      <c r="X876" s="79"/>
      <c r="Y876" s="79"/>
      <c r="Z876" s="79"/>
    </row>
    <row r="877" spans="1:26" ht="15.75" customHeight="1">
      <c r="A877" s="79"/>
      <c r="B877" s="79"/>
      <c r="C877" s="79"/>
      <c r="D877" s="79"/>
      <c r="E877" s="79"/>
      <c r="F877" s="79"/>
      <c r="G877" s="79"/>
      <c r="H877" s="79"/>
      <c r="I877" s="79"/>
      <c r="J877" s="79"/>
      <c r="K877" s="79"/>
      <c r="L877" s="79"/>
      <c r="M877" s="79"/>
      <c r="N877" s="79"/>
      <c r="O877" s="79"/>
      <c r="P877" s="79"/>
      <c r="Q877" s="79"/>
      <c r="R877" s="79"/>
      <c r="S877" s="79"/>
      <c r="T877" s="79"/>
      <c r="U877" s="79"/>
      <c r="V877" s="79"/>
      <c r="W877" s="79"/>
      <c r="X877" s="79"/>
      <c r="Y877" s="79"/>
      <c r="Z877" s="79"/>
    </row>
    <row r="878" spans="1:26" ht="15.75" customHeight="1">
      <c r="A878" s="79"/>
      <c r="B878" s="79"/>
      <c r="C878" s="79"/>
      <c r="D878" s="79"/>
      <c r="E878" s="79"/>
      <c r="F878" s="79"/>
      <c r="G878" s="79"/>
      <c r="H878" s="79"/>
      <c r="I878" s="79"/>
      <c r="J878" s="79"/>
      <c r="K878" s="79"/>
      <c r="L878" s="79"/>
      <c r="M878" s="79"/>
      <c r="N878" s="79"/>
      <c r="O878" s="79"/>
      <c r="P878" s="79"/>
      <c r="Q878" s="79"/>
      <c r="R878" s="79"/>
      <c r="S878" s="79"/>
      <c r="T878" s="79"/>
      <c r="U878" s="79"/>
      <c r="V878" s="79"/>
      <c r="W878" s="79"/>
      <c r="X878" s="79"/>
      <c r="Y878" s="79"/>
      <c r="Z878" s="79"/>
    </row>
    <row r="879" spans="1:26" ht="15.75" customHeight="1">
      <c r="A879" s="79"/>
      <c r="B879" s="79"/>
      <c r="C879" s="79"/>
      <c r="D879" s="79"/>
      <c r="E879" s="79"/>
      <c r="F879" s="79"/>
      <c r="G879" s="79"/>
      <c r="H879" s="79"/>
      <c r="I879" s="79"/>
      <c r="J879" s="79"/>
      <c r="K879" s="79"/>
      <c r="L879" s="79"/>
      <c r="M879" s="79"/>
      <c r="N879" s="79"/>
      <c r="O879" s="79"/>
      <c r="P879" s="79"/>
      <c r="Q879" s="79"/>
      <c r="R879" s="79"/>
      <c r="S879" s="79"/>
      <c r="T879" s="79"/>
      <c r="U879" s="79"/>
      <c r="V879" s="79"/>
      <c r="W879" s="79"/>
      <c r="X879" s="79"/>
      <c r="Y879" s="79"/>
      <c r="Z879" s="79"/>
    </row>
    <row r="880" spans="1:26" ht="15.75" customHeight="1">
      <c r="A880" s="79"/>
      <c r="B880" s="79"/>
      <c r="C880" s="79"/>
      <c r="D880" s="79"/>
      <c r="E880" s="79"/>
      <c r="F880" s="79"/>
      <c r="G880" s="79"/>
      <c r="H880" s="79"/>
      <c r="I880" s="79"/>
      <c r="J880" s="79"/>
      <c r="K880" s="79"/>
      <c r="L880" s="79"/>
      <c r="M880" s="79"/>
      <c r="N880" s="79"/>
      <c r="O880" s="79"/>
      <c r="P880" s="79"/>
      <c r="Q880" s="79"/>
      <c r="R880" s="79"/>
      <c r="S880" s="79"/>
      <c r="T880" s="79"/>
      <c r="U880" s="79"/>
      <c r="V880" s="79"/>
      <c r="W880" s="79"/>
      <c r="X880" s="79"/>
      <c r="Y880" s="79"/>
      <c r="Z880" s="79"/>
    </row>
    <row r="881" spans="1:26" ht="15.75" customHeight="1">
      <c r="A881" s="79"/>
      <c r="B881" s="79"/>
      <c r="C881" s="79"/>
      <c r="D881" s="79"/>
      <c r="E881" s="79"/>
      <c r="F881" s="79"/>
      <c r="G881" s="79"/>
      <c r="H881" s="79"/>
      <c r="I881" s="79"/>
      <c r="J881" s="79"/>
      <c r="K881" s="79"/>
      <c r="L881" s="79"/>
      <c r="M881" s="79"/>
      <c r="N881" s="79"/>
      <c r="O881" s="79"/>
      <c r="P881" s="79"/>
      <c r="Q881" s="79"/>
      <c r="R881" s="79"/>
      <c r="S881" s="79"/>
      <c r="T881" s="79"/>
      <c r="U881" s="79"/>
      <c r="V881" s="79"/>
      <c r="W881" s="79"/>
      <c r="X881" s="79"/>
      <c r="Y881" s="79"/>
      <c r="Z881" s="79"/>
    </row>
    <row r="882" spans="1:26" ht="15.75" customHeight="1">
      <c r="A882" s="79"/>
      <c r="B882" s="79"/>
      <c r="C882" s="79"/>
      <c r="D882" s="79"/>
      <c r="E882" s="79"/>
      <c r="F882" s="79"/>
      <c r="G882" s="79"/>
      <c r="H882" s="79"/>
      <c r="I882" s="79"/>
      <c r="J882" s="79"/>
      <c r="K882" s="79"/>
      <c r="L882" s="79"/>
      <c r="M882" s="79"/>
      <c r="N882" s="79"/>
      <c r="O882" s="79"/>
      <c r="P882" s="79"/>
      <c r="Q882" s="79"/>
      <c r="R882" s="79"/>
      <c r="S882" s="79"/>
      <c r="T882" s="79"/>
      <c r="U882" s="79"/>
      <c r="V882" s="79"/>
      <c r="W882" s="79"/>
      <c r="X882" s="79"/>
      <c r="Y882" s="79"/>
      <c r="Z882" s="79"/>
    </row>
    <row r="883" spans="1:26" ht="15.75" customHeight="1">
      <c r="A883" s="79"/>
      <c r="B883" s="79"/>
      <c r="C883" s="79"/>
      <c r="D883" s="79"/>
      <c r="E883" s="79"/>
      <c r="F883" s="79"/>
      <c r="G883" s="79"/>
      <c r="H883" s="79"/>
      <c r="I883" s="79"/>
      <c r="J883" s="79"/>
      <c r="K883" s="79"/>
      <c r="L883" s="79"/>
      <c r="M883" s="79"/>
      <c r="N883" s="79"/>
      <c r="O883" s="79"/>
      <c r="P883" s="79"/>
      <c r="Q883" s="79"/>
      <c r="R883" s="79"/>
      <c r="S883" s="79"/>
      <c r="T883" s="79"/>
      <c r="U883" s="79"/>
      <c r="V883" s="79"/>
      <c r="W883" s="79"/>
      <c r="X883" s="79"/>
      <c r="Y883" s="79"/>
      <c r="Z883" s="79"/>
    </row>
    <row r="884" spans="1:26" ht="15.75" customHeight="1">
      <c r="A884" s="79"/>
      <c r="B884" s="79"/>
      <c r="C884" s="79"/>
      <c r="D884" s="79"/>
      <c r="E884" s="79"/>
      <c r="F884" s="79"/>
      <c r="G884" s="79"/>
      <c r="H884" s="79"/>
      <c r="I884" s="79"/>
      <c r="J884" s="79"/>
      <c r="K884" s="79"/>
      <c r="L884" s="79"/>
      <c r="M884" s="79"/>
      <c r="N884" s="79"/>
      <c r="O884" s="79"/>
      <c r="P884" s="79"/>
      <c r="Q884" s="79"/>
      <c r="R884" s="79"/>
      <c r="S884" s="79"/>
      <c r="T884" s="79"/>
      <c r="U884" s="79"/>
      <c r="V884" s="79"/>
      <c r="W884" s="79"/>
      <c r="X884" s="79"/>
      <c r="Y884" s="79"/>
      <c r="Z884" s="79"/>
    </row>
    <row r="885" spans="1:26" ht="15.75" customHeight="1">
      <c r="A885" s="79"/>
      <c r="B885" s="79"/>
      <c r="C885" s="79"/>
      <c r="D885" s="79"/>
      <c r="E885" s="79"/>
      <c r="F885" s="79"/>
      <c r="G885" s="79"/>
      <c r="H885" s="79"/>
      <c r="I885" s="79"/>
      <c r="J885" s="79"/>
      <c r="K885" s="79"/>
      <c r="L885" s="79"/>
      <c r="M885" s="79"/>
      <c r="N885" s="79"/>
      <c r="O885" s="79"/>
      <c r="P885" s="79"/>
      <c r="Q885" s="79"/>
      <c r="R885" s="79"/>
      <c r="S885" s="79"/>
      <c r="T885" s="79"/>
      <c r="U885" s="79"/>
      <c r="V885" s="79"/>
      <c r="W885" s="79"/>
      <c r="X885" s="79"/>
      <c r="Y885" s="79"/>
      <c r="Z885" s="79"/>
    </row>
    <row r="886" spans="1:26" ht="15.75" customHeight="1">
      <c r="A886" s="79"/>
      <c r="B886" s="79"/>
      <c r="C886" s="79"/>
      <c r="D886" s="79"/>
      <c r="E886" s="79"/>
      <c r="F886" s="79"/>
      <c r="G886" s="79"/>
      <c r="H886" s="79"/>
      <c r="I886" s="79"/>
      <c r="J886" s="79"/>
      <c r="K886" s="79"/>
      <c r="L886" s="79"/>
      <c r="M886" s="79"/>
      <c r="N886" s="79"/>
      <c r="O886" s="79"/>
      <c r="P886" s="79"/>
      <c r="Q886" s="79"/>
      <c r="R886" s="79"/>
      <c r="S886" s="79"/>
      <c r="T886" s="79"/>
      <c r="U886" s="79"/>
      <c r="V886" s="79"/>
      <c r="W886" s="79"/>
      <c r="X886" s="79"/>
      <c r="Y886" s="79"/>
      <c r="Z886" s="79"/>
    </row>
    <row r="887" spans="1:26" ht="15.75" customHeight="1">
      <c r="A887" s="79"/>
      <c r="B887" s="79"/>
      <c r="C887" s="79"/>
      <c r="D887" s="79"/>
      <c r="E887" s="79"/>
      <c r="F887" s="79"/>
      <c r="G887" s="79"/>
      <c r="H887" s="79"/>
      <c r="I887" s="79"/>
      <c r="J887" s="79"/>
      <c r="K887" s="79"/>
      <c r="L887" s="79"/>
      <c r="M887" s="79"/>
      <c r="N887" s="79"/>
      <c r="O887" s="79"/>
      <c r="P887" s="79"/>
      <c r="Q887" s="79"/>
      <c r="R887" s="79"/>
      <c r="S887" s="79"/>
      <c r="T887" s="79"/>
      <c r="U887" s="79"/>
      <c r="V887" s="79"/>
      <c r="W887" s="79"/>
      <c r="X887" s="79"/>
      <c r="Y887" s="79"/>
      <c r="Z887" s="79"/>
    </row>
    <row r="888" spans="1:26" ht="15.75" customHeight="1">
      <c r="A888" s="79"/>
      <c r="B888" s="79"/>
      <c r="C888" s="79"/>
      <c r="D888" s="79"/>
      <c r="E888" s="79"/>
      <c r="F888" s="79"/>
      <c r="G888" s="79"/>
      <c r="H888" s="79"/>
      <c r="I888" s="79"/>
      <c r="J888" s="79"/>
      <c r="K888" s="79"/>
      <c r="L888" s="79"/>
      <c r="M888" s="79"/>
      <c r="N888" s="79"/>
      <c r="O888" s="79"/>
      <c r="P888" s="79"/>
      <c r="Q888" s="79"/>
      <c r="R888" s="79"/>
      <c r="S888" s="79"/>
      <c r="T888" s="79"/>
      <c r="U888" s="79"/>
      <c r="V888" s="79"/>
      <c r="W888" s="79"/>
      <c r="X888" s="79"/>
      <c r="Y888" s="79"/>
      <c r="Z888" s="79"/>
    </row>
    <row r="889" spans="1:26" ht="15.75" customHeight="1">
      <c r="A889" s="79"/>
      <c r="B889" s="79"/>
      <c r="C889" s="79"/>
      <c r="D889" s="79"/>
      <c r="E889" s="79"/>
      <c r="F889" s="79"/>
      <c r="G889" s="79"/>
      <c r="H889" s="79"/>
      <c r="I889" s="79"/>
      <c r="J889" s="79"/>
      <c r="K889" s="79"/>
      <c r="L889" s="79"/>
      <c r="M889" s="79"/>
      <c r="N889" s="79"/>
      <c r="O889" s="79"/>
      <c r="P889" s="79"/>
      <c r="Q889" s="79"/>
      <c r="R889" s="79"/>
      <c r="S889" s="79"/>
      <c r="T889" s="79"/>
      <c r="U889" s="79"/>
      <c r="V889" s="79"/>
      <c r="W889" s="79"/>
      <c r="X889" s="79"/>
      <c r="Y889" s="79"/>
      <c r="Z889" s="79"/>
    </row>
    <row r="890" spans="1:26" ht="15.75" customHeight="1">
      <c r="A890" s="79"/>
      <c r="B890" s="79"/>
      <c r="C890" s="79"/>
      <c r="D890" s="79"/>
      <c r="E890" s="79"/>
      <c r="F890" s="79"/>
      <c r="G890" s="79"/>
      <c r="H890" s="79"/>
      <c r="I890" s="79"/>
      <c r="J890" s="79"/>
      <c r="K890" s="79"/>
      <c r="L890" s="79"/>
      <c r="M890" s="79"/>
      <c r="N890" s="79"/>
      <c r="O890" s="79"/>
      <c r="P890" s="79"/>
      <c r="Q890" s="79"/>
      <c r="R890" s="79"/>
      <c r="S890" s="79"/>
      <c r="T890" s="79"/>
      <c r="U890" s="79"/>
      <c r="V890" s="79"/>
      <c r="W890" s="79"/>
      <c r="X890" s="79"/>
      <c r="Y890" s="79"/>
      <c r="Z890" s="79"/>
    </row>
    <row r="891" spans="1:26" ht="15.75" customHeight="1">
      <c r="A891" s="79"/>
      <c r="B891" s="79"/>
      <c r="C891" s="79"/>
      <c r="D891" s="79"/>
      <c r="E891" s="79"/>
      <c r="F891" s="79"/>
      <c r="G891" s="79"/>
      <c r="H891" s="79"/>
      <c r="I891" s="79"/>
      <c r="J891" s="79"/>
      <c r="K891" s="79"/>
      <c r="L891" s="79"/>
      <c r="M891" s="79"/>
      <c r="N891" s="79"/>
      <c r="O891" s="79"/>
      <c r="P891" s="79"/>
      <c r="Q891" s="79"/>
      <c r="R891" s="79"/>
      <c r="S891" s="79"/>
      <c r="T891" s="79"/>
      <c r="U891" s="79"/>
      <c r="V891" s="79"/>
      <c r="W891" s="79"/>
      <c r="X891" s="79"/>
      <c r="Y891" s="79"/>
      <c r="Z891" s="79"/>
    </row>
    <row r="892" spans="1:26" ht="15.75" customHeight="1">
      <c r="A892" s="79"/>
      <c r="B892" s="79"/>
      <c r="C892" s="79"/>
      <c r="D892" s="79"/>
      <c r="E892" s="79"/>
      <c r="F892" s="79"/>
      <c r="G892" s="79"/>
      <c r="H892" s="79"/>
      <c r="I892" s="79"/>
      <c r="J892" s="79"/>
      <c r="K892" s="79"/>
      <c r="L892" s="79"/>
      <c r="M892" s="79"/>
      <c r="N892" s="79"/>
      <c r="O892" s="79"/>
      <c r="P892" s="79"/>
      <c r="Q892" s="79"/>
      <c r="R892" s="79"/>
      <c r="S892" s="79"/>
      <c r="T892" s="79"/>
      <c r="U892" s="79"/>
      <c r="V892" s="79"/>
      <c r="W892" s="79"/>
      <c r="X892" s="79"/>
      <c r="Y892" s="79"/>
      <c r="Z892" s="79"/>
    </row>
    <row r="893" spans="1:26" ht="15.75" customHeight="1">
      <c r="A893" s="79"/>
      <c r="B893" s="79"/>
      <c r="C893" s="79"/>
      <c r="D893" s="79"/>
      <c r="E893" s="79"/>
      <c r="F893" s="79"/>
      <c r="G893" s="79"/>
      <c r="H893" s="79"/>
      <c r="I893" s="79"/>
      <c r="J893" s="79"/>
      <c r="K893" s="79"/>
      <c r="L893" s="79"/>
      <c r="M893" s="79"/>
      <c r="N893" s="79"/>
      <c r="O893" s="79"/>
      <c r="P893" s="79"/>
      <c r="Q893" s="79"/>
      <c r="R893" s="79"/>
      <c r="S893" s="79"/>
      <c r="T893" s="79"/>
      <c r="U893" s="79"/>
      <c r="V893" s="79"/>
      <c r="W893" s="79"/>
      <c r="X893" s="79"/>
      <c r="Y893" s="79"/>
      <c r="Z893" s="79"/>
    </row>
    <row r="894" spans="1:26" ht="15.75" customHeight="1">
      <c r="A894" s="79"/>
      <c r="B894" s="79"/>
      <c r="C894" s="79"/>
      <c r="D894" s="79"/>
      <c r="E894" s="79"/>
      <c r="F894" s="79"/>
      <c r="G894" s="79"/>
      <c r="H894" s="79"/>
      <c r="I894" s="79"/>
      <c r="J894" s="79"/>
      <c r="K894" s="79"/>
      <c r="L894" s="79"/>
      <c r="M894" s="79"/>
      <c r="N894" s="79"/>
      <c r="O894" s="79"/>
      <c r="P894" s="79"/>
      <c r="Q894" s="79"/>
      <c r="R894" s="79"/>
      <c r="S894" s="79"/>
      <c r="T894" s="79"/>
      <c r="U894" s="79"/>
      <c r="V894" s="79"/>
      <c r="W894" s="79"/>
      <c r="X894" s="79"/>
      <c r="Y894" s="79"/>
      <c r="Z894" s="79"/>
    </row>
    <row r="895" spans="1:26" ht="15.75" customHeight="1">
      <c r="A895" s="79"/>
      <c r="B895" s="79"/>
      <c r="C895" s="79"/>
      <c r="D895" s="79"/>
      <c r="E895" s="79"/>
      <c r="F895" s="79"/>
      <c r="G895" s="79"/>
      <c r="H895" s="79"/>
      <c r="I895" s="79"/>
      <c r="J895" s="79"/>
      <c r="K895" s="79"/>
      <c r="L895" s="79"/>
      <c r="M895" s="79"/>
      <c r="N895" s="79"/>
      <c r="O895" s="79"/>
      <c r="P895" s="79"/>
      <c r="Q895" s="79"/>
      <c r="R895" s="79"/>
      <c r="S895" s="79"/>
      <c r="T895" s="79"/>
      <c r="U895" s="79"/>
      <c r="V895" s="79"/>
      <c r="W895" s="79"/>
      <c r="X895" s="79"/>
      <c r="Y895" s="79"/>
      <c r="Z895" s="79"/>
    </row>
    <row r="896" spans="1:26" ht="15.75" customHeight="1">
      <c r="A896" s="79"/>
      <c r="B896" s="79"/>
      <c r="C896" s="79"/>
      <c r="D896" s="79"/>
      <c r="E896" s="79"/>
      <c r="F896" s="79"/>
      <c r="G896" s="79"/>
      <c r="H896" s="79"/>
      <c r="I896" s="79"/>
      <c r="J896" s="79"/>
      <c r="K896" s="79"/>
      <c r="L896" s="79"/>
      <c r="M896" s="79"/>
      <c r="N896" s="79"/>
      <c r="O896" s="79"/>
      <c r="P896" s="79"/>
      <c r="Q896" s="79"/>
      <c r="R896" s="79"/>
      <c r="S896" s="79"/>
      <c r="T896" s="79"/>
      <c r="U896" s="79"/>
      <c r="V896" s="79"/>
      <c r="W896" s="79"/>
      <c r="X896" s="79"/>
      <c r="Y896" s="79"/>
      <c r="Z896" s="79"/>
    </row>
    <row r="897" spans="1:26" ht="15.75" customHeight="1">
      <c r="A897" s="79"/>
      <c r="B897" s="79"/>
      <c r="C897" s="79"/>
      <c r="D897" s="79"/>
      <c r="E897" s="79"/>
      <c r="F897" s="79"/>
      <c r="G897" s="79"/>
      <c r="H897" s="79"/>
      <c r="I897" s="79"/>
      <c r="J897" s="79"/>
      <c r="K897" s="79"/>
      <c r="L897" s="79"/>
      <c r="M897" s="79"/>
      <c r="N897" s="79"/>
      <c r="O897" s="79"/>
      <c r="P897" s="79"/>
      <c r="Q897" s="79"/>
      <c r="R897" s="79"/>
      <c r="S897" s="79"/>
      <c r="T897" s="79"/>
      <c r="U897" s="79"/>
      <c r="V897" s="79"/>
      <c r="W897" s="79"/>
      <c r="X897" s="79"/>
      <c r="Y897" s="79"/>
      <c r="Z897" s="79"/>
    </row>
    <row r="898" spans="1:26" ht="15.75" customHeight="1">
      <c r="A898" s="79"/>
      <c r="B898" s="79"/>
      <c r="C898" s="79"/>
      <c r="D898" s="79"/>
      <c r="E898" s="79"/>
      <c r="F898" s="79"/>
      <c r="G898" s="79"/>
      <c r="H898" s="79"/>
      <c r="I898" s="79"/>
      <c r="J898" s="79"/>
      <c r="K898" s="79"/>
      <c r="L898" s="79"/>
      <c r="M898" s="79"/>
      <c r="N898" s="79"/>
      <c r="O898" s="79"/>
      <c r="P898" s="79"/>
      <c r="Q898" s="79"/>
      <c r="R898" s="79"/>
      <c r="S898" s="79"/>
      <c r="T898" s="79"/>
      <c r="U898" s="79"/>
      <c r="V898" s="79"/>
      <c r="W898" s="79"/>
      <c r="X898" s="79"/>
      <c r="Y898" s="79"/>
      <c r="Z898" s="79"/>
    </row>
    <row r="899" spans="1:26" ht="15.75" customHeight="1">
      <c r="A899" s="79"/>
      <c r="B899" s="79"/>
      <c r="C899" s="79"/>
      <c r="D899" s="79"/>
      <c r="E899" s="79"/>
      <c r="F899" s="79"/>
      <c r="G899" s="79"/>
      <c r="H899" s="79"/>
      <c r="I899" s="79"/>
      <c r="J899" s="79"/>
      <c r="K899" s="79"/>
      <c r="L899" s="79"/>
      <c r="M899" s="79"/>
      <c r="N899" s="79"/>
      <c r="O899" s="79"/>
      <c r="P899" s="79"/>
      <c r="Q899" s="79"/>
      <c r="R899" s="79"/>
      <c r="S899" s="79"/>
      <c r="T899" s="79"/>
      <c r="U899" s="79"/>
      <c r="V899" s="79"/>
      <c r="W899" s="79"/>
      <c r="X899" s="79"/>
      <c r="Y899" s="79"/>
      <c r="Z899" s="79"/>
    </row>
    <row r="900" spans="1:26" ht="15.75" customHeight="1">
      <c r="A900" s="79"/>
      <c r="B900" s="79"/>
      <c r="C900" s="79"/>
      <c r="D900" s="79"/>
      <c r="E900" s="79"/>
      <c r="F900" s="79"/>
      <c r="G900" s="79"/>
      <c r="H900" s="79"/>
      <c r="I900" s="79"/>
      <c r="J900" s="79"/>
      <c r="K900" s="79"/>
      <c r="L900" s="79"/>
      <c r="M900" s="79"/>
      <c r="N900" s="79"/>
      <c r="O900" s="79"/>
      <c r="P900" s="79"/>
      <c r="Q900" s="79"/>
      <c r="R900" s="79"/>
      <c r="S900" s="79"/>
      <c r="T900" s="79"/>
      <c r="U900" s="79"/>
      <c r="V900" s="79"/>
      <c r="W900" s="79"/>
      <c r="X900" s="79"/>
      <c r="Y900" s="79"/>
      <c r="Z900" s="79"/>
    </row>
    <row r="901" spans="1:26" ht="15.75" customHeight="1">
      <c r="A901" s="79"/>
      <c r="B901" s="79"/>
      <c r="C901" s="79"/>
      <c r="D901" s="79"/>
      <c r="E901" s="79"/>
      <c r="F901" s="79"/>
      <c r="G901" s="79"/>
      <c r="H901" s="79"/>
      <c r="I901" s="79"/>
      <c r="J901" s="79"/>
      <c r="K901" s="79"/>
      <c r="L901" s="79"/>
      <c r="M901" s="79"/>
      <c r="N901" s="79"/>
      <c r="O901" s="79"/>
      <c r="P901" s="79"/>
      <c r="Q901" s="79"/>
      <c r="R901" s="79"/>
      <c r="S901" s="79"/>
      <c r="T901" s="79"/>
      <c r="U901" s="79"/>
      <c r="V901" s="79"/>
      <c r="W901" s="79"/>
      <c r="X901" s="79"/>
      <c r="Y901" s="79"/>
      <c r="Z901" s="79"/>
    </row>
    <row r="902" spans="1:26" ht="15.75" customHeight="1">
      <c r="A902" s="79"/>
      <c r="B902" s="79"/>
      <c r="C902" s="79"/>
      <c r="D902" s="79"/>
      <c r="E902" s="79"/>
      <c r="F902" s="79"/>
      <c r="G902" s="79"/>
      <c r="H902" s="79"/>
      <c r="I902" s="79"/>
      <c r="J902" s="79"/>
      <c r="K902" s="79"/>
      <c r="L902" s="79"/>
      <c r="M902" s="79"/>
      <c r="N902" s="79"/>
      <c r="O902" s="79"/>
      <c r="P902" s="79"/>
      <c r="Q902" s="79"/>
      <c r="R902" s="79"/>
      <c r="S902" s="79"/>
      <c r="T902" s="79"/>
      <c r="U902" s="79"/>
      <c r="V902" s="79"/>
      <c r="W902" s="79"/>
      <c r="X902" s="79"/>
      <c r="Y902" s="79"/>
      <c r="Z902" s="79"/>
    </row>
    <row r="903" spans="1:26" ht="15.75" customHeight="1">
      <c r="A903" s="79"/>
      <c r="B903" s="79"/>
      <c r="C903" s="79"/>
      <c r="D903" s="79"/>
      <c r="E903" s="79"/>
      <c r="F903" s="79"/>
      <c r="G903" s="79"/>
      <c r="H903" s="79"/>
      <c r="I903" s="79"/>
      <c r="J903" s="79"/>
      <c r="K903" s="79"/>
      <c r="L903" s="79"/>
      <c r="M903" s="79"/>
      <c r="N903" s="79"/>
      <c r="O903" s="79"/>
      <c r="P903" s="79"/>
      <c r="Q903" s="79"/>
      <c r="R903" s="79"/>
      <c r="S903" s="79"/>
      <c r="T903" s="79"/>
      <c r="U903" s="79"/>
      <c r="V903" s="79"/>
      <c r="W903" s="79"/>
      <c r="X903" s="79"/>
      <c r="Y903" s="79"/>
      <c r="Z903" s="79"/>
    </row>
    <row r="904" spans="1:26" ht="15.75" customHeight="1">
      <c r="A904" s="79"/>
      <c r="B904" s="79"/>
      <c r="C904" s="79"/>
      <c r="D904" s="79"/>
      <c r="E904" s="79"/>
      <c r="F904" s="79"/>
      <c r="G904" s="79"/>
      <c r="H904" s="79"/>
      <c r="I904" s="79"/>
      <c r="J904" s="79"/>
      <c r="K904" s="79"/>
      <c r="L904" s="79"/>
      <c r="M904" s="79"/>
      <c r="N904" s="79"/>
      <c r="O904" s="79"/>
      <c r="P904" s="79"/>
      <c r="Q904" s="79"/>
      <c r="R904" s="79"/>
      <c r="S904" s="79"/>
      <c r="T904" s="79"/>
      <c r="U904" s="79"/>
      <c r="V904" s="79"/>
      <c r="W904" s="79"/>
      <c r="X904" s="79"/>
      <c r="Y904" s="79"/>
      <c r="Z904" s="79"/>
    </row>
    <row r="905" spans="1:26" ht="15.75" customHeight="1">
      <c r="A905" s="79"/>
      <c r="B905" s="79"/>
      <c r="C905" s="79"/>
      <c r="D905" s="79"/>
      <c r="E905" s="79"/>
      <c r="F905" s="79"/>
      <c r="G905" s="79"/>
      <c r="H905" s="79"/>
      <c r="I905" s="79"/>
      <c r="J905" s="79"/>
      <c r="K905" s="79"/>
      <c r="L905" s="79"/>
      <c r="M905" s="79"/>
      <c r="N905" s="79"/>
      <c r="O905" s="79"/>
      <c r="P905" s="79"/>
      <c r="Q905" s="79"/>
      <c r="R905" s="79"/>
      <c r="S905" s="79"/>
      <c r="T905" s="79"/>
      <c r="U905" s="79"/>
      <c r="V905" s="79"/>
      <c r="W905" s="79"/>
      <c r="X905" s="79"/>
      <c r="Y905" s="79"/>
      <c r="Z905" s="79"/>
    </row>
    <row r="906" spans="1:26" ht="15.75" customHeight="1">
      <c r="A906" s="79"/>
      <c r="B906" s="79"/>
      <c r="C906" s="79"/>
      <c r="D906" s="79"/>
      <c r="E906" s="79"/>
      <c r="F906" s="79"/>
      <c r="G906" s="79"/>
      <c r="H906" s="79"/>
      <c r="I906" s="79"/>
      <c r="J906" s="79"/>
      <c r="K906" s="79"/>
      <c r="L906" s="79"/>
      <c r="M906" s="79"/>
      <c r="N906" s="79"/>
      <c r="O906" s="79"/>
      <c r="P906" s="79"/>
      <c r="Q906" s="79"/>
      <c r="R906" s="79"/>
      <c r="S906" s="79"/>
      <c r="T906" s="79"/>
      <c r="U906" s="79"/>
      <c r="V906" s="79"/>
      <c r="W906" s="79"/>
      <c r="X906" s="79"/>
      <c r="Y906" s="79"/>
      <c r="Z906" s="79"/>
    </row>
    <row r="907" spans="1:26" ht="15.75" customHeight="1">
      <c r="A907" s="79"/>
      <c r="B907" s="79"/>
      <c r="C907" s="79"/>
      <c r="D907" s="79"/>
      <c r="E907" s="79"/>
      <c r="F907" s="79"/>
      <c r="G907" s="79"/>
      <c r="H907" s="79"/>
      <c r="I907" s="79"/>
      <c r="J907" s="79"/>
      <c r="K907" s="79"/>
      <c r="L907" s="79"/>
      <c r="M907" s="79"/>
      <c r="N907" s="79"/>
      <c r="O907" s="79"/>
      <c r="P907" s="79"/>
      <c r="Q907" s="79"/>
      <c r="R907" s="79"/>
      <c r="S907" s="79"/>
      <c r="T907" s="79"/>
      <c r="U907" s="79"/>
      <c r="V907" s="79"/>
      <c r="W907" s="79"/>
      <c r="X907" s="79"/>
      <c r="Y907" s="79"/>
      <c r="Z907" s="79"/>
    </row>
    <row r="908" spans="1:26" ht="15.75" customHeight="1">
      <c r="A908" s="79"/>
      <c r="B908" s="79"/>
      <c r="C908" s="79"/>
      <c r="D908" s="79"/>
      <c r="E908" s="79"/>
      <c r="F908" s="79"/>
      <c r="G908" s="79"/>
      <c r="H908" s="79"/>
      <c r="I908" s="79"/>
      <c r="J908" s="79"/>
      <c r="K908" s="79"/>
      <c r="L908" s="79"/>
      <c r="M908" s="79"/>
      <c r="N908" s="79"/>
      <c r="O908" s="79"/>
      <c r="P908" s="79"/>
      <c r="Q908" s="79"/>
      <c r="R908" s="79"/>
      <c r="S908" s="79"/>
      <c r="T908" s="79"/>
      <c r="U908" s="79"/>
      <c r="V908" s="79"/>
      <c r="W908" s="79"/>
      <c r="X908" s="79"/>
      <c r="Y908" s="79"/>
      <c r="Z908" s="79"/>
    </row>
    <row r="909" spans="1:26" ht="15.75" customHeight="1">
      <c r="A909" s="79"/>
      <c r="B909" s="79"/>
      <c r="C909" s="79"/>
      <c r="D909" s="79"/>
      <c r="E909" s="79"/>
      <c r="F909" s="79"/>
      <c r="G909" s="79"/>
      <c r="H909" s="79"/>
      <c r="I909" s="79"/>
      <c r="J909" s="79"/>
      <c r="K909" s="79"/>
      <c r="L909" s="79"/>
      <c r="M909" s="79"/>
      <c r="N909" s="79"/>
      <c r="O909" s="79"/>
      <c r="P909" s="79"/>
      <c r="Q909" s="79"/>
      <c r="R909" s="79"/>
      <c r="S909" s="79"/>
      <c r="T909" s="79"/>
      <c r="U909" s="79"/>
      <c r="V909" s="79"/>
      <c r="W909" s="79"/>
      <c r="X909" s="79"/>
      <c r="Y909" s="79"/>
      <c r="Z909" s="79"/>
    </row>
    <row r="910" spans="1:26" ht="15.75" customHeight="1">
      <c r="A910" s="79"/>
      <c r="B910" s="79"/>
      <c r="C910" s="79"/>
      <c r="D910" s="79"/>
      <c r="E910" s="79"/>
      <c r="F910" s="79"/>
      <c r="G910" s="79"/>
      <c r="H910" s="79"/>
      <c r="I910" s="79"/>
      <c r="J910" s="79"/>
      <c r="K910" s="79"/>
      <c r="L910" s="79"/>
      <c r="M910" s="79"/>
      <c r="N910" s="79"/>
      <c r="O910" s="79"/>
      <c r="P910" s="79"/>
      <c r="Q910" s="79"/>
      <c r="R910" s="79"/>
      <c r="S910" s="79"/>
      <c r="T910" s="79"/>
      <c r="U910" s="79"/>
      <c r="V910" s="79"/>
      <c r="W910" s="79"/>
      <c r="X910" s="79"/>
      <c r="Y910" s="79"/>
      <c r="Z910" s="79"/>
    </row>
    <row r="911" spans="1:26" ht="15.75" customHeight="1">
      <c r="A911" s="79"/>
      <c r="B911" s="79"/>
      <c r="C911" s="79"/>
      <c r="D911" s="79"/>
      <c r="E911" s="79"/>
      <c r="F911" s="79"/>
      <c r="G911" s="79"/>
      <c r="H911" s="79"/>
      <c r="I911" s="79"/>
      <c r="J911" s="79"/>
      <c r="K911" s="79"/>
      <c r="L911" s="79"/>
      <c r="M911" s="79"/>
      <c r="N911" s="79"/>
      <c r="O911" s="79"/>
      <c r="P911" s="79"/>
      <c r="Q911" s="79"/>
      <c r="R911" s="79"/>
      <c r="S911" s="79"/>
      <c r="T911" s="79"/>
      <c r="U911" s="79"/>
      <c r="V911" s="79"/>
      <c r="W911" s="79"/>
      <c r="X911" s="79"/>
      <c r="Y911" s="79"/>
      <c r="Z911" s="79"/>
    </row>
    <row r="912" spans="1:26" ht="15.75" customHeight="1">
      <c r="A912" s="79"/>
      <c r="B912" s="79"/>
      <c r="C912" s="79"/>
      <c r="D912" s="79"/>
      <c r="E912" s="79"/>
      <c r="F912" s="79"/>
      <c r="G912" s="79"/>
      <c r="H912" s="79"/>
      <c r="I912" s="79"/>
      <c r="J912" s="79"/>
      <c r="K912" s="79"/>
      <c r="L912" s="79"/>
      <c r="M912" s="79"/>
      <c r="N912" s="79"/>
      <c r="O912" s="79"/>
      <c r="P912" s="79"/>
      <c r="Q912" s="79"/>
      <c r="R912" s="79"/>
      <c r="S912" s="79"/>
      <c r="T912" s="79"/>
      <c r="U912" s="79"/>
      <c r="V912" s="79"/>
      <c r="W912" s="79"/>
      <c r="X912" s="79"/>
      <c r="Y912" s="79"/>
      <c r="Z912" s="79"/>
    </row>
    <row r="913" spans="1:26" ht="15.75" customHeight="1">
      <c r="A913" s="79"/>
      <c r="B913" s="79"/>
      <c r="C913" s="79"/>
      <c r="D913" s="79"/>
      <c r="E913" s="79"/>
      <c r="F913" s="79"/>
      <c r="G913" s="79"/>
      <c r="H913" s="79"/>
      <c r="I913" s="79"/>
      <c r="J913" s="79"/>
      <c r="K913" s="79"/>
      <c r="L913" s="79"/>
      <c r="M913" s="79"/>
      <c r="N913" s="79"/>
      <c r="O913" s="79"/>
      <c r="P913" s="79"/>
      <c r="Q913" s="79"/>
      <c r="R913" s="79"/>
      <c r="S913" s="79"/>
      <c r="T913" s="79"/>
      <c r="U913" s="79"/>
      <c r="V913" s="79"/>
      <c r="W913" s="79"/>
      <c r="X913" s="79"/>
      <c r="Y913" s="79"/>
      <c r="Z913" s="79"/>
    </row>
    <row r="914" spans="1:26" ht="15.75" customHeight="1">
      <c r="A914" s="79"/>
      <c r="B914" s="79"/>
      <c r="C914" s="79"/>
      <c r="D914" s="79"/>
      <c r="E914" s="79"/>
      <c r="F914" s="79"/>
      <c r="G914" s="79"/>
      <c r="H914" s="79"/>
      <c r="I914" s="79"/>
      <c r="J914" s="79"/>
      <c r="K914" s="79"/>
      <c r="L914" s="79"/>
      <c r="M914" s="79"/>
      <c r="N914" s="79"/>
      <c r="O914" s="79"/>
      <c r="P914" s="79"/>
      <c r="Q914" s="79"/>
      <c r="R914" s="79"/>
      <c r="S914" s="79"/>
      <c r="T914" s="79"/>
      <c r="U914" s="79"/>
      <c r="V914" s="79"/>
      <c r="W914" s="79"/>
      <c r="X914" s="79"/>
      <c r="Y914" s="79"/>
      <c r="Z914" s="79"/>
    </row>
    <row r="915" spans="1:26" ht="15.75" customHeight="1">
      <c r="A915" s="79"/>
      <c r="B915" s="79"/>
      <c r="C915" s="79"/>
      <c r="D915" s="79"/>
      <c r="E915" s="79"/>
      <c r="F915" s="79"/>
      <c r="G915" s="79"/>
      <c r="H915" s="79"/>
      <c r="I915" s="79"/>
      <c r="J915" s="79"/>
      <c r="K915" s="79"/>
      <c r="L915" s="79"/>
      <c r="M915" s="79"/>
      <c r="N915" s="79"/>
      <c r="O915" s="79"/>
      <c r="P915" s="79"/>
      <c r="Q915" s="79"/>
      <c r="R915" s="79"/>
      <c r="S915" s="79"/>
      <c r="T915" s="79"/>
      <c r="U915" s="79"/>
      <c r="V915" s="79"/>
      <c r="W915" s="79"/>
      <c r="X915" s="79"/>
      <c r="Y915" s="79"/>
      <c r="Z915" s="79"/>
    </row>
    <row r="916" spans="1:26" ht="15.75" customHeight="1">
      <c r="A916" s="79"/>
      <c r="B916" s="79"/>
      <c r="C916" s="79"/>
      <c r="D916" s="79"/>
      <c r="E916" s="79"/>
      <c r="F916" s="79"/>
      <c r="G916" s="79"/>
      <c r="H916" s="79"/>
      <c r="I916" s="79"/>
      <c r="J916" s="79"/>
      <c r="K916" s="79"/>
      <c r="L916" s="79"/>
      <c r="M916" s="79"/>
      <c r="N916" s="79"/>
      <c r="O916" s="79"/>
      <c r="P916" s="79"/>
      <c r="Q916" s="79"/>
      <c r="R916" s="79"/>
      <c r="S916" s="79"/>
      <c r="T916" s="79"/>
      <c r="U916" s="79"/>
      <c r="V916" s="79"/>
      <c r="W916" s="79"/>
      <c r="X916" s="79"/>
      <c r="Y916" s="79"/>
      <c r="Z916" s="79"/>
    </row>
    <row r="917" spans="1:26" ht="15.75" customHeight="1">
      <c r="A917" s="79"/>
      <c r="B917" s="79"/>
      <c r="C917" s="79"/>
      <c r="D917" s="79"/>
      <c r="E917" s="79"/>
      <c r="F917" s="79"/>
      <c r="G917" s="79"/>
      <c r="H917" s="79"/>
      <c r="I917" s="79"/>
      <c r="J917" s="79"/>
      <c r="K917" s="79"/>
      <c r="L917" s="79"/>
      <c r="M917" s="79"/>
      <c r="N917" s="79"/>
      <c r="O917" s="79"/>
      <c r="P917" s="79"/>
      <c r="Q917" s="79"/>
      <c r="R917" s="79"/>
      <c r="S917" s="79"/>
      <c r="T917" s="79"/>
      <c r="U917" s="79"/>
      <c r="V917" s="79"/>
      <c r="W917" s="79"/>
      <c r="X917" s="79"/>
      <c r="Y917" s="79"/>
      <c r="Z917" s="79"/>
    </row>
    <row r="918" spans="1:26" ht="15.75" customHeight="1">
      <c r="A918" s="79"/>
      <c r="B918" s="79"/>
      <c r="C918" s="79"/>
      <c r="D918" s="79"/>
      <c r="E918" s="79"/>
      <c r="F918" s="79"/>
      <c r="G918" s="79"/>
      <c r="H918" s="79"/>
      <c r="I918" s="79"/>
      <c r="J918" s="79"/>
      <c r="K918" s="79"/>
      <c r="L918" s="79"/>
      <c r="M918" s="79"/>
      <c r="N918" s="79"/>
      <c r="O918" s="79"/>
      <c r="P918" s="79"/>
      <c r="Q918" s="79"/>
      <c r="R918" s="79"/>
      <c r="S918" s="79"/>
      <c r="T918" s="79"/>
      <c r="U918" s="79"/>
      <c r="V918" s="79"/>
      <c r="W918" s="79"/>
      <c r="X918" s="79"/>
      <c r="Y918" s="79"/>
      <c r="Z918" s="79"/>
    </row>
    <row r="919" spans="1:26" ht="15.75" customHeight="1">
      <c r="A919" s="79"/>
      <c r="B919" s="79"/>
      <c r="C919" s="79"/>
      <c r="D919" s="79"/>
      <c r="E919" s="79"/>
      <c r="F919" s="79"/>
      <c r="G919" s="79"/>
      <c r="H919" s="79"/>
      <c r="I919" s="79"/>
      <c r="J919" s="79"/>
      <c r="K919" s="79"/>
      <c r="L919" s="79"/>
      <c r="M919" s="79"/>
      <c r="N919" s="79"/>
      <c r="O919" s="79"/>
      <c r="P919" s="79"/>
      <c r="Q919" s="79"/>
      <c r="R919" s="79"/>
      <c r="S919" s="79"/>
      <c r="T919" s="79"/>
      <c r="U919" s="79"/>
      <c r="V919" s="79"/>
      <c r="W919" s="79"/>
      <c r="X919" s="79"/>
      <c r="Y919" s="79"/>
      <c r="Z919" s="79"/>
    </row>
    <row r="920" spans="1:26" ht="15.75" customHeight="1">
      <c r="A920" s="79"/>
      <c r="B920" s="79"/>
      <c r="C920" s="79"/>
      <c r="D920" s="79"/>
      <c r="E920" s="79"/>
      <c r="F920" s="79"/>
      <c r="G920" s="79"/>
      <c r="H920" s="79"/>
      <c r="I920" s="79"/>
      <c r="J920" s="79"/>
      <c r="K920" s="79"/>
      <c r="L920" s="79"/>
      <c r="M920" s="79"/>
      <c r="N920" s="79"/>
      <c r="O920" s="79"/>
      <c r="P920" s="79"/>
      <c r="Q920" s="79"/>
      <c r="R920" s="79"/>
      <c r="S920" s="79"/>
      <c r="T920" s="79"/>
      <c r="U920" s="79"/>
      <c r="V920" s="79"/>
      <c r="W920" s="79"/>
      <c r="X920" s="79"/>
      <c r="Y920" s="79"/>
      <c r="Z920" s="79"/>
    </row>
    <row r="921" spans="1:26" ht="15.75" customHeight="1">
      <c r="A921" s="79"/>
      <c r="B921" s="79"/>
      <c r="C921" s="79"/>
      <c r="D921" s="79"/>
      <c r="E921" s="79"/>
      <c r="F921" s="79"/>
      <c r="G921" s="79"/>
      <c r="H921" s="79"/>
      <c r="I921" s="79"/>
      <c r="J921" s="79"/>
      <c r="K921" s="79"/>
      <c r="L921" s="79"/>
      <c r="M921" s="79"/>
      <c r="N921" s="79"/>
      <c r="O921" s="79"/>
      <c r="P921" s="79"/>
      <c r="Q921" s="79"/>
      <c r="R921" s="79"/>
      <c r="S921" s="79"/>
      <c r="T921" s="79"/>
      <c r="U921" s="79"/>
      <c r="V921" s="79"/>
      <c r="W921" s="79"/>
      <c r="X921" s="79"/>
      <c r="Y921" s="79"/>
      <c r="Z921" s="79"/>
    </row>
    <row r="922" spans="1:26" ht="15.75" customHeight="1">
      <c r="A922" s="79"/>
      <c r="B922" s="79"/>
      <c r="C922" s="79"/>
      <c r="D922" s="79"/>
      <c r="E922" s="79"/>
      <c r="F922" s="79"/>
      <c r="G922" s="79"/>
      <c r="H922" s="79"/>
      <c r="I922" s="79"/>
      <c r="J922" s="79"/>
      <c r="K922" s="79"/>
      <c r="L922" s="79"/>
      <c r="M922" s="79"/>
      <c r="N922" s="79"/>
      <c r="O922" s="79"/>
      <c r="P922" s="79"/>
      <c r="Q922" s="79"/>
      <c r="R922" s="79"/>
      <c r="S922" s="79"/>
      <c r="T922" s="79"/>
      <c r="U922" s="79"/>
      <c r="V922" s="79"/>
      <c r="W922" s="79"/>
      <c r="X922" s="79"/>
      <c r="Y922" s="79"/>
      <c r="Z922" s="79"/>
    </row>
    <row r="923" spans="1:26" ht="15.75" customHeight="1">
      <c r="A923" s="79"/>
      <c r="B923" s="79"/>
      <c r="C923" s="79"/>
      <c r="D923" s="79"/>
      <c r="E923" s="79"/>
      <c r="F923" s="79"/>
      <c r="G923" s="79"/>
      <c r="H923" s="79"/>
      <c r="I923" s="79"/>
      <c r="J923" s="79"/>
      <c r="K923" s="79"/>
      <c r="L923" s="79"/>
      <c r="M923" s="79"/>
      <c r="N923" s="79"/>
      <c r="O923" s="79"/>
      <c r="P923" s="79"/>
      <c r="Q923" s="79"/>
      <c r="R923" s="79"/>
      <c r="S923" s="79"/>
      <c r="T923" s="79"/>
      <c r="U923" s="79"/>
      <c r="V923" s="79"/>
      <c r="W923" s="79"/>
      <c r="X923" s="79"/>
      <c r="Y923" s="79"/>
      <c r="Z923" s="79"/>
    </row>
    <row r="924" spans="1:26" ht="15.75" customHeight="1">
      <c r="A924" s="79"/>
      <c r="B924" s="79"/>
      <c r="C924" s="79"/>
      <c r="D924" s="79"/>
      <c r="E924" s="79"/>
      <c r="F924" s="79"/>
      <c r="G924" s="79"/>
      <c r="H924" s="79"/>
      <c r="I924" s="79"/>
      <c r="J924" s="79"/>
      <c r="K924" s="79"/>
      <c r="L924" s="79"/>
      <c r="M924" s="79"/>
      <c r="N924" s="79"/>
      <c r="O924" s="79"/>
      <c r="P924" s="79"/>
      <c r="Q924" s="79"/>
      <c r="R924" s="79"/>
      <c r="S924" s="79"/>
      <c r="T924" s="79"/>
      <c r="U924" s="79"/>
      <c r="V924" s="79"/>
      <c r="W924" s="79"/>
      <c r="X924" s="79"/>
      <c r="Y924" s="79"/>
      <c r="Z924" s="79"/>
    </row>
    <row r="925" spans="1:26" ht="15.75" customHeight="1">
      <c r="A925" s="79"/>
      <c r="B925" s="79"/>
      <c r="C925" s="79"/>
      <c r="D925" s="79"/>
      <c r="E925" s="79"/>
      <c r="F925" s="79"/>
      <c r="G925" s="79"/>
      <c r="H925" s="79"/>
      <c r="I925" s="79"/>
      <c r="J925" s="79"/>
      <c r="K925" s="79"/>
      <c r="L925" s="79"/>
      <c r="M925" s="79"/>
      <c r="N925" s="79"/>
      <c r="O925" s="79"/>
      <c r="P925" s="79"/>
      <c r="Q925" s="79"/>
      <c r="R925" s="79"/>
      <c r="S925" s="79"/>
      <c r="T925" s="79"/>
      <c r="U925" s="79"/>
      <c r="V925" s="79"/>
      <c r="W925" s="79"/>
      <c r="X925" s="79"/>
      <c r="Y925" s="79"/>
      <c r="Z925" s="79"/>
    </row>
    <row r="926" spans="1:26" ht="15.75" customHeight="1">
      <c r="A926" s="79"/>
      <c r="B926" s="79"/>
      <c r="C926" s="79"/>
      <c r="D926" s="79"/>
      <c r="E926" s="79"/>
      <c r="F926" s="79"/>
      <c r="G926" s="79"/>
      <c r="H926" s="79"/>
      <c r="I926" s="79"/>
      <c r="J926" s="79"/>
      <c r="K926" s="79"/>
      <c r="L926" s="79"/>
      <c r="M926" s="79"/>
      <c r="N926" s="79"/>
      <c r="O926" s="79"/>
      <c r="P926" s="79"/>
      <c r="Q926" s="79"/>
      <c r="R926" s="79"/>
      <c r="S926" s="79"/>
      <c r="T926" s="79"/>
      <c r="U926" s="79"/>
      <c r="V926" s="79"/>
      <c r="W926" s="79"/>
      <c r="X926" s="79"/>
      <c r="Y926" s="79"/>
      <c r="Z926" s="79"/>
    </row>
    <row r="927" spans="1:26" ht="15.75" customHeight="1">
      <c r="A927" s="79"/>
      <c r="B927" s="79"/>
      <c r="C927" s="79"/>
      <c r="D927" s="79"/>
      <c r="E927" s="79"/>
      <c r="F927" s="79"/>
      <c r="G927" s="79"/>
      <c r="H927" s="79"/>
      <c r="I927" s="79"/>
      <c r="J927" s="79"/>
      <c r="K927" s="79"/>
      <c r="L927" s="79"/>
      <c r="M927" s="79"/>
      <c r="N927" s="79"/>
      <c r="O927" s="79"/>
      <c r="P927" s="79"/>
      <c r="Q927" s="79"/>
      <c r="R927" s="79"/>
      <c r="S927" s="79"/>
      <c r="T927" s="79"/>
      <c r="U927" s="79"/>
      <c r="V927" s="79"/>
      <c r="W927" s="79"/>
      <c r="X927" s="79"/>
      <c r="Y927" s="79"/>
      <c r="Z927" s="79"/>
    </row>
    <row r="928" spans="1:26" ht="15.75" customHeight="1">
      <c r="A928" s="79"/>
      <c r="B928" s="79"/>
      <c r="C928" s="79"/>
      <c r="D928" s="79"/>
      <c r="E928" s="79"/>
      <c r="F928" s="79"/>
      <c r="G928" s="79"/>
      <c r="H928" s="79"/>
      <c r="I928" s="79"/>
      <c r="J928" s="79"/>
      <c r="K928" s="79"/>
      <c r="L928" s="79"/>
      <c r="M928" s="79"/>
      <c r="N928" s="79"/>
      <c r="O928" s="79"/>
      <c r="P928" s="79"/>
      <c r="Q928" s="79"/>
      <c r="R928" s="79"/>
      <c r="S928" s="79"/>
      <c r="T928" s="79"/>
      <c r="U928" s="79"/>
      <c r="V928" s="79"/>
      <c r="W928" s="79"/>
      <c r="X928" s="79"/>
      <c r="Y928" s="79"/>
      <c r="Z928" s="79"/>
    </row>
    <row r="929" spans="1:26" ht="15.75" customHeight="1">
      <c r="A929" s="79"/>
      <c r="B929" s="79"/>
      <c r="C929" s="79"/>
      <c r="D929" s="79"/>
      <c r="E929" s="79"/>
      <c r="F929" s="79"/>
      <c r="G929" s="79"/>
      <c r="H929" s="79"/>
      <c r="I929" s="79"/>
      <c r="J929" s="79"/>
      <c r="K929" s="79"/>
      <c r="L929" s="79"/>
      <c r="M929" s="79"/>
      <c r="N929" s="79"/>
      <c r="O929" s="79"/>
      <c r="P929" s="79"/>
      <c r="Q929" s="79"/>
      <c r="R929" s="79"/>
      <c r="S929" s="79"/>
      <c r="T929" s="79"/>
      <c r="U929" s="79"/>
      <c r="V929" s="79"/>
      <c r="W929" s="79"/>
      <c r="X929" s="79"/>
      <c r="Y929" s="79"/>
      <c r="Z929" s="79"/>
    </row>
    <row r="930" spans="1:26" ht="15.75" customHeight="1">
      <c r="A930" s="79"/>
      <c r="B930" s="79"/>
      <c r="C930" s="79"/>
      <c r="D930" s="79"/>
      <c r="E930" s="79"/>
      <c r="F930" s="79"/>
      <c r="G930" s="79"/>
      <c r="H930" s="79"/>
      <c r="I930" s="79"/>
      <c r="J930" s="79"/>
      <c r="K930" s="79"/>
      <c r="L930" s="79"/>
      <c r="M930" s="79"/>
      <c r="N930" s="79"/>
      <c r="O930" s="79"/>
      <c r="P930" s="79"/>
      <c r="Q930" s="79"/>
      <c r="R930" s="79"/>
      <c r="S930" s="79"/>
      <c r="T930" s="79"/>
      <c r="U930" s="79"/>
      <c r="V930" s="79"/>
      <c r="W930" s="79"/>
      <c r="X930" s="79"/>
      <c r="Y930" s="79"/>
      <c r="Z930" s="79"/>
    </row>
    <row r="931" spans="1:26" ht="15.75" customHeight="1">
      <c r="A931" s="79"/>
      <c r="B931" s="79"/>
      <c r="C931" s="79"/>
      <c r="D931" s="79"/>
      <c r="E931" s="79"/>
      <c r="F931" s="79"/>
      <c r="G931" s="79"/>
      <c r="H931" s="79"/>
      <c r="I931" s="79"/>
      <c r="J931" s="79"/>
      <c r="K931" s="79"/>
      <c r="L931" s="79"/>
      <c r="M931" s="79"/>
      <c r="N931" s="79"/>
      <c r="O931" s="79"/>
      <c r="P931" s="79"/>
      <c r="Q931" s="79"/>
      <c r="R931" s="79"/>
      <c r="S931" s="79"/>
      <c r="T931" s="79"/>
      <c r="U931" s="79"/>
      <c r="V931" s="79"/>
      <c r="W931" s="79"/>
      <c r="X931" s="79"/>
      <c r="Y931" s="79"/>
      <c r="Z931" s="79"/>
    </row>
    <row r="932" spans="1:26" ht="15.75" customHeight="1">
      <c r="A932" s="79"/>
      <c r="B932" s="79"/>
      <c r="C932" s="79"/>
      <c r="D932" s="79"/>
      <c r="E932" s="79"/>
      <c r="F932" s="79"/>
      <c r="G932" s="79"/>
      <c r="H932" s="79"/>
      <c r="I932" s="79"/>
      <c r="J932" s="79"/>
      <c r="K932" s="79"/>
      <c r="L932" s="79"/>
      <c r="M932" s="79"/>
      <c r="N932" s="79"/>
      <c r="O932" s="79"/>
      <c r="P932" s="79"/>
      <c r="Q932" s="79"/>
      <c r="R932" s="79"/>
      <c r="S932" s="79"/>
      <c r="T932" s="79"/>
      <c r="U932" s="79"/>
      <c r="V932" s="79"/>
      <c r="W932" s="79"/>
      <c r="X932" s="79"/>
      <c r="Y932" s="79"/>
      <c r="Z932" s="79"/>
    </row>
    <row r="933" spans="1:26" ht="15.75" customHeight="1">
      <c r="A933" s="79"/>
      <c r="B933" s="79"/>
      <c r="C933" s="79"/>
      <c r="D933" s="79"/>
      <c r="E933" s="79"/>
      <c r="F933" s="79"/>
      <c r="G933" s="79"/>
      <c r="H933" s="79"/>
      <c r="I933" s="79"/>
      <c r="J933" s="79"/>
      <c r="K933" s="79"/>
      <c r="L933" s="79"/>
      <c r="M933" s="79"/>
      <c r="N933" s="79"/>
      <c r="O933" s="79"/>
      <c r="P933" s="79"/>
      <c r="Q933" s="79"/>
      <c r="R933" s="79"/>
      <c r="S933" s="79"/>
      <c r="T933" s="79"/>
      <c r="U933" s="79"/>
      <c r="V933" s="79"/>
      <c r="W933" s="79"/>
      <c r="X933" s="79"/>
      <c r="Y933" s="79"/>
      <c r="Z933" s="79"/>
    </row>
    <row r="934" spans="1:26" ht="15.75" customHeight="1">
      <c r="A934" s="79"/>
      <c r="B934" s="79"/>
      <c r="C934" s="79"/>
      <c r="D934" s="79"/>
      <c r="E934" s="79"/>
      <c r="F934" s="79"/>
      <c r="G934" s="79"/>
      <c r="H934" s="79"/>
      <c r="I934" s="79"/>
      <c r="J934" s="79"/>
      <c r="K934" s="79"/>
      <c r="L934" s="79"/>
      <c r="M934" s="79"/>
      <c r="N934" s="79"/>
      <c r="O934" s="79"/>
      <c r="P934" s="79"/>
      <c r="Q934" s="79"/>
      <c r="R934" s="79"/>
      <c r="S934" s="79"/>
      <c r="T934" s="79"/>
      <c r="U934" s="79"/>
      <c r="V934" s="79"/>
      <c r="W934" s="79"/>
      <c r="X934" s="79"/>
      <c r="Y934" s="79"/>
      <c r="Z934" s="79"/>
    </row>
    <row r="935" spans="1:26" ht="15.75" customHeight="1">
      <c r="A935" s="79"/>
      <c r="B935" s="79"/>
      <c r="C935" s="79"/>
      <c r="D935" s="79"/>
      <c r="E935" s="79"/>
      <c r="F935" s="79"/>
      <c r="G935" s="79"/>
      <c r="H935" s="79"/>
      <c r="I935" s="79"/>
      <c r="J935" s="79"/>
      <c r="K935" s="79"/>
      <c r="L935" s="79"/>
      <c r="M935" s="79"/>
      <c r="N935" s="79"/>
      <c r="O935" s="79"/>
      <c r="P935" s="79"/>
      <c r="Q935" s="79"/>
      <c r="R935" s="79"/>
      <c r="S935" s="79"/>
      <c r="T935" s="79"/>
      <c r="U935" s="79"/>
      <c r="V935" s="79"/>
      <c r="W935" s="79"/>
      <c r="X935" s="79"/>
      <c r="Y935" s="79"/>
      <c r="Z935" s="79"/>
    </row>
    <row r="936" spans="1:26" ht="15.75" customHeight="1">
      <c r="A936" s="79"/>
      <c r="B936" s="79"/>
      <c r="C936" s="79"/>
      <c r="D936" s="79"/>
      <c r="E936" s="79"/>
      <c r="F936" s="79"/>
      <c r="G936" s="79"/>
      <c r="H936" s="79"/>
      <c r="I936" s="79"/>
      <c r="J936" s="79"/>
      <c r="K936" s="79"/>
      <c r="L936" s="79"/>
      <c r="M936" s="79"/>
      <c r="N936" s="79"/>
      <c r="O936" s="79"/>
      <c r="P936" s="79"/>
      <c r="Q936" s="79"/>
      <c r="R936" s="79"/>
      <c r="S936" s="79"/>
      <c r="T936" s="79"/>
      <c r="U936" s="79"/>
      <c r="V936" s="79"/>
      <c r="W936" s="79"/>
      <c r="X936" s="79"/>
      <c r="Y936" s="79"/>
      <c r="Z936" s="79"/>
    </row>
    <row r="937" spans="1:26" ht="15.75" customHeight="1">
      <c r="A937" s="79"/>
      <c r="B937" s="79"/>
      <c r="C937" s="79"/>
      <c r="D937" s="79"/>
      <c r="E937" s="79"/>
      <c r="F937" s="79"/>
      <c r="G937" s="79"/>
      <c r="H937" s="79"/>
      <c r="I937" s="79"/>
      <c r="J937" s="79"/>
      <c r="K937" s="79"/>
      <c r="L937" s="79"/>
      <c r="M937" s="79"/>
      <c r="N937" s="79"/>
      <c r="O937" s="79"/>
      <c r="P937" s="79"/>
      <c r="Q937" s="79"/>
      <c r="R937" s="79"/>
      <c r="S937" s="79"/>
      <c r="T937" s="79"/>
      <c r="U937" s="79"/>
      <c r="V937" s="79"/>
      <c r="W937" s="79"/>
      <c r="X937" s="79"/>
      <c r="Y937" s="79"/>
      <c r="Z937" s="79"/>
    </row>
    <row r="938" spans="1:26" ht="15.75" customHeight="1">
      <c r="A938" s="79"/>
      <c r="B938" s="79"/>
      <c r="C938" s="79"/>
      <c r="D938" s="79"/>
      <c r="E938" s="79"/>
      <c r="F938" s="79"/>
      <c r="G938" s="79"/>
      <c r="H938" s="79"/>
      <c r="I938" s="79"/>
      <c r="J938" s="79"/>
      <c r="K938" s="79"/>
      <c r="L938" s="79"/>
      <c r="M938" s="79"/>
      <c r="N938" s="79"/>
      <c r="O938" s="79"/>
      <c r="P938" s="79"/>
      <c r="Q938" s="79"/>
      <c r="R938" s="79"/>
      <c r="S938" s="79"/>
      <c r="T938" s="79"/>
      <c r="U938" s="79"/>
      <c r="V938" s="79"/>
      <c r="W938" s="79"/>
      <c r="X938" s="79"/>
      <c r="Y938" s="79"/>
      <c r="Z938" s="79"/>
    </row>
    <row r="939" spans="1:26" ht="15.75" customHeight="1">
      <c r="A939" s="79"/>
      <c r="B939" s="79"/>
      <c r="C939" s="79"/>
      <c r="D939" s="79"/>
      <c r="E939" s="79"/>
      <c r="F939" s="79"/>
      <c r="G939" s="79"/>
      <c r="H939" s="79"/>
      <c r="I939" s="79"/>
      <c r="J939" s="79"/>
      <c r="K939" s="79"/>
      <c r="L939" s="79"/>
      <c r="M939" s="79"/>
      <c r="N939" s="79"/>
      <c r="O939" s="79"/>
      <c r="P939" s="79"/>
      <c r="Q939" s="79"/>
      <c r="R939" s="79"/>
      <c r="S939" s="79"/>
      <c r="T939" s="79"/>
      <c r="U939" s="79"/>
      <c r="V939" s="79"/>
      <c r="W939" s="79"/>
      <c r="X939" s="79"/>
      <c r="Y939" s="79"/>
      <c r="Z939" s="79"/>
    </row>
    <row r="940" spans="1:26" ht="15.75" customHeight="1">
      <c r="A940" s="79"/>
      <c r="B940" s="79"/>
      <c r="C940" s="79"/>
      <c r="D940" s="79"/>
      <c r="E940" s="79"/>
      <c r="F940" s="79"/>
      <c r="G940" s="79"/>
      <c r="H940" s="79"/>
      <c r="I940" s="79"/>
      <c r="J940" s="79"/>
      <c r="K940" s="79"/>
      <c r="L940" s="79"/>
      <c r="M940" s="79"/>
      <c r="N940" s="79"/>
      <c r="O940" s="79"/>
      <c r="P940" s="79"/>
      <c r="Q940" s="79"/>
      <c r="R940" s="79"/>
      <c r="S940" s="79"/>
      <c r="T940" s="79"/>
      <c r="U940" s="79"/>
      <c r="V940" s="79"/>
      <c r="W940" s="79"/>
      <c r="X940" s="79"/>
      <c r="Y940" s="79"/>
      <c r="Z940" s="79"/>
    </row>
    <row r="941" spans="1:26" ht="15.75" customHeight="1">
      <c r="A941" s="79"/>
      <c r="B941" s="79"/>
      <c r="C941" s="79"/>
      <c r="D941" s="79"/>
      <c r="E941" s="79"/>
      <c r="F941" s="79"/>
      <c r="G941" s="79"/>
      <c r="H941" s="79"/>
      <c r="I941" s="79"/>
      <c r="J941" s="79"/>
      <c r="K941" s="79"/>
      <c r="L941" s="79"/>
      <c r="M941" s="79"/>
      <c r="N941" s="79"/>
      <c r="O941" s="79"/>
      <c r="P941" s="79"/>
      <c r="Q941" s="79"/>
      <c r="R941" s="79"/>
      <c r="S941" s="79"/>
      <c r="T941" s="79"/>
      <c r="U941" s="79"/>
      <c r="V941" s="79"/>
      <c r="W941" s="79"/>
      <c r="X941" s="79"/>
      <c r="Y941" s="79"/>
      <c r="Z941" s="79"/>
    </row>
    <row r="942" spans="1:26" ht="15.75" customHeight="1">
      <c r="A942" s="79"/>
      <c r="B942" s="79"/>
      <c r="C942" s="79"/>
      <c r="D942" s="79"/>
      <c r="E942" s="79"/>
      <c r="F942" s="79"/>
      <c r="G942" s="79"/>
      <c r="H942" s="79"/>
      <c r="I942" s="79"/>
      <c r="J942" s="79"/>
      <c r="K942" s="79"/>
      <c r="L942" s="79"/>
      <c r="M942" s="79"/>
      <c r="N942" s="79"/>
      <c r="O942" s="79"/>
      <c r="P942" s="79"/>
      <c r="Q942" s="79"/>
      <c r="R942" s="79"/>
      <c r="S942" s="79"/>
      <c r="T942" s="79"/>
      <c r="U942" s="79"/>
      <c r="V942" s="79"/>
      <c r="W942" s="79"/>
      <c r="X942" s="79"/>
      <c r="Y942" s="79"/>
      <c r="Z942" s="79"/>
    </row>
    <row r="943" spans="1:26" ht="15.75" customHeight="1">
      <c r="A943" s="79"/>
      <c r="B943" s="79"/>
      <c r="C943" s="79"/>
      <c r="D943" s="79"/>
      <c r="E943" s="79"/>
      <c r="F943" s="79"/>
      <c r="G943" s="79"/>
      <c r="H943" s="79"/>
      <c r="I943" s="79"/>
      <c r="J943" s="79"/>
      <c r="K943" s="79"/>
      <c r="L943" s="79"/>
      <c r="M943" s="79"/>
      <c r="N943" s="79"/>
      <c r="O943" s="79"/>
      <c r="P943" s="79"/>
      <c r="Q943" s="79"/>
      <c r="R943" s="79"/>
      <c r="S943" s="79"/>
      <c r="T943" s="79"/>
      <c r="U943" s="79"/>
      <c r="V943" s="79"/>
      <c r="W943" s="79"/>
      <c r="X943" s="79"/>
      <c r="Y943" s="79"/>
      <c r="Z943" s="79"/>
    </row>
    <row r="944" spans="1:26" ht="15.75" customHeight="1">
      <c r="A944" s="79"/>
      <c r="B944" s="79"/>
      <c r="C944" s="79"/>
      <c r="D944" s="79"/>
      <c r="E944" s="79"/>
      <c r="F944" s="79"/>
      <c r="G944" s="79"/>
      <c r="H944" s="79"/>
      <c r="I944" s="79"/>
      <c r="J944" s="79"/>
      <c r="K944" s="79"/>
      <c r="L944" s="79"/>
      <c r="M944" s="79"/>
      <c r="N944" s="79"/>
      <c r="O944" s="79"/>
      <c r="P944" s="79"/>
      <c r="Q944" s="79"/>
      <c r="R944" s="79"/>
      <c r="S944" s="79"/>
      <c r="T944" s="79"/>
      <c r="U944" s="79"/>
      <c r="V944" s="79"/>
      <c r="W944" s="79"/>
      <c r="X944" s="79"/>
      <c r="Y944" s="79"/>
      <c r="Z944" s="79"/>
    </row>
    <row r="945" spans="1:26" ht="15.75" customHeight="1">
      <c r="A945" s="79"/>
      <c r="B945" s="79"/>
      <c r="C945" s="79"/>
      <c r="D945" s="79"/>
      <c r="E945" s="79"/>
      <c r="F945" s="79"/>
      <c r="G945" s="79"/>
      <c r="H945" s="79"/>
      <c r="I945" s="79"/>
      <c r="J945" s="79"/>
      <c r="K945" s="79"/>
      <c r="L945" s="79"/>
      <c r="M945" s="79"/>
      <c r="N945" s="79"/>
      <c r="O945" s="79"/>
      <c r="P945" s="79"/>
      <c r="Q945" s="79"/>
      <c r="R945" s="79"/>
      <c r="S945" s="79"/>
      <c r="T945" s="79"/>
      <c r="U945" s="79"/>
      <c r="V945" s="79"/>
      <c r="W945" s="79"/>
      <c r="X945" s="79"/>
      <c r="Y945" s="79"/>
      <c r="Z945" s="79"/>
    </row>
    <row r="946" spans="1:26" ht="15.75" customHeight="1">
      <c r="A946" s="79"/>
      <c r="B946" s="79"/>
      <c r="C946" s="79"/>
      <c r="D946" s="79"/>
      <c r="E946" s="79"/>
      <c r="F946" s="79"/>
      <c r="G946" s="79"/>
      <c r="H946" s="79"/>
      <c r="I946" s="79"/>
      <c r="J946" s="79"/>
      <c r="K946" s="79"/>
      <c r="L946" s="79"/>
      <c r="M946" s="79"/>
      <c r="N946" s="79"/>
      <c r="O946" s="79"/>
      <c r="P946" s="79"/>
      <c r="Q946" s="79"/>
      <c r="R946" s="79"/>
      <c r="S946" s="79"/>
      <c r="T946" s="79"/>
      <c r="U946" s="79"/>
      <c r="V946" s="79"/>
      <c r="W946" s="79"/>
      <c r="X946" s="79"/>
      <c r="Y946" s="79"/>
      <c r="Z946" s="79"/>
    </row>
    <row r="947" spans="1:26" ht="15.75" customHeight="1">
      <c r="A947" s="79"/>
      <c r="B947" s="79"/>
      <c r="C947" s="79"/>
      <c r="D947" s="79"/>
      <c r="E947" s="79"/>
      <c r="F947" s="79"/>
      <c r="G947" s="79"/>
      <c r="H947" s="79"/>
      <c r="I947" s="79"/>
      <c r="J947" s="79"/>
      <c r="K947" s="79"/>
      <c r="L947" s="79"/>
      <c r="M947" s="79"/>
      <c r="N947" s="79"/>
      <c r="O947" s="79"/>
      <c r="P947" s="79"/>
      <c r="Q947" s="79"/>
      <c r="R947" s="79"/>
      <c r="S947" s="79"/>
      <c r="T947" s="79"/>
      <c r="U947" s="79"/>
      <c r="V947" s="79"/>
      <c r="W947" s="79"/>
      <c r="X947" s="79"/>
      <c r="Y947" s="79"/>
      <c r="Z947" s="79"/>
    </row>
    <row r="948" spans="1:26" ht="15.75" customHeight="1">
      <c r="A948" s="79"/>
      <c r="B948" s="79"/>
      <c r="C948" s="79"/>
      <c r="D948" s="79"/>
      <c r="E948" s="79"/>
      <c r="F948" s="79"/>
      <c r="G948" s="79"/>
      <c r="H948" s="79"/>
      <c r="I948" s="79"/>
      <c r="J948" s="79"/>
      <c r="K948" s="79"/>
      <c r="L948" s="79"/>
      <c r="M948" s="79"/>
      <c r="N948" s="79"/>
      <c r="O948" s="79"/>
      <c r="P948" s="79"/>
      <c r="Q948" s="79"/>
      <c r="R948" s="79"/>
      <c r="S948" s="79"/>
      <c r="T948" s="79"/>
      <c r="U948" s="79"/>
      <c r="V948" s="79"/>
      <c r="W948" s="79"/>
      <c r="X948" s="79"/>
      <c r="Y948" s="79"/>
      <c r="Z948" s="79"/>
    </row>
    <row r="949" spans="1:26" ht="15.75" customHeight="1">
      <c r="A949" s="79"/>
      <c r="B949" s="79"/>
      <c r="C949" s="79"/>
      <c r="D949" s="79"/>
      <c r="E949" s="79"/>
      <c r="F949" s="79"/>
      <c r="G949" s="79"/>
      <c r="H949" s="79"/>
      <c r="I949" s="79"/>
      <c r="J949" s="79"/>
      <c r="K949" s="79"/>
      <c r="L949" s="79"/>
      <c r="M949" s="79"/>
      <c r="N949" s="79"/>
      <c r="O949" s="79"/>
      <c r="P949" s="79"/>
      <c r="Q949" s="79"/>
      <c r="R949" s="79"/>
      <c r="S949" s="79"/>
      <c r="T949" s="79"/>
      <c r="U949" s="79"/>
      <c r="V949" s="79"/>
      <c r="W949" s="79"/>
      <c r="X949" s="79"/>
      <c r="Y949" s="79"/>
      <c r="Z949" s="79"/>
    </row>
    <row r="950" spans="1:26" ht="15.75" customHeight="1">
      <c r="A950" s="79"/>
      <c r="B950" s="79"/>
      <c r="C950" s="79"/>
      <c r="D950" s="79"/>
      <c r="E950" s="79"/>
      <c r="F950" s="79"/>
      <c r="G950" s="79"/>
      <c r="H950" s="79"/>
      <c r="I950" s="79"/>
      <c r="J950" s="79"/>
      <c r="K950" s="79"/>
      <c r="L950" s="79"/>
      <c r="M950" s="79"/>
      <c r="N950" s="79"/>
      <c r="O950" s="79"/>
      <c r="P950" s="79"/>
      <c r="Q950" s="79"/>
      <c r="R950" s="79"/>
      <c r="S950" s="79"/>
      <c r="T950" s="79"/>
      <c r="U950" s="79"/>
      <c r="V950" s="79"/>
      <c r="W950" s="79"/>
      <c r="X950" s="79"/>
      <c r="Y950" s="79"/>
      <c r="Z950" s="79"/>
    </row>
    <row r="951" spans="1:26" ht="15.75" customHeight="1">
      <c r="A951" s="79"/>
      <c r="B951" s="79"/>
      <c r="C951" s="79"/>
      <c r="D951" s="79"/>
      <c r="E951" s="79"/>
      <c r="F951" s="79"/>
      <c r="G951" s="79"/>
      <c r="H951" s="79"/>
      <c r="I951" s="79"/>
      <c r="J951" s="79"/>
      <c r="K951" s="79"/>
      <c r="L951" s="79"/>
      <c r="M951" s="79"/>
      <c r="N951" s="79"/>
      <c r="O951" s="79"/>
      <c r="P951" s="79"/>
      <c r="Q951" s="79"/>
      <c r="R951" s="79"/>
      <c r="S951" s="79"/>
      <c r="T951" s="79"/>
      <c r="U951" s="79"/>
      <c r="V951" s="79"/>
      <c r="W951" s="79"/>
      <c r="X951" s="79"/>
      <c r="Y951" s="79"/>
      <c r="Z951" s="79"/>
    </row>
    <row r="952" spans="1:26" ht="15.75" customHeight="1">
      <c r="A952" s="79"/>
      <c r="B952" s="79"/>
      <c r="C952" s="79"/>
      <c r="D952" s="79"/>
      <c r="E952" s="79"/>
      <c r="F952" s="79"/>
      <c r="G952" s="79"/>
      <c r="H952" s="79"/>
      <c r="I952" s="79"/>
      <c r="J952" s="79"/>
      <c r="K952" s="79"/>
      <c r="L952" s="79"/>
      <c r="M952" s="79"/>
      <c r="N952" s="79"/>
      <c r="O952" s="79"/>
      <c r="P952" s="79"/>
      <c r="Q952" s="79"/>
      <c r="R952" s="79"/>
      <c r="S952" s="79"/>
      <c r="T952" s="79"/>
      <c r="U952" s="79"/>
      <c r="V952" s="79"/>
      <c r="W952" s="79"/>
      <c r="X952" s="79"/>
      <c r="Y952" s="79"/>
      <c r="Z952" s="79"/>
    </row>
    <row r="953" spans="1:26" ht="15.75" customHeight="1">
      <c r="A953" s="79"/>
      <c r="B953" s="79"/>
      <c r="C953" s="79"/>
      <c r="D953" s="79"/>
      <c r="E953" s="79"/>
      <c r="F953" s="79"/>
      <c r="G953" s="79"/>
      <c r="H953" s="79"/>
      <c r="I953" s="79"/>
      <c r="J953" s="79"/>
      <c r="K953" s="79"/>
      <c r="L953" s="79"/>
      <c r="M953" s="79"/>
      <c r="N953" s="79"/>
      <c r="O953" s="79"/>
      <c r="P953" s="79"/>
      <c r="Q953" s="79"/>
      <c r="R953" s="79"/>
      <c r="S953" s="79"/>
      <c r="T953" s="79"/>
      <c r="U953" s="79"/>
      <c r="V953" s="79"/>
      <c r="W953" s="79"/>
      <c r="X953" s="79"/>
      <c r="Y953" s="79"/>
      <c r="Z953" s="79"/>
    </row>
    <row r="954" spans="1:26" ht="15.75" customHeight="1">
      <c r="A954" s="79"/>
      <c r="B954" s="79"/>
      <c r="C954" s="79"/>
      <c r="D954" s="79"/>
      <c r="E954" s="79"/>
      <c r="F954" s="79"/>
      <c r="G954" s="79"/>
      <c r="H954" s="79"/>
      <c r="I954" s="79"/>
      <c r="J954" s="79"/>
      <c r="K954" s="79"/>
      <c r="L954" s="79"/>
      <c r="M954" s="79"/>
      <c r="N954" s="79"/>
      <c r="O954" s="79"/>
      <c r="P954" s="79"/>
      <c r="Q954" s="79"/>
      <c r="R954" s="79"/>
      <c r="S954" s="79"/>
      <c r="T954" s="79"/>
      <c r="U954" s="79"/>
      <c r="V954" s="79"/>
      <c r="W954" s="79"/>
      <c r="X954" s="79"/>
      <c r="Y954" s="79"/>
      <c r="Z954" s="79"/>
    </row>
    <row r="955" spans="1:26" ht="15.75" customHeight="1">
      <c r="A955" s="79"/>
      <c r="B955" s="79"/>
      <c r="C955" s="79"/>
      <c r="D955" s="79"/>
      <c r="E955" s="79"/>
      <c r="F955" s="79"/>
      <c r="G955" s="79"/>
      <c r="H955" s="79"/>
      <c r="I955" s="79"/>
      <c r="J955" s="79"/>
      <c r="K955" s="79"/>
      <c r="L955" s="79"/>
      <c r="M955" s="79"/>
      <c r="N955" s="79"/>
      <c r="O955" s="79"/>
      <c r="P955" s="79"/>
      <c r="Q955" s="79"/>
      <c r="R955" s="79"/>
      <c r="S955" s="79"/>
      <c r="T955" s="79"/>
      <c r="U955" s="79"/>
      <c r="V955" s="79"/>
      <c r="W955" s="79"/>
      <c r="X955" s="79"/>
      <c r="Y955" s="79"/>
      <c r="Z955" s="79"/>
    </row>
    <row r="956" spans="1:26" ht="15.75" customHeight="1">
      <c r="A956" s="79"/>
      <c r="B956" s="79"/>
      <c r="C956" s="79"/>
      <c r="D956" s="79"/>
      <c r="E956" s="79"/>
      <c r="F956" s="79"/>
      <c r="G956" s="79"/>
      <c r="H956" s="79"/>
      <c r="I956" s="79"/>
      <c r="J956" s="79"/>
      <c r="K956" s="79"/>
      <c r="L956" s="79"/>
      <c r="M956" s="79"/>
      <c r="N956" s="79"/>
      <c r="O956" s="79"/>
      <c r="P956" s="79"/>
      <c r="Q956" s="79"/>
      <c r="R956" s="79"/>
      <c r="S956" s="79"/>
      <c r="T956" s="79"/>
      <c r="U956" s="79"/>
      <c r="V956" s="79"/>
      <c r="W956" s="79"/>
      <c r="X956" s="79"/>
      <c r="Y956" s="79"/>
      <c r="Z956" s="79"/>
    </row>
    <row r="957" spans="1:26" ht="15.75" customHeight="1">
      <c r="A957" s="79"/>
      <c r="B957" s="79"/>
      <c r="C957" s="79"/>
      <c r="D957" s="79"/>
      <c r="E957" s="79"/>
      <c r="F957" s="79"/>
      <c r="G957" s="79"/>
      <c r="H957" s="79"/>
      <c r="I957" s="79"/>
      <c r="J957" s="79"/>
      <c r="K957" s="79"/>
      <c r="L957" s="79"/>
      <c r="M957" s="79"/>
      <c r="N957" s="79"/>
      <c r="O957" s="79"/>
      <c r="P957" s="79"/>
      <c r="Q957" s="79"/>
      <c r="R957" s="79"/>
      <c r="S957" s="79"/>
      <c r="T957" s="79"/>
      <c r="U957" s="79"/>
      <c r="V957" s="79"/>
      <c r="W957" s="79"/>
      <c r="X957" s="79"/>
      <c r="Y957" s="79"/>
      <c r="Z957" s="79"/>
    </row>
    <row r="958" spans="1:26" ht="15.75" customHeight="1">
      <c r="A958" s="79"/>
      <c r="B958" s="79"/>
      <c r="C958" s="79"/>
      <c r="D958" s="79"/>
      <c r="E958" s="79"/>
      <c r="F958" s="79"/>
      <c r="G958" s="79"/>
      <c r="H958" s="79"/>
      <c r="I958" s="79"/>
      <c r="J958" s="79"/>
      <c r="K958" s="79"/>
      <c r="L958" s="79"/>
      <c r="M958" s="79"/>
      <c r="N958" s="79"/>
      <c r="O958" s="79"/>
      <c r="P958" s="79"/>
      <c r="Q958" s="79"/>
      <c r="R958" s="79"/>
      <c r="S958" s="79"/>
      <c r="T958" s="79"/>
      <c r="U958" s="79"/>
      <c r="V958" s="79"/>
      <c r="W958" s="79"/>
      <c r="X958" s="79"/>
      <c r="Y958" s="79"/>
      <c r="Z958" s="79"/>
    </row>
    <row r="959" spans="1:26" ht="15.75" customHeight="1">
      <c r="A959" s="79"/>
      <c r="B959" s="79"/>
      <c r="C959" s="79"/>
      <c r="D959" s="79"/>
      <c r="E959" s="79"/>
      <c r="F959" s="79"/>
      <c r="G959" s="79"/>
      <c r="H959" s="79"/>
      <c r="I959" s="79"/>
      <c r="J959" s="79"/>
      <c r="K959" s="79"/>
      <c r="L959" s="79"/>
      <c r="M959" s="79"/>
      <c r="N959" s="79"/>
      <c r="O959" s="79"/>
      <c r="P959" s="79"/>
      <c r="Q959" s="79"/>
      <c r="R959" s="79"/>
      <c r="S959" s="79"/>
      <c r="T959" s="79"/>
      <c r="U959" s="79"/>
      <c r="V959" s="79"/>
      <c r="W959" s="79"/>
      <c r="X959" s="79"/>
      <c r="Y959" s="79"/>
      <c r="Z959" s="79"/>
    </row>
    <row r="960" spans="1:26" ht="15.75" customHeight="1">
      <c r="A960" s="79"/>
      <c r="B960" s="79"/>
      <c r="C960" s="79"/>
      <c r="D960" s="79"/>
      <c r="E960" s="79"/>
      <c r="F960" s="79"/>
      <c r="G960" s="79"/>
      <c r="H960" s="79"/>
      <c r="I960" s="79"/>
      <c r="J960" s="79"/>
      <c r="K960" s="79"/>
      <c r="L960" s="79"/>
      <c r="M960" s="79"/>
      <c r="N960" s="79"/>
      <c r="O960" s="79"/>
      <c r="P960" s="79"/>
      <c r="Q960" s="79"/>
      <c r="R960" s="79"/>
      <c r="S960" s="79"/>
      <c r="T960" s="79"/>
      <c r="U960" s="79"/>
      <c r="V960" s="79"/>
      <c r="W960" s="79"/>
      <c r="X960" s="79"/>
      <c r="Y960" s="79"/>
      <c r="Z960" s="79"/>
    </row>
    <row r="961" spans="1:26" ht="15.75" customHeight="1">
      <c r="A961" s="79"/>
      <c r="B961" s="79"/>
      <c r="C961" s="79"/>
      <c r="D961" s="79"/>
      <c r="E961" s="79"/>
      <c r="F961" s="79"/>
      <c r="G961" s="79"/>
      <c r="H961" s="79"/>
      <c r="I961" s="79"/>
      <c r="J961" s="79"/>
      <c r="K961" s="79"/>
      <c r="L961" s="79"/>
      <c r="M961" s="79"/>
      <c r="N961" s="79"/>
      <c r="O961" s="79"/>
      <c r="P961" s="79"/>
      <c r="Q961" s="79"/>
      <c r="R961" s="79"/>
      <c r="S961" s="79"/>
      <c r="T961" s="79"/>
      <c r="U961" s="79"/>
      <c r="V961" s="79"/>
      <c r="W961" s="79"/>
      <c r="X961" s="79"/>
      <c r="Y961" s="79"/>
      <c r="Z961" s="79"/>
    </row>
    <row r="962" spans="1:26" ht="15.75" customHeight="1">
      <c r="A962" s="79"/>
      <c r="B962" s="79"/>
      <c r="C962" s="79"/>
      <c r="D962" s="79"/>
      <c r="E962" s="79"/>
      <c r="F962" s="79"/>
      <c r="G962" s="79"/>
      <c r="H962" s="79"/>
      <c r="I962" s="79"/>
      <c r="J962" s="79"/>
      <c r="K962" s="79"/>
      <c r="L962" s="79"/>
      <c r="M962" s="79"/>
      <c r="N962" s="79"/>
      <c r="O962" s="79"/>
      <c r="P962" s="79"/>
      <c r="Q962" s="79"/>
      <c r="R962" s="79"/>
      <c r="S962" s="79"/>
      <c r="T962" s="79"/>
      <c r="U962" s="79"/>
      <c r="V962" s="79"/>
      <c r="W962" s="79"/>
      <c r="X962" s="79"/>
      <c r="Y962" s="79"/>
      <c r="Z962" s="79"/>
    </row>
    <row r="963" spans="1:26" ht="15.75" customHeight="1">
      <c r="A963" s="79"/>
      <c r="B963" s="79"/>
      <c r="C963" s="79"/>
      <c r="D963" s="79"/>
      <c r="E963" s="79"/>
      <c r="F963" s="79"/>
      <c r="G963" s="79"/>
      <c r="H963" s="79"/>
      <c r="I963" s="79"/>
      <c r="J963" s="79"/>
      <c r="K963" s="79"/>
      <c r="L963" s="79"/>
      <c r="M963" s="79"/>
      <c r="N963" s="79"/>
      <c r="O963" s="79"/>
      <c r="P963" s="79"/>
      <c r="Q963" s="79"/>
      <c r="R963" s="79"/>
      <c r="S963" s="79"/>
      <c r="T963" s="79"/>
      <c r="U963" s="79"/>
      <c r="V963" s="79"/>
      <c r="W963" s="79"/>
      <c r="X963" s="79"/>
      <c r="Y963" s="79"/>
      <c r="Z963" s="79"/>
    </row>
    <row r="964" spans="1:26" ht="15.75" customHeight="1">
      <c r="A964" s="79"/>
      <c r="B964" s="79"/>
      <c r="C964" s="79"/>
      <c r="D964" s="79"/>
      <c r="E964" s="79"/>
      <c r="F964" s="79"/>
      <c r="G964" s="79"/>
      <c r="H964" s="79"/>
      <c r="I964" s="79"/>
      <c r="J964" s="79"/>
      <c r="K964" s="79"/>
      <c r="L964" s="79"/>
      <c r="M964" s="79"/>
      <c r="N964" s="79"/>
      <c r="O964" s="79"/>
      <c r="P964" s="79"/>
      <c r="Q964" s="79"/>
      <c r="R964" s="79"/>
      <c r="S964" s="79"/>
      <c r="T964" s="79"/>
      <c r="U964" s="79"/>
      <c r="V964" s="79"/>
      <c r="W964" s="79"/>
      <c r="X964" s="79"/>
      <c r="Y964" s="79"/>
      <c r="Z964" s="79"/>
    </row>
    <row r="965" spans="1:26" ht="15.75" customHeight="1">
      <c r="A965" s="79"/>
      <c r="B965" s="79"/>
      <c r="C965" s="79"/>
      <c r="D965" s="79"/>
      <c r="E965" s="79"/>
      <c r="F965" s="79"/>
      <c r="G965" s="79"/>
      <c r="H965" s="79"/>
      <c r="I965" s="79"/>
      <c r="J965" s="79"/>
      <c r="K965" s="79"/>
      <c r="L965" s="79"/>
      <c r="M965" s="79"/>
      <c r="N965" s="79"/>
      <c r="O965" s="79"/>
      <c r="P965" s="79"/>
      <c r="Q965" s="79"/>
      <c r="R965" s="79"/>
      <c r="S965" s="79"/>
      <c r="T965" s="79"/>
      <c r="U965" s="79"/>
      <c r="V965" s="79"/>
      <c r="W965" s="79"/>
      <c r="X965" s="79"/>
      <c r="Y965" s="79"/>
      <c r="Z965" s="79"/>
    </row>
    <row r="966" spans="1:26" ht="15.75" customHeight="1">
      <c r="A966" s="79"/>
      <c r="B966" s="79"/>
      <c r="C966" s="79"/>
      <c r="D966" s="79"/>
      <c r="E966" s="79"/>
      <c r="F966" s="79"/>
      <c r="G966" s="79"/>
      <c r="H966" s="79"/>
      <c r="I966" s="79"/>
      <c r="J966" s="79"/>
      <c r="K966" s="79"/>
      <c r="L966" s="79"/>
      <c r="M966" s="79"/>
      <c r="N966" s="79"/>
      <c r="O966" s="79"/>
      <c r="P966" s="79"/>
      <c r="Q966" s="79"/>
      <c r="R966" s="79"/>
      <c r="S966" s="79"/>
      <c r="T966" s="79"/>
      <c r="U966" s="79"/>
      <c r="V966" s="79"/>
      <c r="W966" s="79"/>
      <c r="X966" s="79"/>
      <c r="Y966" s="79"/>
      <c r="Z966" s="79"/>
    </row>
    <row r="967" spans="1:26" ht="15.75" customHeight="1">
      <c r="A967" s="79"/>
      <c r="B967" s="79"/>
      <c r="C967" s="79"/>
      <c r="D967" s="79"/>
      <c r="E967" s="79"/>
      <c r="F967" s="79"/>
      <c r="G967" s="79"/>
      <c r="H967" s="79"/>
      <c r="I967" s="79"/>
      <c r="J967" s="79"/>
      <c r="K967" s="79"/>
      <c r="L967" s="79"/>
      <c r="M967" s="79"/>
      <c r="N967" s="79"/>
      <c r="O967" s="79"/>
      <c r="P967" s="79"/>
      <c r="Q967" s="79"/>
      <c r="R967" s="79"/>
      <c r="S967" s="79"/>
      <c r="T967" s="79"/>
      <c r="U967" s="79"/>
      <c r="V967" s="79"/>
      <c r="W967" s="79"/>
      <c r="X967" s="79"/>
      <c r="Y967" s="79"/>
      <c r="Z967" s="79"/>
    </row>
    <row r="968" spans="1:26" ht="15.75" customHeight="1">
      <c r="A968" s="79"/>
      <c r="B968" s="79"/>
      <c r="C968" s="79"/>
      <c r="D968" s="79"/>
      <c r="E968" s="79"/>
      <c r="F968" s="79"/>
      <c r="G968" s="79"/>
      <c r="H968" s="79"/>
      <c r="I968" s="79"/>
      <c r="J968" s="79"/>
      <c r="K968" s="79"/>
      <c r="L968" s="79"/>
      <c r="M968" s="79"/>
      <c r="N968" s="79"/>
      <c r="O968" s="79"/>
      <c r="P968" s="79"/>
      <c r="Q968" s="79"/>
      <c r="R968" s="79"/>
      <c r="S968" s="79"/>
      <c r="T968" s="79"/>
      <c r="U968" s="79"/>
      <c r="V968" s="79"/>
      <c r="W968" s="79"/>
      <c r="X968" s="79"/>
      <c r="Y968" s="79"/>
      <c r="Z968" s="79"/>
    </row>
    <row r="969" spans="1:26" ht="15.75" customHeight="1">
      <c r="A969" s="79"/>
      <c r="B969" s="79"/>
      <c r="C969" s="79"/>
      <c r="D969" s="79"/>
      <c r="E969" s="79"/>
      <c r="F969" s="79"/>
      <c r="G969" s="79"/>
      <c r="H969" s="79"/>
      <c r="I969" s="79"/>
      <c r="J969" s="79"/>
      <c r="K969" s="79"/>
      <c r="L969" s="79"/>
      <c r="M969" s="79"/>
      <c r="N969" s="79"/>
      <c r="O969" s="79"/>
      <c r="P969" s="79"/>
      <c r="Q969" s="79"/>
      <c r="R969" s="79"/>
      <c r="S969" s="79"/>
      <c r="T969" s="79"/>
      <c r="U969" s="79"/>
      <c r="V969" s="79"/>
      <c r="W969" s="79"/>
      <c r="X969" s="79"/>
      <c r="Y969" s="79"/>
      <c r="Z969" s="79"/>
    </row>
    <row r="970" spans="1:26" ht="15.75" customHeight="1">
      <c r="A970" s="79"/>
      <c r="B970" s="79"/>
      <c r="C970" s="79"/>
      <c r="D970" s="79"/>
      <c r="E970" s="79"/>
      <c r="F970" s="79"/>
      <c r="G970" s="79"/>
      <c r="H970" s="79"/>
      <c r="I970" s="79"/>
      <c r="J970" s="79"/>
      <c r="K970" s="79"/>
      <c r="L970" s="79"/>
      <c r="M970" s="79"/>
      <c r="N970" s="79"/>
      <c r="O970" s="79"/>
      <c r="P970" s="79"/>
      <c r="Q970" s="79"/>
      <c r="R970" s="79"/>
      <c r="S970" s="79"/>
      <c r="T970" s="79"/>
      <c r="U970" s="79"/>
      <c r="V970" s="79"/>
      <c r="W970" s="79"/>
      <c r="X970" s="79"/>
      <c r="Y970" s="79"/>
      <c r="Z970" s="79"/>
    </row>
    <row r="971" spans="1:26" ht="15.75" customHeight="1">
      <c r="A971" s="79"/>
      <c r="B971" s="79"/>
      <c r="C971" s="79"/>
      <c r="D971" s="79"/>
      <c r="E971" s="79"/>
      <c r="F971" s="79"/>
      <c r="G971" s="79"/>
      <c r="H971" s="79"/>
      <c r="I971" s="79"/>
      <c r="J971" s="79"/>
      <c r="K971" s="79"/>
      <c r="L971" s="79"/>
      <c r="M971" s="79"/>
      <c r="N971" s="79"/>
      <c r="O971" s="79"/>
      <c r="P971" s="79"/>
      <c r="Q971" s="79"/>
      <c r="R971" s="79"/>
      <c r="S971" s="79"/>
      <c r="T971" s="79"/>
      <c r="U971" s="79"/>
      <c r="V971" s="79"/>
      <c r="W971" s="79"/>
      <c r="X971" s="79"/>
      <c r="Y971" s="79"/>
      <c r="Z971" s="79"/>
    </row>
    <row r="972" spans="1:26" ht="15.75" customHeight="1">
      <c r="A972" s="79"/>
      <c r="B972" s="79"/>
      <c r="C972" s="79"/>
      <c r="D972" s="79"/>
      <c r="E972" s="79"/>
      <c r="F972" s="79"/>
      <c r="G972" s="79"/>
      <c r="H972" s="79"/>
      <c r="I972" s="79"/>
      <c r="J972" s="79"/>
      <c r="K972" s="79"/>
      <c r="L972" s="79"/>
      <c r="M972" s="79"/>
      <c r="N972" s="79"/>
      <c r="O972" s="79"/>
      <c r="P972" s="79"/>
      <c r="Q972" s="79"/>
      <c r="R972" s="79"/>
      <c r="S972" s="79"/>
      <c r="T972" s="79"/>
      <c r="U972" s="79"/>
      <c r="V972" s="79"/>
      <c r="W972" s="79"/>
      <c r="X972" s="79"/>
      <c r="Y972" s="79"/>
      <c r="Z972" s="79"/>
    </row>
    <row r="973" spans="1:26" ht="15.75" customHeight="1">
      <c r="A973" s="79"/>
      <c r="B973" s="79"/>
      <c r="C973" s="79"/>
      <c r="D973" s="79"/>
      <c r="E973" s="79"/>
      <c r="F973" s="79"/>
      <c r="G973" s="79"/>
      <c r="H973" s="79"/>
      <c r="I973" s="79"/>
      <c r="J973" s="79"/>
      <c r="K973" s="79"/>
      <c r="L973" s="79"/>
      <c r="M973" s="79"/>
      <c r="N973" s="79"/>
      <c r="O973" s="79"/>
      <c r="P973" s="79"/>
      <c r="Q973" s="79"/>
      <c r="R973" s="79"/>
      <c r="S973" s="79"/>
      <c r="T973" s="79"/>
      <c r="U973" s="79"/>
      <c r="V973" s="79"/>
      <c r="W973" s="79"/>
      <c r="X973" s="79"/>
      <c r="Y973" s="79"/>
      <c r="Z973" s="79"/>
    </row>
    <row r="974" spans="1:26" ht="15.75" customHeight="1">
      <c r="A974" s="79"/>
      <c r="B974" s="79"/>
      <c r="C974" s="79"/>
      <c r="D974" s="79"/>
      <c r="E974" s="79"/>
      <c r="F974" s="79"/>
      <c r="G974" s="79"/>
      <c r="H974" s="79"/>
      <c r="I974" s="79"/>
      <c r="J974" s="79"/>
      <c r="K974" s="79"/>
      <c r="L974" s="79"/>
      <c r="M974" s="79"/>
      <c r="N974" s="79"/>
      <c r="O974" s="79"/>
      <c r="P974" s="79"/>
      <c r="Q974" s="79"/>
      <c r="R974" s="79"/>
      <c r="S974" s="79"/>
      <c r="T974" s="79"/>
      <c r="U974" s="79"/>
      <c r="V974" s="79"/>
      <c r="W974" s="79"/>
      <c r="X974" s="79"/>
      <c r="Y974" s="79"/>
      <c r="Z974" s="79"/>
    </row>
    <row r="975" spans="1:26" ht="15.75" customHeight="1">
      <c r="A975" s="79"/>
      <c r="B975" s="79"/>
      <c r="C975" s="79"/>
      <c r="D975" s="79"/>
      <c r="E975" s="79"/>
      <c r="F975" s="79"/>
      <c r="G975" s="79"/>
      <c r="H975" s="79"/>
      <c r="I975" s="79"/>
      <c r="J975" s="79"/>
      <c r="K975" s="79"/>
      <c r="L975" s="79"/>
      <c r="M975" s="79"/>
      <c r="N975" s="79"/>
      <c r="O975" s="79"/>
      <c r="P975" s="79"/>
      <c r="Q975" s="79"/>
      <c r="R975" s="79"/>
      <c r="S975" s="79"/>
      <c r="T975" s="79"/>
      <c r="U975" s="79"/>
      <c r="V975" s="79"/>
      <c r="W975" s="79"/>
      <c r="X975" s="79"/>
      <c r="Y975" s="79"/>
      <c r="Z975" s="79"/>
    </row>
    <row r="976" spans="1:26" ht="15.75" customHeight="1">
      <c r="A976" s="79"/>
      <c r="B976" s="79"/>
      <c r="C976" s="79"/>
      <c r="D976" s="79"/>
      <c r="E976" s="79"/>
      <c r="F976" s="79"/>
      <c r="G976" s="79"/>
      <c r="H976" s="79"/>
      <c r="I976" s="79"/>
      <c r="J976" s="79"/>
      <c r="K976" s="79"/>
      <c r="L976" s="79"/>
      <c r="M976" s="79"/>
      <c r="N976" s="79"/>
      <c r="O976" s="79"/>
      <c r="P976" s="79"/>
      <c r="Q976" s="79"/>
      <c r="R976" s="79"/>
      <c r="S976" s="79"/>
      <c r="T976" s="79"/>
      <c r="U976" s="79"/>
      <c r="V976" s="79"/>
      <c r="W976" s="79"/>
      <c r="X976" s="79"/>
      <c r="Y976" s="79"/>
      <c r="Z976" s="79"/>
    </row>
    <row r="977" spans="1:26" ht="15.75" customHeight="1">
      <c r="A977" s="79"/>
      <c r="B977" s="79"/>
      <c r="C977" s="79"/>
      <c r="D977" s="79"/>
      <c r="E977" s="79"/>
      <c r="F977" s="79"/>
      <c r="G977" s="79"/>
      <c r="H977" s="79"/>
      <c r="I977" s="79"/>
      <c r="J977" s="79"/>
      <c r="K977" s="79"/>
      <c r="L977" s="79"/>
      <c r="M977" s="79"/>
      <c r="N977" s="79"/>
      <c r="O977" s="79"/>
      <c r="P977" s="79"/>
      <c r="Q977" s="79"/>
      <c r="R977" s="79"/>
      <c r="S977" s="79"/>
      <c r="T977" s="79"/>
      <c r="U977" s="79"/>
      <c r="V977" s="79"/>
      <c r="W977" s="79"/>
      <c r="X977" s="79"/>
      <c r="Y977" s="79"/>
      <c r="Z977" s="79"/>
    </row>
    <row r="978" spans="1:26" ht="15.75" customHeight="1">
      <c r="A978" s="79"/>
      <c r="B978" s="79"/>
      <c r="C978" s="79"/>
      <c r="D978" s="79"/>
      <c r="E978" s="79"/>
      <c r="F978" s="79"/>
      <c r="G978" s="79"/>
      <c r="H978" s="79"/>
      <c r="I978" s="79"/>
      <c r="J978" s="79"/>
      <c r="K978" s="79"/>
      <c r="L978" s="79"/>
      <c r="M978" s="79"/>
      <c r="N978" s="79"/>
      <c r="O978" s="79"/>
      <c r="P978" s="79"/>
      <c r="Q978" s="79"/>
      <c r="R978" s="79"/>
      <c r="S978" s="79"/>
      <c r="T978" s="79"/>
      <c r="U978" s="79"/>
      <c r="V978" s="79"/>
      <c r="W978" s="79"/>
      <c r="X978" s="79"/>
      <c r="Y978" s="79"/>
      <c r="Z978" s="79"/>
    </row>
    <row r="979" spans="1:26" ht="15.75" customHeight="1">
      <c r="A979" s="79"/>
      <c r="B979" s="79"/>
      <c r="C979" s="79"/>
      <c r="D979" s="79"/>
      <c r="E979" s="79"/>
      <c r="F979" s="79"/>
      <c r="G979" s="79"/>
      <c r="H979" s="79"/>
      <c r="I979" s="79"/>
      <c r="J979" s="79"/>
      <c r="K979" s="79"/>
      <c r="L979" s="79"/>
      <c r="M979" s="79"/>
      <c r="N979" s="79"/>
      <c r="O979" s="79"/>
      <c r="P979" s="79"/>
      <c r="Q979" s="79"/>
      <c r="R979" s="79"/>
      <c r="S979" s="79"/>
      <c r="T979" s="79"/>
      <c r="U979" s="79"/>
      <c r="V979" s="79"/>
      <c r="W979" s="79"/>
      <c r="X979" s="79"/>
      <c r="Y979" s="79"/>
      <c r="Z979" s="79"/>
    </row>
    <row r="980" spans="1:26" ht="15.75" customHeight="1">
      <c r="A980" s="79"/>
      <c r="B980" s="79"/>
      <c r="C980" s="79"/>
      <c r="D980" s="79"/>
      <c r="E980" s="79"/>
      <c r="F980" s="79"/>
      <c r="G980" s="79"/>
      <c r="H980" s="79"/>
      <c r="I980" s="79"/>
      <c r="J980" s="79"/>
      <c r="K980" s="79"/>
      <c r="L980" s="79"/>
      <c r="M980" s="79"/>
      <c r="N980" s="79"/>
      <c r="O980" s="79"/>
      <c r="P980" s="79"/>
      <c r="Q980" s="79"/>
      <c r="R980" s="79"/>
      <c r="S980" s="79"/>
      <c r="T980" s="79"/>
      <c r="U980" s="79"/>
      <c r="V980" s="79"/>
      <c r="W980" s="79"/>
      <c r="X980" s="79"/>
      <c r="Y980" s="79"/>
      <c r="Z980" s="79"/>
    </row>
    <row r="981" spans="1:26" ht="15.75" customHeight="1">
      <c r="A981" s="79"/>
      <c r="B981" s="79"/>
      <c r="C981" s="79"/>
      <c r="D981" s="79"/>
      <c r="E981" s="79"/>
      <c r="F981" s="79"/>
      <c r="G981" s="79"/>
      <c r="H981" s="79"/>
      <c r="I981" s="79"/>
      <c r="J981" s="79"/>
      <c r="K981" s="79"/>
      <c r="L981" s="79"/>
      <c r="M981" s="79"/>
      <c r="N981" s="79"/>
      <c r="O981" s="79"/>
      <c r="P981" s="79"/>
      <c r="Q981" s="79"/>
      <c r="R981" s="79"/>
      <c r="S981" s="79"/>
      <c r="T981" s="79"/>
      <c r="U981" s="79"/>
      <c r="V981" s="79"/>
      <c r="W981" s="79"/>
      <c r="X981" s="79"/>
      <c r="Y981" s="79"/>
      <c r="Z981" s="79"/>
    </row>
    <row r="982" spans="1:26" ht="15.75" customHeight="1">
      <c r="A982" s="79"/>
      <c r="B982" s="79"/>
      <c r="C982" s="79"/>
      <c r="D982" s="79"/>
      <c r="E982" s="79"/>
      <c r="F982" s="79"/>
      <c r="G982" s="79"/>
      <c r="H982" s="79"/>
      <c r="I982" s="79"/>
      <c r="J982" s="79"/>
      <c r="K982" s="79"/>
      <c r="L982" s="79"/>
      <c r="M982" s="79"/>
      <c r="N982" s="79"/>
      <c r="O982" s="79"/>
      <c r="P982" s="79"/>
      <c r="Q982" s="79"/>
      <c r="R982" s="79"/>
      <c r="S982" s="79"/>
      <c r="T982" s="79"/>
      <c r="U982" s="79"/>
      <c r="V982" s="79"/>
      <c r="W982" s="79"/>
      <c r="X982" s="79"/>
      <c r="Y982" s="79"/>
      <c r="Z982" s="79"/>
    </row>
    <row r="983" spans="1:26" ht="15.75" customHeight="1">
      <c r="A983" s="79"/>
      <c r="B983" s="79"/>
      <c r="C983" s="79"/>
      <c r="D983" s="79"/>
      <c r="E983" s="79"/>
      <c r="F983" s="79"/>
      <c r="G983" s="79"/>
      <c r="H983" s="79"/>
      <c r="I983" s="79"/>
      <c r="J983" s="79"/>
      <c r="K983" s="79"/>
      <c r="L983" s="79"/>
      <c r="M983" s="79"/>
      <c r="N983" s="79"/>
      <c r="O983" s="79"/>
      <c r="P983" s="79"/>
      <c r="Q983" s="79"/>
      <c r="R983" s="79"/>
      <c r="S983" s="79"/>
      <c r="T983" s="79"/>
      <c r="U983" s="79"/>
      <c r="V983" s="79"/>
      <c r="W983" s="79"/>
      <c r="X983" s="79"/>
      <c r="Y983" s="79"/>
      <c r="Z983" s="79"/>
    </row>
    <row r="984" spans="1:26" ht="15.75" customHeight="1">
      <c r="A984" s="79"/>
      <c r="B984" s="79"/>
      <c r="C984" s="79"/>
      <c r="D984" s="79"/>
      <c r="E984" s="79"/>
      <c r="F984" s="79"/>
      <c r="G984" s="79"/>
      <c r="H984" s="79"/>
      <c r="I984" s="79"/>
      <c r="J984" s="79"/>
      <c r="K984" s="79"/>
      <c r="L984" s="79"/>
      <c r="M984" s="79"/>
      <c r="N984" s="79"/>
      <c r="O984" s="79"/>
      <c r="P984" s="79"/>
      <c r="Q984" s="79"/>
      <c r="R984" s="79"/>
      <c r="S984" s="79"/>
      <c r="T984" s="79"/>
      <c r="U984" s="79"/>
      <c r="V984" s="79"/>
      <c r="W984" s="79"/>
      <c r="X984" s="79"/>
      <c r="Y984" s="79"/>
      <c r="Z984" s="79"/>
    </row>
    <row r="985" spans="1:26" ht="15.75" customHeight="1">
      <c r="A985" s="79"/>
      <c r="B985" s="79"/>
      <c r="C985" s="79"/>
      <c r="D985" s="79"/>
      <c r="E985" s="79"/>
      <c r="F985" s="79"/>
      <c r="G985" s="79"/>
      <c r="H985" s="79"/>
      <c r="I985" s="79"/>
      <c r="J985" s="79"/>
      <c r="K985" s="79"/>
      <c r="L985" s="79"/>
      <c r="M985" s="79"/>
      <c r="N985" s="79"/>
      <c r="O985" s="79"/>
      <c r="P985" s="79"/>
      <c r="Q985" s="79"/>
      <c r="R985" s="79"/>
      <c r="S985" s="79"/>
      <c r="T985" s="79"/>
      <c r="U985" s="79"/>
      <c r="V985" s="79"/>
      <c r="W985" s="79"/>
      <c r="X985" s="79"/>
      <c r="Y985" s="79"/>
      <c r="Z985" s="79"/>
    </row>
    <row r="986" spans="1:26" ht="15.75" customHeight="1">
      <c r="A986" s="79"/>
      <c r="B986" s="79"/>
      <c r="C986" s="79"/>
      <c r="D986" s="79"/>
      <c r="E986" s="79"/>
      <c r="F986" s="79"/>
      <c r="G986" s="79"/>
      <c r="H986" s="79"/>
      <c r="I986" s="79"/>
      <c r="J986" s="79"/>
      <c r="K986" s="79"/>
      <c r="L986" s="79"/>
      <c r="M986" s="79"/>
      <c r="N986" s="79"/>
      <c r="O986" s="79"/>
      <c r="P986" s="79"/>
      <c r="Q986" s="79"/>
      <c r="R986" s="79"/>
      <c r="S986" s="79"/>
      <c r="T986" s="79"/>
      <c r="U986" s="79"/>
      <c r="V986" s="79"/>
      <c r="W986" s="79"/>
      <c r="X986" s="79"/>
      <c r="Y986" s="79"/>
      <c r="Z986" s="79"/>
    </row>
    <row r="987" spans="1:26" ht="15.75" customHeight="1">
      <c r="A987" s="79"/>
      <c r="B987" s="79"/>
      <c r="C987" s="79"/>
      <c r="D987" s="79"/>
      <c r="E987" s="79"/>
      <c r="F987" s="79"/>
      <c r="G987" s="79"/>
      <c r="H987" s="79"/>
      <c r="I987" s="79"/>
      <c r="J987" s="79"/>
      <c r="K987" s="79"/>
      <c r="L987" s="79"/>
      <c r="M987" s="79"/>
      <c r="N987" s="79"/>
      <c r="O987" s="79"/>
      <c r="P987" s="79"/>
      <c r="Q987" s="79"/>
      <c r="R987" s="79"/>
      <c r="S987" s="79"/>
      <c r="T987" s="79"/>
      <c r="U987" s="79"/>
      <c r="V987" s="79"/>
      <c r="W987" s="79"/>
      <c r="X987" s="79"/>
      <c r="Y987" s="79"/>
      <c r="Z987" s="79"/>
    </row>
    <row r="988" spans="1:26" ht="15.75" customHeight="1">
      <c r="A988" s="79"/>
      <c r="B988" s="79"/>
      <c r="C988" s="79"/>
      <c r="D988" s="79"/>
      <c r="E988" s="79"/>
      <c r="F988" s="79"/>
      <c r="G988" s="79"/>
      <c r="H988" s="79"/>
      <c r="I988" s="79"/>
      <c r="J988" s="79"/>
      <c r="K988" s="79"/>
      <c r="L988" s="79"/>
      <c r="M988" s="79"/>
      <c r="N988" s="79"/>
      <c r="O988" s="79"/>
      <c r="P988" s="79"/>
      <c r="Q988" s="79"/>
      <c r="R988" s="79"/>
      <c r="S988" s="79"/>
      <c r="T988" s="79"/>
      <c r="U988" s="79"/>
      <c r="V988" s="79"/>
      <c r="W988" s="79"/>
      <c r="X988" s="79"/>
      <c r="Y988" s="79"/>
      <c r="Z988" s="79"/>
    </row>
    <row r="989" spans="1:26" ht="15.75" customHeight="1">
      <c r="A989" s="79"/>
      <c r="B989" s="79"/>
      <c r="C989" s="79"/>
      <c r="D989" s="79"/>
      <c r="E989" s="79"/>
      <c r="F989" s="79"/>
      <c r="G989" s="79"/>
      <c r="H989" s="79"/>
      <c r="I989" s="79"/>
      <c r="J989" s="79"/>
      <c r="K989" s="79"/>
      <c r="L989" s="79"/>
      <c r="M989" s="79"/>
      <c r="N989" s="79"/>
      <c r="O989" s="79"/>
      <c r="P989" s="79"/>
      <c r="Q989" s="79"/>
      <c r="R989" s="79"/>
      <c r="S989" s="79"/>
      <c r="T989" s="79"/>
      <c r="U989" s="79"/>
      <c r="V989" s="79"/>
      <c r="W989" s="79"/>
      <c r="X989" s="79"/>
      <c r="Y989" s="79"/>
      <c r="Z989" s="79"/>
    </row>
    <row r="990" spans="1:26" ht="15.75" customHeight="1">
      <c r="A990" s="79"/>
      <c r="B990" s="79"/>
      <c r="C990" s="79"/>
      <c r="D990" s="79"/>
      <c r="E990" s="79"/>
      <c r="F990" s="79"/>
      <c r="G990" s="79"/>
      <c r="H990" s="79"/>
      <c r="I990" s="79"/>
      <c r="J990" s="79"/>
      <c r="K990" s="79"/>
      <c r="L990" s="79"/>
      <c r="M990" s="79"/>
      <c r="N990" s="79"/>
      <c r="O990" s="79"/>
      <c r="P990" s="79"/>
      <c r="Q990" s="79"/>
      <c r="R990" s="79"/>
      <c r="S990" s="79"/>
      <c r="T990" s="79"/>
      <c r="U990" s="79"/>
      <c r="V990" s="79"/>
      <c r="W990" s="79"/>
      <c r="X990" s="79"/>
      <c r="Y990" s="79"/>
      <c r="Z990" s="79"/>
    </row>
    <row r="991" spans="1:26" ht="15.75" customHeight="1">
      <c r="A991" s="79"/>
      <c r="B991" s="79"/>
      <c r="C991" s="79"/>
      <c r="D991" s="79"/>
      <c r="E991" s="79"/>
      <c r="F991" s="79"/>
      <c r="G991" s="79"/>
      <c r="H991" s="79"/>
      <c r="I991" s="79"/>
      <c r="J991" s="79"/>
      <c r="K991" s="79"/>
      <c r="L991" s="79"/>
      <c r="M991" s="79"/>
      <c r="N991" s="79"/>
      <c r="O991" s="79"/>
      <c r="P991" s="79"/>
      <c r="Q991" s="79"/>
      <c r="R991" s="79"/>
      <c r="S991" s="79"/>
      <c r="T991" s="79"/>
      <c r="U991" s="79"/>
      <c r="V991" s="79"/>
      <c r="W991" s="79"/>
      <c r="X991" s="79"/>
      <c r="Y991" s="79"/>
      <c r="Z991" s="79"/>
    </row>
    <row r="992" spans="1:26" ht="15.75" customHeight="1">
      <c r="A992" s="79"/>
      <c r="B992" s="79"/>
      <c r="C992" s="79"/>
      <c r="D992" s="79"/>
      <c r="E992" s="79"/>
      <c r="F992" s="79"/>
      <c r="G992" s="79"/>
      <c r="H992" s="79"/>
      <c r="I992" s="79"/>
      <c r="J992" s="79"/>
      <c r="K992" s="79"/>
      <c r="L992" s="79"/>
      <c r="M992" s="79"/>
      <c r="N992" s="79"/>
      <c r="O992" s="79"/>
      <c r="P992" s="79"/>
      <c r="Q992" s="79"/>
      <c r="R992" s="79"/>
      <c r="S992" s="79"/>
      <c r="T992" s="79"/>
      <c r="U992" s="79"/>
      <c r="V992" s="79"/>
      <c r="W992" s="79"/>
      <c r="X992" s="79"/>
      <c r="Y992" s="79"/>
      <c r="Z992" s="79"/>
    </row>
    <row r="993" spans="1:26" ht="15.75" customHeight="1">
      <c r="A993" s="79"/>
      <c r="B993" s="79"/>
      <c r="C993" s="79"/>
      <c r="D993" s="79"/>
      <c r="E993" s="79"/>
      <c r="F993" s="79"/>
      <c r="G993" s="79"/>
      <c r="H993" s="79"/>
      <c r="I993" s="79"/>
      <c r="J993" s="79"/>
      <c r="K993" s="79"/>
      <c r="L993" s="79"/>
      <c r="M993" s="79"/>
      <c r="N993" s="79"/>
      <c r="O993" s="79"/>
      <c r="P993" s="79"/>
      <c r="Q993" s="79"/>
      <c r="R993" s="79"/>
      <c r="S993" s="79"/>
      <c r="T993" s="79"/>
      <c r="U993" s="79"/>
      <c r="V993" s="79"/>
      <c r="W993" s="79"/>
      <c r="X993" s="79"/>
      <c r="Y993" s="79"/>
      <c r="Z993" s="79"/>
    </row>
    <row r="994" spans="1:26" ht="15.75" customHeight="1">
      <c r="A994" s="79"/>
      <c r="B994" s="79"/>
      <c r="C994" s="79"/>
      <c r="D994" s="79"/>
      <c r="E994" s="79"/>
      <c r="F994" s="79"/>
      <c r="G994" s="79"/>
      <c r="H994" s="79"/>
      <c r="I994" s="79"/>
      <c r="J994" s="79"/>
      <c r="K994" s="79"/>
      <c r="L994" s="79"/>
      <c r="M994" s="79"/>
      <c r="N994" s="79"/>
      <c r="O994" s="79"/>
      <c r="P994" s="79"/>
      <c r="Q994" s="79"/>
      <c r="R994" s="79"/>
      <c r="S994" s="79"/>
      <c r="T994" s="79"/>
      <c r="U994" s="79"/>
      <c r="V994" s="79"/>
      <c r="W994" s="79"/>
      <c r="X994" s="79"/>
      <c r="Y994" s="79"/>
      <c r="Z994" s="79"/>
    </row>
    <row r="995" spans="1:26" ht="15.75" customHeight="1">
      <c r="A995" s="79"/>
      <c r="B995" s="79"/>
      <c r="C995" s="79"/>
      <c r="D995" s="79"/>
      <c r="E995" s="79"/>
      <c r="F995" s="79"/>
      <c r="G995" s="79"/>
      <c r="H995" s="79"/>
      <c r="I995" s="79"/>
      <c r="J995" s="79"/>
      <c r="K995" s="79"/>
      <c r="L995" s="79"/>
      <c r="M995" s="79"/>
      <c r="N995" s="79"/>
      <c r="O995" s="79"/>
      <c r="P995" s="79"/>
      <c r="Q995" s="79"/>
      <c r="R995" s="79"/>
      <c r="S995" s="79"/>
      <c r="T995" s="79"/>
      <c r="U995" s="79"/>
      <c r="V995" s="79"/>
      <c r="W995" s="79"/>
      <c r="X995" s="79"/>
      <c r="Y995" s="79"/>
      <c r="Z995" s="79"/>
    </row>
    <row r="996" spans="1:26" ht="15.75" customHeight="1">
      <c r="A996" s="79"/>
      <c r="B996" s="79"/>
      <c r="C996" s="79"/>
      <c r="D996" s="79"/>
      <c r="E996" s="79"/>
      <c r="F996" s="79"/>
      <c r="G996" s="79"/>
      <c r="H996" s="79"/>
      <c r="I996" s="79"/>
      <c r="J996" s="79"/>
      <c r="K996" s="79"/>
      <c r="L996" s="79"/>
      <c r="M996" s="79"/>
      <c r="N996" s="79"/>
      <c r="O996" s="79"/>
      <c r="P996" s="79"/>
      <c r="Q996" s="79"/>
      <c r="R996" s="79"/>
      <c r="S996" s="79"/>
      <c r="T996" s="79"/>
      <c r="U996" s="79"/>
      <c r="V996" s="79"/>
      <c r="W996" s="79"/>
      <c r="X996" s="79"/>
      <c r="Y996" s="79"/>
      <c r="Z996" s="79"/>
    </row>
    <row r="997" spans="1:26" ht="15.75" customHeight="1">
      <c r="A997" s="79"/>
      <c r="B997" s="79"/>
      <c r="C997" s="79"/>
      <c r="D997" s="79"/>
      <c r="E997" s="79"/>
      <c r="F997" s="79"/>
      <c r="G997" s="79"/>
      <c r="H997" s="79"/>
      <c r="I997" s="79"/>
      <c r="J997" s="79"/>
      <c r="K997" s="79"/>
      <c r="L997" s="79"/>
      <c r="M997" s="79"/>
      <c r="N997" s="79"/>
      <c r="O997" s="79"/>
      <c r="P997" s="79"/>
      <c r="Q997" s="79"/>
      <c r="R997" s="79"/>
      <c r="S997" s="79"/>
      <c r="T997" s="79"/>
      <c r="U997" s="79"/>
      <c r="V997" s="79"/>
      <c r="W997" s="79"/>
      <c r="X997" s="79"/>
      <c r="Y997" s="79"/>
      <c r="Z997" s="79"/>
    </row>
    <row r="998" spans="1:26" ht="15.75" customHeight="1">
      <c r="A998" s="79"/>
      <c r="B998" s="79"/>
      <c r="C998" s="79"/>
      <c r="D998" s="79"/>
      <c r="E998" s="79"/>
      <c r="F998" s="79"/>
      <c r="G998" s="79"/>
      <c r="H998" s="79"/>
      <c r="I998" s="79"/>
      <c r="J998" s="79"/>
      <c r="K998" s="79"/>
      <c r="L998" s="79"/>
      <c r="M998" s="79"/>
      <c r="N998" s="79"/>
      <c r="O998" s="79"/>
      <c r="P998" s="79"/>
      <c r="Q998" s="79"/>
      <c r="R998" s="79"/>
      <c r="S998" s="79"/>
      <c r="T998" s="79"/>
      <c r="U998" s="79"/>
      <c r="V998" s="79"/>
      <c r="W998" s="79"/>
      <c r="X998" s="79"/>
      <c r="Y998" s="79"/>
      <c r="Z998" s="79"/>
    </row>
    <row r="999" spans="1:26" ht="15.75" customHeight="1">
      <c r="A999" s="79"/>
      <c r="B999" s="79"/>
      <c r="C999" s="79"/>
      <c r="D999" s="79"/>
      <c r="E999" s="79"/>
      <c r="F999" s="79"/>
      <c r="G999" s="79"/>
      <c r="H999" s="79"/>
      <c r="I999" s="79"/>
      <c r="J999" s="79"/>
      <c r="K999" s="79"/>
      <c r="L999" s="79"/>
      <c r="M999" s="79"/>
      <c r="N999" s="79"/>
      <c r="O999" s="79"/>
      <c r="P999" s="79"/>
      <c r="Q999" s="79"/>
      <c r="R999" s="79"/>
      <c r="S999" s="79"/>
      <c r="T999" s="79"/>
      <c r="U999" s="79"/>
      <c r="V999" s="79"/>
      <c r="W999" s="79"/>
      <c r="X999" s="79"/>
      <c r="Y999" s="79"/>
      <c r="Z999" s="79"/>
    </row>
    <row r="1000" spans="1:26" ht="15.75" customHeight="1">
      <c r="A1000" s="79"/>
      <c r="B1000" s="79"/>
      <c r="C1000" s="79"/>
      <c r="D1000" s="79"/>
      <c r="E1000" s="79"/>
      <c r="F1000" s="79"/>
      <c r="G1000" s="79"/>
      <c r="H1000" s="79"/>
      <c r="I1000" s="79"/>
      <c r="J1000" s="79"/>
      <c r="K1000" s="79"/>
      <c r="L1000" s="79"/>
      <c r="M1000" s="79"/>
      <c r="N1000" s="79"/>
      <c r="O1000" s="79"/>
      <c r="P1000" s="79"/>
      <c r="Q1000" s="79"/>
      <c r="R1000" s="79"/>
      <c r="S1000" s="79"/>
      <c r="T1000" s="79"/>
      <c r="U1000" s="79"/>
      <c r="V1000" s="79"/>
      <c r="W1000" s="79"/>
      <c r="X1000" s="79"/>
      <c r="Y1000" s="79"/>
      <c r="Z1000" s="79"/>
    </row>
  </sheetData>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4"/>
  <sheetViews>
    <sheetView workbookViewId="0">
      <selection activeCell="G29" sqref="G29"/>
    </sheetView>
  </sheetViews>
  <sheetFormatPr defaultColWidth="8.85546875" defaultRowHeight="15"/>
  <cols>
    <col min="1" max="1" width="31.28515625" style="117" customWidth="1"/>
    <col min="2" max="2" width="28.140625" style="117" customWidth="1"/>
    <col min="3" max="3" width="68" style="117" customWidth="1"/>
    <col min="4" max="7" width="8.85546875" style="117" customWidth="1"/>
    <col min="8" max="16384" width="8.85546875" style="117"/>
  </cols>
  <sheetData>
    <row r="1" spans="1:3">
      <c r="A1" s="22" t="s">
        <v>1926</v>
      </c>
      <c r="B1" s="22" t="s">
        <v>1927</v>
      </c>
    </row>
    <row r="2" spans="1:3" ht="63.95" customHeight="1">
      <c r="A2" t="s">
        <v>1928</v>
      </c>
      <c r="B2" t="s">
        <v>1929</v>
      </c>
      <c r="C2" s="104" t="s">
        <v>1930</v>
      </c>
    </row>
    <row r="3" spans="1:3">
      <c r="A3" t="s">
        <v>1931</v>
      </c>
      <c r="B3" t="s">
        <v>1932</v>
      </c>
    </row>
    <row r="4" spans="1:3">
      <c r="A4" t="s">
        <v>1933</v>
      </c>
      <c r="B4" t="s">
        <v>1934</v>
      </c>
    </row>
  </sheetData>
  <pageMargins left="0.7" right="0.7" top="0.75" bottom="0.75" header="0.3" footer="0.3"/>
  <pageSetup orientation="portrait" horizontalDpi="1200" verticalDpi="12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7" tint="0.39997558519241921"/>
  </sheetPr>
  <dimension ref="A1:B56"/>
  <sheetViews>
    <sheetView zoomScale="85" zoomScaleNormal="85" workbookViewId="0">
      <selection activeCell="A51" sqref="A51"/>
    </sheetView>
  </sheetViews>
  <sheetFormatPr defaultColWidth="9.140625" defaultRowHeight="15"/>
  <cols>
    <col min="1" max="2" width="76.85546875" style="117" bestFit="1" customWidth="1"/>
    <col min="3" max="6" width="9.140625" style="117" customWidth="1"/>
    <col min="7" max="16384" width="9.140625" style="117"/>
  </cols>
  <sheetData>
    <row r="1" spans="1:2">
      <c r="A1" s="272" t="s">
        <v>1272</v>
      </c>
      <c r="B1" s="269"/>
    </row>
    <row r="2" spans="1:2">
      <c r="A2" s="56" t="s">
        <v>1273</v>
      </c>
      <c r="B2" s="56" t="s">
        <v>1274</v>
      </c>
    </row>
    <row r="3" spans="1:2" ht="15.95" customHeight="1">
      <c r="A3" s="57" t="s">
        <v>1275</v>
      </c>
      <c r="B3" t="str">
        <f t="shared" ref="B3:B40" si="0">A3</f>
        <v>million metric tons / year</v>
      </c>
    </row>
    <row r="4" spans="1:2" ht="15.95" customHeight="1">
      <c r="A4" s="57" t="s">
        <v>1276</v>
      </c>
      <c r="B4" t="str">
        <f t="shared" si="0"/>
        <v>g CO2e / 2019 dollar</v>
      </c>
    </row>
    <row r="5" spans="1:2" ht="15.95" customHeight="1">
      <c r="A5" s="58" t="s">
        <v>1277</v>
      </c>
      <c r="B5" t="str">
        <f t="shared" si="0"/>
        <v>thousand metric tons / year</v>
      </c>
    </row>
    <row r="6" spans="1:2" ht="15.95" customHeight="1">
      <c r="A6" s="58" t="s">
        <v>1278</v>
      </c>
      <c r="B6" t="str">
        <f t="shared" si="0"/>
        <v>g CO2 / 2019 dollar</v>
      </c>
    </row>
    <row r="7" spans="1:2" ht="15.95" customHeight="1">
      <c r="A7" s="58" t="s">
        <v>1279</v>
      </c>
      <c r="B7" t="str">
        <f t="shared" si="0"/>
        <v>2019 dollars / ton CO2e abated, Annual average abatement (MtCO2e)</v>
      </c>
    </row>
    <row r="8" spans="1:2" ht="15.95" customHeight="1">
      <c r="A8" s="58" t="s">
        <v>1280</v>
      </c>
      <c r="B8" t="str">
        <f t="shared" si="0"/>
        <v>billion 2019 dollars / year</v>
      </c>
    </row>
    <row r="9" spans="1:2" ht="15.95" customHeight="1">
      <c r="A9" s="58" t="s">
        <v>1281</v>
      </c>
      <c r="B9" t="str">
        <f t="shared" si="0"/>
        <v>billion 2019 dollars</v>
      </c>
    </row>
    <row r="10" spans="1:2" ht="15.95" customHeight="1">
      <c r="A10" s="58" t="s">
        <v>1282</v>
      </c>
      <c r="B10" t="str">
        <f t="shared" si="0"/>
        <v>jobs</v>
      </c>
    </row>
    <row r="11" spans="1:2" ht="15.95" customHeight="1">
      <c r="A11" s="58" t="s">
        <v>1283</v>
      </c>
      <c r="B11" t="str">
        <f t="shared" si="0"/>
        <v>incidents / year</v>
      </c>
    </row>
    <row r="12" spans="1:2" ht="15.95" customHeight="1">
      <c r="A12" s="58" t="s">
        <v>1284</v>
      </c>
      <c r="B12" t="str">
        <f t="shared" si="0"/>
        <v>% change</v>
      </c>
    </row>
    <row r="13" spans="1:2" ht="15.95" customHeight="1">
      <c r="A13" s="58" t="s">
        <v>1285</v>
      </c>
      <c r="B13" t="str">
        <f t="shared" si="0"/>
        <v>2019 dollars / employee-year</v>
      </c>
    </row>
    <row r="14" spans="1:2" ht="15.95" customHeight="1">
      <c r="A14" s="58" t="s">
        <v>1286</v>
      </c>
      <c r="B14" t="str">
        <f t="shared" si="0"/>
        <v>lives / year</v>
      </c>
    </row>
    <row r="15" spans="1:2" ht="15.95" customHeight="1">
      <c r="A15" s="58" t="s">
        <v>1287</v>
      </c>
      <c r="B15" t="str">
        <f t="shared" si="0"/>
        <v>terawatt-hours (TWh) / year</v>
      </c>
    </row>
    <row r="16" spans="1:2" ht="15.95" customHeight="1">
      <c r="A16" s="58" t="s">
        <v>1288</v>
      </c>
      <c r="B16" t="str">
        <f t="shared" si="0"/>
        <v>gigawatts (GW) / year</v>
      </c>
    </row>
    <row r="17" spans="1:2" ht="15.95" customHeight="1">
      <c r="A17" s="58" t="s">
        <v>1289</v>
      </c>
      <c r="B17" t="str">
        <f t="shared" si="0"/>
        <v>2019 dollars / megawatt-hour (MWh)</v>
      </c>
    </row>
    <row r="18" spans="1:2" ht="15.95" customHeight="1">
      <c r="A18" s="58" t="s">
        <v>1290</v>
      </c>
      <c r="B18" t="str">
        <f t="shared" si="0"/>
        <v>cubic km / yr</v>
      </c>
    </row>
    <row r="19" spans="1:2" ht="15.95" customHeight="1">
      <c r="A19" s="58" t="s">
        <v>1291</v>
      </c>
      <c r="B19" t="str">
        <f t="shared" si="0"/>
        <v>trillion passenger-miles / year</v>
      </c>
    </row>
    <row r="20" spans="1:2" ht="15.95" customHeight="1">
      <c r="A20" s="58" t="s">
        <v>1292</v>
      </c>
      <c r="B20" t="str">
        <f t="shared" si="0"/>
        <v>trillion freight ton-miles / year</v>
      </c>
    </row>
    <row r="21" spans="1:2" ht="15.95" customHeight="1">
      <c r="A21" s="58" t="s">
        <v>1293</v>
      </c>
      <c r="B21" t="str">
        <f t="shared" si="0"/>
        <v>million vehicles / year</v>
      </c>
    </row>
    <row r="22" spans="1:2" ht="15.95" customHeight="1">
      <c r="A22" s="58" t="s">
        <v>1294</v>
      </c>
      <c r="B22" t="str">
        <f t="shared" si="0"/>
        <v>thousand vehicles / year</v>
      </c>
    </row>
    <row r="23" spans="1:2" ht="15.95" customHeight="1">
      <c r="A23" s="58" t="s">
        <v>1295</v>
      </c>
      <c r="B23" t="str">
        <f t="shared" si="0"/>
        <v>million vehicles</v>
      </c>
    </row>
    <row r="24" spans="1:2" ht="15.95" customHeight="1">
      <c r="A24" s="58" t="s">
        <v>1296</v>
      </c>
      <c r="B24" t="str">
        <f t="shared" si="0"/>
        <v>thousand vehicles</v>
      </c>
    </row>
    <row r="25" spans="1:2" ht="15.95" customHeight="1">
      <c r="A25" s="58" t="s">
        <v>1297</v>
      </c>
      <c r="B25" t="str">
        <f t="shared" si="0"/>
        <v>quads / year</v>
      </c>
    </row>
    <row r="26" spans="1:2" ht="15.95" customHeight="1">
      <c r="A26" s="58" t="s">
        <v>1298</v>
      </c>
      <c r="B26" t="str">
        <f t="shared" si="0"/>
        <v>thousand BTU / 2019 dollar</v>
      </c>
    </row>
    <row r="27" spans="1:2" ht="15.95" customHeight="1">
      <c r="A27" s="58" t="s">
        <v>1299</v>
      </c>
      <c r="B27" t="str">
        <f t="shared" si="0"/>
        <v>millions of short tons / year</v>
      </c>
    </row>
    <row r="28" spans="1:2" ht="15.95" customHeight="1">
      <c r="A28" s="58" t="s">
        <v>1300</v>
      </c>
      <c r="B28" t="str">
        <f t="shared" si="0"/>
        <v>trillion cubic feet / year</v>
      </c>
    </row>
    <row r="29" spans="1:2" ht="15.95" customHeight="1">
      <c r="A29" s="58" t="s">
        <v>1301</v>
      </c>
      <c r="B29" t="str">
        <f t="shared" si="0"/>
        <v>million barrels / year</v>
      </c>
    </row>
    <row r="30" spans="1:2" ht="15.95" customHeight="1">
      <c r="A30" s="58" t="s">
        <v>1302</v>
      </c>
      <c r="B30" t="str">
        <f t="shared" si="0"/>
        <v>million gallons / year</v>
      </c>
    </row>
    <row r="31" spans="1:2" ht="15.95" customHeight="1">
      <c r="A31" s="58" t="s">
        <v>1303</v>
      </c>
      <c r="B31" t="str">
        <f t="shared" si="0"/>
        <v>trillion BTU / year</v>
      </c>
    </row>
    <row r="32" spans="1:2" ht="15.95" customHeight="1">
      <c r="A32" s="58" t="s">
        <v>1304</v>
      </c>
      <c r="B32" t="str">
        <f t="shared" si="0"/>
        <v>2019 dollars / short ton</v>
      </c>
    </row>
    <row r="33" spans="1:2" ht="15.95" customHeight="1">
      <c r="A33" s="58" t="s">
        <v>1305</v>
      </c>
      <c r="B33" t="str">
        <f t="shared" si="0"/>
        <v>2019 dollars / thousand cubic feet</v>
      </c>
    </row>
    <row r="34" spans="1:2" ht="15.95" customHeight="1">
      <c r="A34" s="58" t="s">
        <v>1306</v>
      </c>
      <c r="B34" t="str">
        <f t="shared" si="0"/>
        <v>2019 dollars / gallon</v>
      </c>
    </row>
    <row r="35" spans="1:2" ht="15.95" customHeight="1">
      <c r="A35" s="58" t="s">
        <v>1307</v>
      </c>
      <c r="B35" t="str">
        <f t="shared" si="0"/>
        <v>2019 dollars / barrel</v>
      </c>
    </row>
    <row r="36" spans="1:2" ht="15.95" customHeight="1">
      <c r="A36" s="58" t="s">
        <v>1308</v>
      </c>
      <c r="B36" t="str">
        <f t="shared" si="0"/>
        <v>2019 dollars / kg</v>
      </c>
    </row>
    <row r="37" spans="1:2" ht="15.95" customHeight="1">
      <c r="A37" s="58" t="s">
        <v>1309</v>
      </c>
      <c r="B37" t="str">
        <f t="shared" si="0"/>
        <v>2019 dollars / kilowatt-hour (kWh)</v>
      </c>
    </row>
    <row r="38" spans="1:2" ht="15.95" customHeight="1">
      <c r="A38" s="58" t="s">
        <v>1310</v>
      </c>
      <c r="B38" t="str">
        <f t="shared" si="0"/>
        <v>cost of eqpt. to capture 1 metric ton CO2e/yr (2019 dollars)</v>
      </c>
    </row>
    <row r="39" spans="1:2" ht="15.95" customHeight="1">
      <c r="A39" s="58" t="s">
        <v>1311</v>
      </c>
      <c r="B39" t="str">
        <f t="shared" si="0"/>
        <v>million 2019 dollars / megawatt (MW)</v>
      </c>
    </row>
    <row r="40" spans="1:2" ht="15.95" customHeight="1">
      <c r="A40" s="58" t="s">
        <v>1312</v>
      </c>
      <c r="B40" t="str">
        <f t="shared" si="0"/>
        <v>cost of eqpt. to produce 1 kg H2/yr (2019 dollars)</v>
      </c>
    </row>
    <row r="42" spans="1:2">
      <c r="A42" s="272" t="s">
        <v>1313</v>
      </c>
      <c r="B42" s="269"/>
    </row>
    <row r="43" spans="1:2">
      <c r="A43" s="56" t="s">
        <v>1273</v>
      </c>
      <c r="B43" s="56" t="s">
        <v>1274</v>
      </c>
    </row>
    <row r="44" spans="1:2">
      <c r="A44" s="64" t="s">
        <v>1314</v>
      </c>
      <c r="B44" t="str">
        <f>A44</f>
        <v>$/metric ton CO2e</v>
      </c>
    </row>
    <row r="45" spans="1:2">
      <c r="A45" s="64" t="s">
        <v>1315</v>
      </c>
      <c r="B45" t="str">
        <f>A45</f>
        <v>$/MWh</v>
      </c>
    </row>
    <row r="56" spans="1:1">
      <c r="A56" s="116"/>
    </row>
  </sheetData>
  <mergeCells count="2">
    <mergeCell ref="A1:B1"/>
    <mergeCell ref="A42:B42"/>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9"/>
  </sheetPr>
  <dimension ref="A1:G232"/>
  <sheetViews>
    <sheetView workbookViewId="0">
      <selection activeCell="E33" sqref="E33"/>
    </sheetView>
  </sheetViews>
  <sheetFormatPr defaultColWidth="8.85546875" defaultRowHeight="15"/>
  <cols>
    <col min="1" max="1" width="13.28515625" style="117" customWidth="1"/>
    <col min="2" max="2" width="9.140625" style="43" customWidth="1"/>
    <col min="4" max="4" width="46" style="117" customWidth="1"/>
    <col min="5" max="5" width="9.140625" style="117" customWidth="1"/>
  </cols>
  <sheetData>
    <row r="1" spans="1:4">
      <c r="A1" s="22" t="s">
        <v>1742</v>
      </c>
      <c r="B1" s="30"/>
      <c r="C1" s="64"/>
      <c r="D1" s="64"/>
    </row>
    <row r="2" spans="1:4">
      <c r="A2" s="29" t="s">
        <v>1743</v>
      </c>
      <c r="B2" s="31" t="s">
        <v>1744</v>
      </c>
      <c r="C2" s="29" t="s">
        <v>1745</v>
      </c>
      <c r="D2" s="29" t="s">
        <v>1746</v>
      </c>
    </row>
    <row r="3" spans="1:4">
      <c r="A3" t="s">
        <v>1747</v>
      </c>
      <c r="B3" s="43" t="s">
        <v>1748</v>
      </c>
      <c r="C3" s="36"/>
      <c r="D3" t="s">
        <v>604</v>
      </c>
    </row>
    <row r="4" spans="1:4">
      <c r="A4" t="s">
        <v>1749</v>
      </c>
      <c r="B4" s="50" t="s">
        <v>1750</v>
      </c>
      <c r="C4" s="35"/>
      <c r="D4" t="s">
        <v>602</v>
      </c>
    </row>
    <row r="5" spans="1:4">
      <c r="A5" t="s">
        <v>1751</v>
      </c>
      <c r="B5" s="43" t="s">
        <v>1752</v>
      </c>
      <c r="C5" s="46"/>
      <c r="D5" t="s">
        <v>600</v>
      </c>
    </row>
    <row r="6" spans="1:4">
      <c r="A6" t="s">
        <v>1753</v>
      </c>
      <c r="B6" s="43" t="s">
        <v>1708</v>
      </c>
      <c r="C6" s="40"/>
      <c r="D6" t="s">
        <v>1754</v>
      </c>
    </row>
    <row r="7" spans="1:4">
      <c r="A7" t="s">
        <v>1755</v>
      </c>
      <c r="B7" s="43" t="s">
        <v>1756</v>
      </c>
      <c r="C7" s="45"/>
      <c r="D7" t="s">
        <v>1757</v>
      </c>
    </row>
    <row r="8" spans="1:4">
      <c r="A8" t="s">
        <v>1758</v>
      </c>
      <c r="B8" s="43" t="s">
        <v>1759</v>
      </c>
      <c r="C8" s="48"/>
      <c r="D8" t="s">
        <v>596</v>
      </c>
    </row>
    <row r="9" spans="1:4">
      <c r="A9" t="s">
        <v>1760</v>
      </c>
      <c r="B9" s="43" t="s">
        <v>1761</v>
      </c>
      <c r="C9" s="39"/>
      <c r="D9" t="s">
        <v>613</v>
      </c>
    </row>
    <row r="10" spans="1:4">
      <c r="A10" t="s">
        <v>1762</v>
      </c>
      <c r="B10" s="32" t="s">
        <v>1763</v>
      </c>
      <c r="C10" s="28"/>
      <c r="D10" t="s">
        <v>593</v>
      </c>
    </row>
    <row r="11" spans="1:4">
      <c r="A11" t="s">
        <v>1764</v>
      </c>
      <c r="B11" s="43" t="s">
        <v>1765</v>
      </c>
      <c r="C11" s="41"/>
      <c r="D11" t="s">
        <v>590</v>
      </c>
    </row>
    <row r="12" spans="1:4">
      <c r="A12" t="s">
        <v>1766</v>
      </c>
      <c r="B12" s="50" t="s">
        <v>1767</v>
      </c>
      <c r="C12" s="37"/>
      <c r="D12" t="s">
        <v>1768</v>
      </c>
    </row>
    <row r="13" spans="1:4">
      <c r="A13" t="s">
        <v>1769</v>
      </c>
      <c r="B13" s="43" t="s">
        <v>1770</v>
      </c>
      <c r="C13" s="47"/>
      <c r="D13" t="s">
        <v>619</v>
      </c>
    </row>
    <row r="14" spans="1:4">
      <c r="A14" t="s">
        <v>1771</v>
      </c>
      <c r="B14" s="50" t="s">
        <v>1772</v>
      </c>
      <c r="C14" s="27"/>
      <c r="D14" t="s">
        <v>606</v>
      </c>
    </row>
    <row r="15" spans="1:4">
      <c r="A15" t="s">
        <v>1773</v>
      </c>
      <c r="B15" s="50" t="s">
        <v>1774</v>
      </c>
      <c r="C15" s="51"/>
      <c r="D15" t="s">
        <v>617</v>
      </c>
    </row>
    <row r="16" spans="1:4">
      <c r="A16" t="s">
        <v>1775</v>
      </c>
      <c r="B16" s="50">
        <v>740000</v>
      </c>
      <c r="C16" s="52"/>
      <c r="D16" t="s">
        <v>615</v>
      </c>
    </row>
    <row r="17" spans="1:4">
      <c r="A17" t="s">
        <v>1776</v>
      </c>
      <c r="B17" s="43" t="s">
        <v>1777</v>
      </c>
      <c r="C17" s="42"/>
      <c r="D17" t="s">
        <v>608</v>
      </c>
    </row>
    <row r="18" spans="1:4">
      <c r="A18" t="s">
        <v>1778</v>
      </c>
      <c r="B18" s="50" t="s">
        <v>1779</v>
      </c>
      <c r="C18" s="34"/>
      <c r="D18" t="s">
        <v>587</v>
      </c>
    </row>
    <row r="19" spans="1:4">
      <c r="A19" t="s">
        <v>1780</v>
      </c>
      <c r="B19" s="43" t="s">
        <v>1781</v>
      </c>
      <c r="C19" s="44"/>
      <c r="D19" t="s">
        <v>610</v>
      </c>
    </row>
    <row r="20" spans="1:4">
      <c r="A20" t="s">
        <v>1782</v>
      </c>
      <c r="B20" s="50" t="s">
        <v>1783</v>
      </c>
      <c r="C20" s="33"/>
      <c r="D20" t="s">
        <v>580</v>
      </c>
    </row>
    <row r="21" spans="1:4">
      <c r="A21" t="s">
        <v>1784</v>
      </c>
      <c r="B21" s="43" t="s">
        <v>1785</v>
      </c>
      <c r="C21" s="49"/>
      <c r="D21" t="s">
        <v>1786</v>
      </c>
    </row>
    <row r="23" spans="1:4">
      <c r="A23" s="22" t="s">
        <v>1787</v>
      </c>
      <c r="B23" s="30"/>
      <c r="C23" s="64"/>
      <c r="D23" s="64"/>
    </row>
    <row r="24" spans="1:4" s="29" customFormat="1">
      <c r="A24" s="29" t="s">
        <v>1743</v>
      </c>
      <c r="B24" s="31" t="s">
        <v>1744</v>
      </c>
      <c r="C24" s="29" t="s">
        <v>1745</v>
      </c>
      <c r="D24" s="29" t="s">
        <v>1788</v>
      </c>
    </row>
    <row r="25" spans="1:4">
      <c r="A25" t="s">
        <v>1760</v>
      </c>
      <c r="B25" s="43" t="s">
        <v>1761</v>
      </c>
      <c r="C25" s="39"/>
      <c r="D25" t="s">
        <v>1789</v>
      </c>
    </row>
    <row r="26" spans="1:4">
      <c r="A26" t="s">
        <v>1762</v>
      </c>
      <c r="B26" s="32" t="s">
        <v>1763</v>
      </c>
      <c r="C26" s="28"/>
      <c r="D26" t="s">
        <v>1790</v>
      </c>
    </row>
    <row r="27" spans="1:4">
      <c r="A27" t="s">
        <v>1778</v>
      </c>
      <c r="B27" s="43" t="s">
        <v>1779</v>
      </c>
      <c r="C27" s="34"/>
      <c r="D27" t="s">
        <v>305</v>
      </c>
    </row>
    <row r="28" spans="1:4">
      <c r="A28" t="s">
        <v>1753</v>
      </c>
      <c r="B28" s="43" t="s">
        <v>1708</v>
      </c>
      <c r="C28" s="40"/>
      <c r="D28" t="s">
        <v>1029</v>
      </c>
    </row>
    <row r="29" spans="1:4">
      <c r="A29" t="s">
        <v>1782</v>
      </c>
      <c r="B29" s="43">
        <v>969696</v>
      </c>
      <c r="C29" s="33"/>
      <c r="D29" t="s">
        <v>754</v>
      </c>
    </row>
    <row r="30" spans="1:4">
      <c r="A30" t="s">
        <v>1749</v>
      </c>
      <c r="B30" s="43" t="s">
        <v>1750</v>
      </c>
      <c r="C30" s="35"/>
      <c r="D30" t="s">
        <v>1366</v>
      </c>
    </row>
    <row r="31" spans="1:4">
      <c r="A31" t="s">
        <v>1764</v>
      </c>
      <c r="B31" s="43" t="s">
        <v>1765</v>
      </c>
      <c r="C31" s="41"/>
      <c r="D31" t="s">
        <v>776</v>
      </c>
    </row>
    <row r="32" spans="1:4">
      <c r="A32" t="s">
        <v>1776</v>
      </c>
      <c r="B32" s="43" t="s">
        <v>1777</v>
      </c>
      <c r="C32" s="42"/>
      <c r="D32" t="s">
        <v>774</v>
      </c>
    </row>
    <row r="33" spans="1:4">
      <c r="A33" t="s">
        <v>1747</v>
      </c>
      <c r="B33" s="43" t="s">
        <v>1748</v>
      </c>
      <c r="C33" s="38"/>
      <c r="D33" t="s">
        <v>1362</v>
      </c>
    </row>
    <row r="34" spans="1:4">
      <c r="A34" t="s">
        <v>1773</v>
      </c>
      <c r="B34" s="50" t="s">
        <v>1774</v>
      </c>
      <c r="C34" s="51"/>
      <c r="D34" t="s">
        <v>1791</v>
      </c>
    </row>
    <row r="36" spans="1:4">
      <c r="A36" s="22" t="s">
        <v>1792</v>
      </c>
      <c r="B36" s="30"/>
      <c r="C36" s="64"/>
      <c r="D36" s="64"/>
    </row>
    <row r="37" spans="1:4">
      <c r="A37" s="29" t="s">
        <v>1743</v>
      </c>
      <c r="B37" s="31" t="s">
        <v>1744</v>
      </c>
      <c r="C37" s="29" t="s">
        <v>1745</v>
      </c>
      <c r="D37" s="29" t="s">
        <v>1746</v>
      </c>
    </row>
    <row r="38" spans="1:4">
      <c r="A38" t="s">
        <v>1778</v>
      </c>
      <c r="B38" s="50" t="s">
        <v>1779</v>
      </c>
      <c r="C38" s="34"/>
      <c r="D38" t="s">
        <v>1793</v>
      </c>
    </row>
    <row r="39" spans="1:4">
      <c r="A39" t="s">
        <v>1782</v>
      </c>
      <c r="B39" s="43">
        <v>969696</v>
      </c>
      <c r="C39" s="33"/>
      <c r="D39" t="s">
        <v>763</v>
      </c>
    </row>
    <row r="40" spans="1:4">
      <c r="A40" t="s">
        <v>1749</v>
      </c>
      <c r="B40" s="43" t="s">
        <v>1750</v>
      </c>
      <c r="C40" s="35"/>
      <c r="D40" t="s">
        <v>1794</v>
      </c>
    </row>
    <row r="41" spans="1:4">
      <c r="A41" t="s">
        <v>1773</v>
      </c>
      <c r="B41" s="50" t="s">
        <v>1774</v>
      </c>
      <c r="C41" s="51"/>
      <c r="D41" t="s">
        <v>1795</v>
      </c>
    </row>
    <row r="43" spans="1:4">
      <c r="A43" s="22" t="s">
        <v>1796</v>
      </c>
      <c r="B43" s="30"/>
      <c r="C43" s="64"/>
      <c r="D43" s="64"/>
    </row>
    <row r="44" spans="1:4">
      <c r="A44" s="29" t="s">
        <v>1743</v>
      </c>
      <c r="B44" s="31" t="s">
        <v>1744</v>
      </c>
      <c r="C44" s="29" t="s">
        <v>1745</v>
      </c>
      <c r="D44" s="29" t="s">
        <v>1746</v>
      </c>
    </row>
    <row r="45" spans="1:4">
      <c r="A45" t="s">
        <v>1749</v>
      </c>
      <c r="B45" s="43" t="s">
        <v>1750</v>
      </c>
      <c r="C45" s="35"/>
      <c r="D45" t="s">
        <v>334</v>
      </c>
    </row>
    <row r="46" spans="1:4">
      <c r="A46" t="s">
        <v>1771</v>
      </c>
      <c r="B46" s="50" t="s">
        <v>1772</v>
      </c>
      <c r="C46" s="27"/>
      <c r="D46" t="s">
        <v>1797</v>
      </c>
    </row>
    <row r="47" spans="1:4">
      <c r="A47" t="s">
        <v>1778</v>
      </c>
      <c r="B47" s="50" t="s">
        <v>1779</v>
      </c>
      <c r="C47" s="34"/>
      <c r="D47" t="s">
        <v>332</v>
      </c>
    </row>
    <row r="48" spans="1:4">
      <c r="A48" t="s">
        <v>1782</v>
      </c>
      <c r="B48" s="50" t="s">
        <v>1783</v>
      </c>
      <c r="C48" s="33"/>
      <c r="D48" t="s">
        <v>1371</v>
      </c>
    </row>
    <row r="49" spans="1:4">
      <c r="B49" s="50"/>
    </row>
    <row r="50" spans="1:4">
      <c r="A50" s="22" t="s">
        <v>1798</v>
      </c>
      <c r="B50" s="30"/>
      <c r="C50" s="64"/>
      <c r="D50" s="64"/>
    </row>
    <row r="51" spans="1:4">
      <c r="A51" s="29" t="s">
        <v>1743</v>
      </c>
      <c r="B51" s="31" t="s">
        <v>1744</v>
      </c>
      <c r="C51" s="29" t="s">
        <v>1745</v>
      </c>
      <c r="D51" s="29" t="s">
        <v>1746</v>
      </c>
    </row>
    <row r="52" spans="1:4">
      <c r="A52" t="s">
        <v>1778</v>
      </c>
      <c r="B52" s="50" t="s">
        <v>1779</v>
      </c>
      <c r="C52" s="34"/>
      <c r="D52" t="s">
        <v>1799</v>
      </c>
    </row>
    <row r="53" spans="1:4">
      <c r="A53" t="s">
        <v>1760</v>
      </c>
      <c r="B53" s="43" t="s">
        <v>1761</v>
      </c>
      <c r="C53" s="39"/>
      <c r="D53" t="s">
        <v>1800</v>
      </c>
    </row>
    <row r="54" spans="1:4">
      <c r="A54" t="s">
        <v>1753</v>
      </c>
      <c r="B54" s="43" t="s">
        <v>1708</v>
      </c>
      <c r="C54" s="40"/>
      <c r="D54" t="s">
        <v>1063</v>
      </c>
    </row>
    <row r="55" spans="1:4">
      <c r="A55" t="s">
        <v>1749</v>
      </c>
      <c r="B55" s="50" t="s">
        <v>1750</v>
      </c>
      <c r="C55" s="35"/>
      <c r="D55" t="s">
        <v>1801</v>
      </c>
    </row>
    <row r="56" spans="1:4">
      <c r="A56" t="s">
        <v>1771</v>
      </c>
      <c r="B56" s="50" t="s">
        <v>1772</v>
      </c>
      <c r="C56" s="27"/>
      <c r="D56" t="s">
        <v>1399</v>
      </c>
    </row>
    <row r="58" spans="1:4">
      <c r="A58" s="22" t="s">
        <v>1802</v>
      </c>
      <c r="B58" s="30"/>
      <c r="C58" s="64"/>
      <c r="D58" s="64"/>
    </row>
    <row r="59" spans="1:4">
      <c r="A59" s="29" t="s">
        <v>1743</v>
      </c>
      <c r="B59" s="31" t="s">
        <v>1744</v>
      </c>
      <c r="C59" s="29" t="s">
        <v>1745</v>
      </c>
      <c r="D59" s="29" t="s">
        <v>1746</v>
      </c>
    </row>
    <row r="60" spans="1:4">
      <c r="A60" t="s">
        <v>1760</v>
      </c>
      <c r="B60" s="43" t="s">
        <v>1761</v>
      </c>
      <c r="C60" s="39"/>
      <c r="D60" t="s">
        <v>1803</v>
      </c>
    </row>
    <row r="61" spans="1:4">
      <c r="A61" t="s">
        <v>1778</v>
      </c>
      <c r="B61" s="50" t="s">
        <v>1779</v>
      </c>
      <c r="C61" s="34"/>
      <c r="D61" t="s">
        <v>1804</v>
      </c>
    </row>
    <row r="62" spans="1:4">
      <c r="A62" t="s">
        <v>1747</v>
      </c>
      <c r="B62" s="43" t="s">
        <v>1748</v>
      </c>
      <c r="C62" s="38"/>
      <c r="D62" t="s">
        <v>1805</v>
      </c>
    </row>
    <row r="63" spans="1:4">
      <c r="A63" t="s">
        <v>1784</v>
      </c>
      <c r="B63" s="43" t="s">
        <v>1785</v>
      </c>
      <c r="C63" s="49"/>
      <c r="D63" t="s">
        <v>1806</v>
      </c>
    </row>
    <row r="64" spans="1:4">
      <c r="A64" t="s">
        <v>1776</v>
      </c>
      <c r="B64" s="43" t="s">
        <v>1777</v>
      </c>
      <c r="C64" s="42"/>
      <c r="D64" t="s">
        <v>1807</v>
      </c>
    </row>
    <row r="66" spans="1:4">
      <c r="A66" s="22" t="s">
        <v>1808</v>
      </c>
      <c r="B66" s="30"/>
      <c r="C66" s="64"/>
      <c r="D66" s="64"/>
    </row>
    <row r="67" spans="1:4">
      <c r="A67" s="29" t="s">
        <v>1743</v>
      </c>
      <c r="B67" s="31" t="s">
        <v>1744</v>
      </c>
      <c r="C67" s="29" t="s">
        <v>1745</v>
      </c>
      <c r="D67" s="29" t="s">
        <v>1746</v>
      </c>
    </row>
    <row r="68" spans="1:4">
      <c r="A68" t="s">
        <v>1773</v>
      </c>
      <c r="B68" s="50" t="s">
        <v>1774</v>
      </c>
      <c r="C68" s="51"/>
      <c r="D68" t="s">
        <v>1230</v>
      </c>
    </row>
    <row r="69" spans="1:4">
      <c r="A69" t="s">
        <v>1760</v>
      </c>
      <c r="B69" s="43" t="s">
        <v>1761</v>
      </c>
      <c r="C69" s="39"/>
      <c r="D69" t="s">
        <v>1250</v>
      </c>
    </row>
    <row r="70" spans="1:4">
      <c r="A70" t="s">
        <v>1776</v>
      </c>
      <c r="B70" s="43" t="s">
        <v>1777</v>
      </c>
      <c r="C70" s="42"/>
      <c r="D70" t="s">
        <v>415</v>
      </c>
    </row>
    <row r="71" spans="1:4">
      <c r="A71" t="s">
        <v>1764</v>
      </c>
      <c r="B71" s="43" t="s">
        <v>1765</v>
      </c>
      <c r="C71" s="41"/>
      <c r="D71" t="s">
        <v>1255</v>
      </c>
    </row>
    <row r="72" spans="1:4">
      <c r="A72" t="s">
        <v>1753</v>
      </c>
      <c r="B72" s="43" t="s">
        <v>1708</v>
      </c>
      <c r="C72" s="40"/>
      <c r="D72" t="s">
        <v>1258</v>
      </c>
    </row>
    <row r="73" spans="1:4">
      <c r="A73" t="s">
        <v>1782</v>
      </c>
      <c r="B73" s="50" t="s">
        <v>1783</v>
      </c>
      <c r="C73" s="33"/>
      <c r="D73" t="s">
        <v>544</v>
      </c>
    </row>
    <row r="74" spans="1:4">
      <c r="A74" t="s">
        <v>1778</v>
      </c>
      <c r="B74" s="50" t="s">
        <v>1779</v>
      </c>
      <c r="C74" s="34"/>
      <c r="D74" t="s">
        <v>1263</v>
      </c>
    </row>
    <row r="75" spans="1:4">
      <c r="A75" t="s">
        <v>1749</v>
      </c>
      <c r="B75" s="50" t="s">
        <v>1750</v>
      </c>
      <c r="C75" s="35"/>
      <c r="D75" t="s">
        <v>1266</v>
      </c>
    </row>
    <row r="76" spans="1:4">
      <c r="A76" t="s">
        <v>1747</v>
      </c>
      <c r="B76" s="43" t="s">
        <v>1748</v>
      </c>
      <c r="C76" s="38"/>
      <c r="D76" t="s">
        <v>1269</v>
      </c>
    </row>
    <row r="77" spans="1:4">
      <c r="A77" t="s">
        <v>1771</v>
      </c>
      <c r="B77" s="50" t="s">
        <v>1772</v>
      </c>
      <c r="C77" s="27"/>
      <c r="D77" t="s">
        <v>1399</v>
      </c>
    </row>
    <row r="78" spans="1:4">
      <c r="B78" s="50"/>
    </row>
    <row r="79" spans="1:4">
      <c r="A79" s="22" t="s">
        <v>1809</v>
      </c>
      <c r="B79" s="30"/>
      <c r="C79" s="64"/>
      <c r="D79" s="64"/>
    </row>
    <row r="80" spans="1:4">
      <c r="A80" s="29" t="s">
        <v>1743</v>
      </c>
      <c r="B80" s="31" t="s">
        <v>1744</v>
      </c>
      <c r="C80" s="29" t="s">
        <v>1745</v>
      </c>
      <c r="D80" s="29" t="s">
        <v>1746</v>
      </c>
    </row>
    <row r="81" spans="1:4">
      <c r="A81" t="s">
        <v>1778</v>
      </c>
      <c r="B81" s="50" t="s">
        <v>1779</v>
      </c>
      <c r="C81" s="34"/>
      <c r="D81" t="s">
        <v>1810</v>
      </c>
    </row>
    <row r="82" spans="1:4">
      <c r="A82" t="s">
        <v>1760</v>
      </c>
      <c r="B82" s="43" t="s">
        <v>1761</v>
      </c>
      <c r="C82" s="39"/>
      <c r="D82" t="s">
        <v>1811</v>
      </c>
    </row>
    <row r="83" spans="1:4">
      <c r="A83" t="s">
        <v>1753</v>
      </c>
      <c r="B83" s="43" t="s">
        <v>1708</v>
      </c>
      <c r="C83" s="40"/>
      <c r="D83" t="s">
        <v>1812</v>
      </c>
    </row>
    <row r="84" spans="1:4">
      <c r="A84" t="s">
        <v>1771</v>
      </c>
      <c r="B84" s="50" t="s">
        <v>1772</v>
      </c>
      <c r="C84" s="27"/>
      <c r="D84" t="s">
        <v>1399</v>
      </c>
    </row>
    <row r="86" spans="1:4">
      <c r="A86" s="22" t="s">
        <v>1432</v>
      </c>
      <c r="B86" s="30"/>
      <c r="C86" s="64"/>
      <c r="D86" s="64"/>
    </row>
    <row r="87" spans="1:4">
      <c r="A87" s="29" t="s">
        <v>1743</v>
      </c>
      <c r="B87" s="31" t="s">
        <v>1744</v>
      </c>
      <c r="C87" s="29" t="s">
        <v>1745</v>
      </c>
      <c r="D87" s="29" t="s">
        <v>1746</v>
      </c>
    </row>
    <row r="88" spans="1:4">
      <c r="A88" t="s">
        <v>1760</v>
      </c>
      <c r="B88" s="43" t="s">
        <v>1761</v>
      </c>
      <c r="C88" s="39"/>
      <c r="D88" t="s">
        <v>1813</v>
      </c>
    </row>
    <row r="89" spans="1:4">
      <c r="A89" t="s">
        <v>1749</v>
      </c>
      <c r="B89" s="50" t="s">
        <v>1750</v>
      </c>
      <c r="C89" s="35"/>
      <c r="D89" t="s">
        <v>1814</v>
      </c>
    </row>
    <row r="90" spans="1:4">
      <c r="A90" t="s">
        <v>1771</v>
      </c>
      <c r="B90" s="50" t="s">
        <v>1772</v>
      </c>
      <c r="C90" s="27"/>
      <c r="D90" t="s">
        <v>1399</v>
      </c>
    </row>
    <row r="91" spans="1:4">
      <c r="B91" s="50"/>
    </row>
    <row r="92" spans="1:4">
      <c r="A92" s="22" t="s">
        <v>1815</v>
      </c>
      <c r="B92" s="30"/>
      <c r="C92" s="64"/>
      <c r="D92" s="64"/>
    </row>
    <row r="93" spans="1:4">
      <c r="A93" s="29" t="s">
        <v>1743</v>
      </c>
      <c r="B93" s="31" t="s">
        <v>1744</v>
      </c>
      <c r="C93" s="29" t="s">
        <v>1745</v>
      </c>
      <c r="D93" s="29" t="s">
        <v>1746</v>
      </c>
    </row>
    <row r="94" spans="1:4">
      <c r="A94" t="s">
        <v>1778</v>
      </c>
      <c r="B94" s="50" t="s">
        <v>1779</v>
      </c>
      <c r="C94" s="34"/>
      <c r="D94" t="s">
        <v>1816</v>
      </c>
    </row>
    <row r="95" spans="1:4">
      <c r="A95" t="s">
        <v>1784</v>
      </c>
      <c r="B95" s="43" t="s">
        <v>1785</v>
      </c>
      <c r="C95" s="49"/>
      <c r="D95" t="s">
        <v>1817</v>
      </c>
    </row>
    <row r="96" spans="1:4">
      <c r="A96" t="s">
        <v>1776</v>
      </c>
      <c r="B96" s="43" t="s">
        <v>1777</v>
      </c>
      <c r="C96" s="42"/>
      <c r="D96" t="s">
        <v>1818</v>
      </c>
    </row>
    <row r="97" spans="1:4">
      <c r="A97" t="s">
        <v>1771</v>
      </c>
      <c r="B97" s="50" t="s">
        <v>1772</v>
      </c>
      <c r="C97" s="27"/>
      <c r="D97" t="s">
        <v>1399</v>
      </c>
    </row>
    <row r="99" spans="1:4">
      <c r="A99" s="22" t="s">
        <v>1819</v>
      </c>
      <c r="B99" s="30"/>
      <c r="C99" s="64"/>
      <c r="D99" s="64"/>
    </row>
    <row r="100" spans="1:4">
      <c r="A100" s="29" t="s">
        <v>1743</v>
      </c>
      <c r="B100" s="31" t="s">
        <v>1744</v>
      </c>
      <c r="C100" s="29" t="s">
        <v>1745</v>
      </c>
      <c r="D100" s="29" t="s">
        <v>1746</v>
      </c>
    </row>
    <row r="101" spans="1:4">
      <c r="A101" t="s">
        <v>1771</v>
      </c>
      <c r="B101" s="50" t="s">
        <v>1772</v>
      </c>
      <c r="C101" s="27"/>
      <c r="D101" t="s">
        <v>1820</v>
      </c>
    </row>
    <row r="102" spans="1:4">
      <c r="A102" t="s">
        <v>1760</v>
      </c>
      <c r="B102" s="43" t="s">
        <v>1761</v>
      </c>
      <c r="C102" s="39"/>
      <c r="D102" t="s">
        <v>1821</v>
      </c>
    </row>
    <row r="103" spans="1:4">
      <c r="A103" t="s">
        <v>1776</v>
      </c>
      <c r="B103" s="43" t="s">
        <v>1777</v>
      </c>
      <c r="C103" s="42"/>
      <c r="D103" t="s">
        <v>1822</v>
      </c>
    </row>
    <row r="104" spans="1:4">
      <c r="A104" t="s">
        <v>1764</v>
      </c>
      <c r="B104" s="43" t="s">
        <v>1765</v>
      </c>
      <c r="C104" s="41"/>
      <c r="D104" t="s">
        <v>1823</v>
      </c>
    </row>
    <row r="105" spans="1:4">
      <c r="A105" t="s">
        <v>1753</v>
      </c>
      <c r="B105" s="43" t="s">
        <v>1708</v>
      </c>
      <c r="C105" s="40"/>
      <c r="D105" t="s">
        <v>1824</v>
      </c>
    </row>
    <row r="106" spans="1:4">
      <c r="A106" t="s">
        <v>1782</v>
      </c>
      <c r="B106" s="50" t="s">
        <v>1783</v>
      </c>
      <c r="C106" s="33"/>
      <c r="D106" t="s">
        <v>1825</v>
      </c>
    </row>
    <row r="107" spans="1:4">
      <c r="A107" t="s">
        <v>1778</v>
      </c>
      <c r="B107" s="50" t="s">
        <v>1779</v>
      </c>
      <c r="C107" s="34"/>
      <c r="D107" t="s">
        <v>1826</v>
      </c>
    </row>
    <row r="108" spans="1:4">
      <c r="A108" t="s">
        <v>1749</v>
      </c>
      <c r="B108" s="50" t="s">
        <v>1750</v>
      </c>
      <c r="C108" s="35"/>
      <c r="D108" t="s">
        <v>1827</v>
      </c>
    </row>
    <row r="109" spans="1:4">
      <c r="A109" t="s">
        <v>1747</v>
      </c>
      <c r="B109" s="43" t="s">
        <v>1748</v>
      </c>
      <c r="C109" s="38"/>
      <c r="D109" t="s">
        <v>1828</v>
      </c>
    </row>
    <row r="111" spans="1:4">
      <c r="A111" s="22" t="s">
        <v>1829</v>
      </c>
      <c r="B111" s="30"/>
      <c r="C111" s="64"/>
      <c r="D111" s="64"/>
    </row>
    <row r="112" spans="1:4">
      <c r="A112" s="29" t="s">
        <v>1743</v>
      </c>
      <c r="B112" s="31" t="s">
        <v>1744</v>
      </c>
      <c r="C112" s="29" t="s">
        <v>1745</v>
      </c>
      <c r="D112" s="29" t="s">
        <v>1746</v>
      </c>
    </row>
    <row r="113" spans="1:5">
      <c r="A113" t="s">
        <v>1749</v>
      </c>
      <c r="B113" s="50" t="s">
        <v>1750</v>
      </c>
      <c r="C113" s="35"/>
      <c r="D113" t="s">
        <v>1830</v>
      </c>
    </row>
    <row r="114" spans="1:5">
      <c r="A114" t="s">
        <v>1753</v>
      </c>
      <c r="B114" s="43" t="s">
        <v>1708</v>
      </c>
      <c r="C114" s="40"/>
      <c r="D114" t="s">
        <v>1831</v>
      </c>
    </row>
    <row r="115" spans="1:5">
      <c r="A115" t="s">
        <v>1778</v>
      </c>
      <c r="B115" s="50" t="s">
        <v>1779</v>
      </c>
      <c r="C115" s="34"/>
      <c r="D115" t="s">
        <v>1832</v>
      </c>
    </row>
    <row r="116" spans="1:5">
      <c r="A116" t="s">
        <v>1760</v>
      </c>
      <c r="B116" s="43" t="s">
        <v>1761</v>
      </c>
      <c r="C116" s="39"/>
      <c r="D116" t="s">
        <v>1833</v>
      </c>
    </row>
    <row r="117" spans="1:5">
      <c r="A117" t="s">
        <v>1771</v>
      </c>
      <c r="B117" s="50" t="s">
        <v>1772</v>
      </c>
      <c r="C117" s="27"/>
      <c r="D117" t="s">
        <v>1399</v>
      </c>
    </row>
    <row r="119" spans="1:5">
      <c r="A119" s="22" t="s">
        <v>1834</v>
      </c>
      <c r="B119" s="30"/>
      <c r="C119" s="64"/>
      <c r="D119" s="64"/>
    </row>
    <row r="120" spans="1:5">
      <c r="A120" s="29" t="s">
        <v>1743</v>
      </c>
      <c r="B120" s="31" t="s">
        <v>1744</v>
      </c>
      <c r="C120" s="29" t="s">
        <v>1745</v>
      </c>
      <c r="D120" s="29" t="s">
        <v>1746</v>
      </c>
    </row>
    <row r="121" spans="1:5">
      <c r="A121" t="s">
        <v>1753</v>
      </c>
      <c r="B121" s="43" t="s">
        <v>1708</v>
      </c>
      <c r="C121" s="40"/>
      <c r="D121" t="s">
        <v>1153</v>
      </c>
    </row>
    <row r="122" spans="1:5">
      <c r="A122" t="s">
        <v>1782</v>
      </c>
      <c r="B122" s="50" t="s">
        <v>1783</v>
      </c>
      <c r="C122" s="33"/>
      <c r="D122" t="s">
        <v>1160</v>
      </c>
    </row>
    <row r="123" spans="1:5">
      <c r="A123" t="s">
        <v>1778</v>
      </c>
      <c r="B123" s="50" t="s">
        <v>1779</v>
      </c>
      <c r="C123" s="34"/>
      <c r="D123" t="s">
        <v>1157</v>
      </c>
    </row>
    <row r="124" spans="1:5">
      <c r="A124" t="s">
        <v>1747</v>
      </c>
      <c r="B124" s="43" t="s">
        <v>1748</v>
      </c>
      <c r="C124" s="36"/>
      <c r="D124" t="s">
        <v>1172</v>
      </c>
      <c r="E124" s="50"/>
    </row>
    <row r="125" spans="1:5">
      <c r="A125" t="s">
        <v>1760</v>
      </c>
      <c r="B125" s="43" t="s">
        <v>1761</v>
      </c>
      <c r="C125" s="39"/>
      <c r="D125" t="s">
        <v>1169</v>
      </c>
    </row>
    <row r="126" spans="1:5">
      <c r="A126" t="s">
        <v>1771</v>
      </c>
      <c r="B126" s="50" t="s">
        <v>1772</v>
      </c>
      <c r="C126" s="27"/>
      <c r="D126" t="s">
        <v>1163</v>
      </c>
    </row>
    <row r="127" spans="1:5">
      <c r="A127" t="s">
        <v>1749</v>
      </c>
      <c r="B127" s="50" t="s">
        <v>1750</v>
      </c>
      <c r="C127" s="35"/>
      <c r="D127" t="s">
        <v>1835</v>
      </c>
    </row>
    <row r="129" spans="1:4">
      <c r="A129" s="22" t="s">
        <v>1836</v>
      </c>
      <c r="B129" s="30"/>
      <c r="C129" s="64"/>
      <c r="D129" s="64"/>
    </row>
    <row r="130" spans="1:4">
      <c r="A130" s="29" t="s">
        <v>1743</v>
      </c>
      <c r="B130" s="31" t="s">
        <v>1744</v>
      </c>
      <c r="C130" s="29" t="s">
        <v>1745</v>
      </c>
      <c r="D130" s="29" t="s">
        <v>1746</v>
      </c>
    </row>
    <row r="131" spans="1:4">
      <c r="A131" t="s">
        <v>1778</v>
      </c>
      <c r="B131" s="50" t="s">
        <v>1779</v>
      </c>
      <c r="C131" s="34"/>
      <c r="D131" t="s">
        <v>411</v>
      </c>
    </row>
    <row r="132" spans="1:4">
      <c r="A132" t="s">
        <v>1762</v>
      </c>
      <c r="B132" s="32" t="s">
        <v>1763</v>
      </c>
      <c r="C132" s="28"/>
      <c r="D132" t="s">
        <v>1837</v>
      </c>
    </row>
    <row r="133" spans="1:4">
      <c r="A133" t="s">
        <v>1784</v>
      </c>
      <c r="B133" s="43" t="s">
        <v>1785</v>
      </c>
      <c r="C133" s="49"/>
      <c r="D133" t="s">
        <v>1838</v>
      </c>
    </row>
    <row r="134" spans="1:4">
      <c r="A134" t="s">
        <v>1749</v>
      </c>
      <c r="B134" s="50" t="s">
        <v>1750</v>
      </c>
      <c r="C134" s="35"/>
      <c r="D134" t="s">
        <v>1839</v>
      </c>
    </row>
    <row r="135" spans="1:4">
      <c r="A135" t="s">
        <v>1764</v>
      </c>
      <c r="B135" s="43" t="s">
        <v>1765</v>
      </c>
      <c r="C135" s="41"/>
      <c r="D135" t="s">
        <v>1840</v>
      </c>
    </row>
    <row r="136" spans="1:4">
      <c r="A136" t="s">
        <v>1760</v>
      </c>
      <c r="B136" s="43" t="s">
        <v>1761</v>
      </c>
      <c r="C136" s="39"/>
      <c r="D136" t="s">
        <v>1841</v>
      </c>
    </row>
    <row r="137" spans="1:4">
      <c r="A137" t="s">
        <v>1758</v>
      </c>
      <c r="B137" s="43" t="s">
        <v>1759</v>
      </c>
      <c r="C137" s="48"/>
      <c r="D137" t="s">
        <v>1842</v>
      </c>
    </row>
    <row r="138" spans="1:4">
      <c r="A138" t="s">
        <v>1771</v>
      </c>
      <c r="B138" s="50" t="s">
        <v>1772</v>
      </c>
      <c r="C138" s="27"/>
      <c r="D138" t="s">
        <v>1843</v>
      </c>
    </row>
    <row r="139" spans="1:4">
      <c r="A139" t="s">
        <v>1753</v>
      </c>
      <c r="B139" s="43" t="s">
        <v>1708</v>
      </c>
      <c r="C139" s="40"/>
      <c r="D139" t="s">
        <v>1844</v>
      </c>
    </row>
    <row r="140" spans="1:4">
      <c r="A140" t="s">
        <v>1776</v>
      </c>
      <c r="B140" s="43" t="s">
        <v>1777</v>
      </c>
      <c r="C140" s="42"/>
      <c r="D140" t="s">
        <v>1845</v>
      </c>
    </row>
    <row r="141" spans="1:4">
      <c r="A141" t="s">
        <v>1782</v>
      </c>
      <c r="B141" s="50" t="s">
        <v>1783</v>
      </c>
      <c r="C141" s="33"/>
      <c r="D141" t="s">
        <v>1846</v>
      </c>
    </row>
    <row r="143" spans="1:4">
      <c r="A143" s="22" t="s">
        <v>1847</v>
      </c>
      <c r="B143" s="30"/>
      <c r="C143" s="64"/>
      <c r="D143" s="64"/>
    </row>
    <row r="144" spans="1:4">
      <c r="A144" s="29" t="s">
        <v>1743</v>
      </c>
      <c r="B144" s="31" t="s">
        <v>1744</v>
      </c>
      <c r="C144" s="29" t="s">
        <v>1745</v>
      </c>
      <c r="D144" s="29" t="s">
        <v>1746</v>
      </c>
    </row>
    <row r="145" spans="1:7">
      <c r="A145" t="s">
        <v>1749</v>
      </c>
      <c r="B145" s="50" t="s">
        <v>1750</v>
      </c>
      <c r="C145" s="35"/>
      <c r="D145" t="s">
        <v>1848</v>
      </c>
      <c r="G145" s="50"/>
    </row>
    <row r="146" spans="1:7">
      <c r="A146" t="s">
        <v>1782</v>
      </c>
      <c r="B146" s="50" t="s">
        <v>1783</v>
      </c>
      <c r="C146" s="33"/>
      <c r="D146" t="s">
        <v>1849</v>
      </c>
      <c r="G146" s="50"/>
    </row>
    <row r="147" spans="1:7">
      <c r="A147" t="s">
        <v>1753</v>
      </c>
      <c r="B147" s="43" t="s">
        <v>1708</v>
      </c>
      <c r="C147" s="40"/>
      <c r="D147" t="s">
        <v>1850</v>
      </c>
      <c r="G147" s="43"/>
    </row>
    <row r="148" spans="1:7">
      <c r="A148" t="s">
        <v>1760</v>
      </c>
      <c r="B148" s="43" t="s">
        <v>1761</v>
      </c>
      <c r="C148" s="39"/>
      <c r="D148" t="s">
        <v>1851</v>
      </c>
      <c r="G148" s="43"/>
    </row>
    <row r="149" spans="1:7">
      <c r="A149" t="s">
        <v>1778</v>
      </c>
      <c r="B149" s="50" t="s">
        <v>1779</v>
      </c>
      <c r="C149" s="34"/>
      <c r="D149" t="s">
        <v>1852</v>
      </c>
      <c r="G149" s="50"/>
    </row>
    <row r="150" spans="1:7">
      <c r="A150" t="s">
        <v>1771</v>
      </c>
      <c r="B150" s="50" t="s">
        <v>1772</v>
      </c>
      <c r="C150" s="27"/>
      <c r="D150" t="s">
        <v>778</v>
      </c>
      <c r="G150" s="50"/>
    </row>
    <row r="152" spans="1:7">
      <c r="A152" s="22" t="s">
        <v>1853</v>
      </c>
      <c r="B152" s="30"/>
      <c r="C152" s="64"/>
      <c r="D152" s="64"/>
    </row>
    <row r="153" spans="1:7">
      <c r="A153" s="29" t="s">
        <v>1743</v>
      </c>
      <c r="B153" s="31" t="s">
        <v>1744</v>
      </c>
      <c r="C153" s="29" t="s">
        <v>1745</v>
      </c>
      <c r="D153" s="29" t="s">
        <v>1746</v>
      </c>
    </row>
    <row r="154" spans="1:7">
      <c r="A154" t="s">
        <v>1771</v>
      </c>
      <c r="B154" s="50" t="s">
        <v>1772</v>
      </c>
      <c r="C154" s="27"/>
      <c r="D154" t="s">
        <v>509</v>
      </c>
    </row>
    <row r="155" spans="1:7">
      <c r="A155" t="s">
        <v>1749</v>
      </c>
      <c r="B155" s="50" t="s">
        <v>1750</v>
      </c>
      <c r="C155" s="35"/>
      <c r="D155" t="s">
        <v>507</v>
      </c>
    </row>
    <row r="156" spans="1:7">
      <c r="A156" t="s">
        <v>1753</v>
      </c>
      <c r="B156" s="43" t="s">
        <v>1708</v>
      </c>
      <c r="C156" s="40"/>
      <c r="D156" t="s">
        <v>505</v>
      </c>
    </row>
    <row r="157" spans="1:7">
      <c r="A157" t="s">
        <v>1760</v>
      </c>
      <c r="B157" s="43" t="s">
        <v>1761</v>
      </c>
      <c r="C157" s="39"/>
      <c r="D157" t="s">
        <v>503</v>
      </c>
    </row>
    <row r="158" spans="1:7">
      <c r="A158" t="s">
        <v>1778</v>
      </c>
      <c r="B158" s="50" t="s">
        <v>1779</v>
      </c>
      <c r="C158" s="34"/>
      <c r="D158" t="s">
        <v>497</v>
      </c>
    </row>
    <row r="160" spans="1:7">
      <c r="A160" s="22" t="s">
        <v>1854</v>
      </c>
      <c r="B160" s="30"/>
      <c r="C160" s="64"/>
      <c r="D160" s="64"/>
    </row>
    <row r="161" spans="1:4">
      <c r="A161" s="29" t="s">
        <v>1743</v>
      </c>
      <c r="B161" s="31" t="s">
        <v>1744</v>
      </c>
      <c r="C161" s="29" t="s">
        <v>1745</v>
      </c>
      <c r="D161" s="29" t="s">
        <v>1746</v>
      </c>
    </row>
    <row r="162" spans="1:4">
      <c r="A162" t="s">
        <v>1762</v>
      </c>
      <c r="B162" s="32" t="s">
        <v>1763</v>
      </c>
      <c r="C162" s="28"/>
      <c r="D162" t="s">
        <v>515</v>
      </c>
    </row>
    <row r="163" spans="1:4">
      <c r="A163" t="s">
        <v>1749</v>
      </c>
      <c r="B163" s="50" t="s">
        <v>1750</v>
      </c>
      <c r="C163" s="35"/>
      <c r="D163" t="s">
        <v>512</v>
      </c>
    </row>
    <row r="164" spans="1:4">
      <c r="A164" t="s">
        <v>1782</v>
      </c>
      <c r="B164" s="50" t="s">
        <v>1783</v>
      </c>
      <c r="C164" s="33"/>
      <c r="D164" t="s">
        <v>496</v>
      </c>
    </row>
    <row r="166" spans="1:4">
      <c r="A166" s="22" t="s">
        <v>1855</v>
      </c>
      <c r="B166" s="30"/>
      <c r="C166" s="64"/>
      <c r="D166" s="64"/>
    </row>
    <row r="167" spans="1:4">
      <c r="A167" s="29" t="s">
        <v>1743</v>
      </c>
      <c r="B167" s="31" t="s">
        <v>1744</v>
      </c>
      <c r="C167" s="29" t="s">
        <v>1745</v>
      </c>
      <c r="D167" s="29" t="s">
        <v>1746</v>
      </c>
    </row>
    <row r="168" spans="1:4">
      <c r="A168" t="s">
        <v>1747</v>
      </c>
      <c r="B168" s="43" t="s">
        <v>1748</v>
      </c>
      <c r="C168" s="36"/>
      <c r="D168" t="s">
        <v>1056</v>
      </c>
    </row>
    <row r="169" spans="1:4">
      <c r="A169" t="s">
        <v>1753</v>
      </c>
      <c r="B169" s="43" t="s">
        <v>1708</v>
      </c>
      <c r="C169" s="40"/>
      <c r="D169" t="s">
        <v>1029</v>
      </c>
    </row>
    <row r="170" spans="1:4">
      <c r="A170" t="s">
        <v>1778</v>
      </c>
      <c r="B170" s="50" t="s">
        <v>1779</v>
      </c>
      <c r="C170" s="34"/>
      <c r="D170" t="s">
        <v>742</v>
      </c>
    </row>
    <row r="171" spans="1:4">
      <c r="A171" t="s">
        <v>1758</v>
      </c>
      <c r="B171" s="43" t="s">
        <v>1759</v>
      </c>
      <c r="C171" s="48"/>
      <c r="D171" t="s">
        <v>1856</v>
      </c>
    </row>
    <row r="172" spans="1:4">
      <c r="A172" t="s">
        <v>1760</v>
      </c>
      <c r="B172" s="43" t="s">
        <v>1761</v>
      </c>
      <c r="C172" s="39"/>
      <c r="D172" t="s">
        <v>1857</v>
      </c>
    </row>
    <row r="173" spans="1:4">
      <c r="A173" t="s">
        <v>1749</v>
      </c>
      <c r="B173" s="50" t="s">
        <v>1750</v>
      </c>
      <c r="C173" s="35"/>
      <c r="D173" t="s">
        <v>1049</v>
      </c>
    </row>
    <row r="174" spans="1:4">
      <c r="A174" t="s">
        <v>1764</v>
      </c>
      <c r="B174" s="43" t="s">
        <v>1765</v>
      </c>
      <c r="C174" s="41"/>
      <c r="D174" t="s">
        <v>1047</v>
      </c>
    </row>
    <row r="175" spans="1:4">
      <c r="A175" t="s">
        <v>1771</v>
      </c>
      <c r="B175" s="50" t="s">
        <v>1772</v>
      </c>
      <c r="C175" s="27"/>
      <c r="D175" t="s">
        <v>925</v>
      </c>
    </row>
    <row r="176" spans="1:4">
      <c r="A176" t="s">
        <v>1782</v>
      </c>
      <c r="B176" s="50" t="s">
        <v>1783</v>
      </c>
      <c r="C176" s="33"/>
      <c r="D176" t="s">
        <v>924</v>
      </c>
    </row>
    <row r="178" spans="1:4">
      <c r="A178" s="22" t="s">
        <v>1858</v>
      </c>
      <c r="B178" s="30"/>
      <c r="C178" s="64"/>
      <c r="D178" s="64"/>
    </row>
    <row r="179" spans="1:4">
      <c r="A179" s="29" t="s">
        <v>1743</v>
      </c>
      <c r="B179" s="31" t="s">
        <v>1744</v>
      </c>
      <c r="C179" s="29" t="s">
        <v>1745</v>
      </c>
      <c r="D179" s="29" t="s">
        <v>1746</v>
      </c>
    </row>
    <row r="180" spans="1:4">
      <c r="A180" t="s">
        <v>1747</v>
      </c>
      <c r="B180" s="43" t="s">
        <v>1748</v>
      </c>
      <c r="C180" s="36"/>
      <c r="D180" t="s">
        <v>1056</v>
      </c>
    </row>
    <row r="181" spans="1:4">
      <c r="A181" t="s">
        <v>1776</v>
      </c>
      <c r="B181" s="43" t="s">
        <v>1777</v>
      </c>
      <c r="C181" s="42"/>
      <c r="D181" t="s">
        <v>1859</v>
      </c>
    </row>
    <row r="182" spans="1:4">
      <c r="A182" t="s">
        <v>1749</v>
      </c>
      <c r="B182" s="50" t="s">
        <v>1750</v>
      </c>
      <c r="C182" s="35"/>
      <c r="D182" t="s">
        <v>602</v>
      </c>
    </row>
    <row r="183" spans="1:4">
      <c r="A183" t="s">
        <v>1753</v>
      </c>
      <c r="B183" s="43" t="s">
        <v>1708</v>
      </c>
      <c r="C183" s="40"/>
      <c r="D183" t="s">
        <v>1029</v>
      </c>
    </row>
    <row r="184" spans="1:4">
      <c r="A184" t="s">
        <v>1778</v>
      </c>
      <c r="B184" s="50" t="s">
        <v>1779</v>
      </c>
      <c r="C184" s="34"/>
      <c r="D184" t="s">
        <v>742</v>
      </c>
    </row>
    <row r="185" spans="1:4">
      <c r="A185" t="s">
        <v>1760</v>
      </c>
      <c r="B185" s="43" t="s">
        <v>1761</v>
      </c>
      <c r="C185" s="39"/>
      <c r="D185" t="s">
        <v>1860</v>
      </c>
    </row>
    <row r="186" spans="1:4">
      <c r="A186" t="s">
        <v>1782</v>
      </c>
      <c r="B186" s="50" t="s">
        <v>1783</v>
      </c>
      <c r="C186" s="33"/>
      <c r="D186" t="s">
        <v>580</v>
      </c>
    </row>
    <row r="187" spans="1:4">
      <c r="A187" t="s">
        <v>1773</v>
      </c>
      <c r="B187" s="50" t="s">
        <v>1774</v>
      </c>
      <c r="C187" s="51"/>
      <c r="D187" t="s">
        <v>617</v>
      </c>
    </row>
    <row r="188" spans="1:4">
      <c r="A188" t="s">
        <v>1775</v>
      </c>
      <c r="B188" s="50">
        <v>740000</v>
      </c>
      <c r="C188" s="52"/>
      <c r="D188" t="s">
        <v>615</v>
      </c>
    </row>
    <row r="189" spans="1:4">
      <c r="A189" t="s">
        <v>1771</v>
      </c>
      <c r="B189" s="50" t="s">
        <v>1772</v>
      </c>
      <c r="C189" s="27"/>
      <c r="D189" t="s">
        <v>1861</v>
      </c>
    </row>
    <row r="191" spans="1:4">
      <c r="A191" s="22" t="s">
        <v>1862</v>
      </c>
      <c r="B191" s="30"/>
      <c r="C191" s="64"/>
      <c r="D191" s="64"/>
    </row>
    <row r="192" spans="1:4">
      <c r="A192" s="29" t="s">
        <v>1743</v>
      </c>
      <c r="B192" s="31" t="s">
        <v>1744</v>
      </c>
      <c r="C192" s="29" t="s">
        <v>1745</v>
      </c>
      <c r="D192" s="29" t="s">
        <v>1746</v>
      </c>
    </row>
    <row r="193" spans="1:4">
      <c r="A193" t="s">
        <v>1747</v>
      </c>
      <c r="B193" s="43" t="s">
        <v>1748</v>
      </c>
      <c r="C193" s="36"/>
      <c r="D193" t="s">
        <v>1056</v>
      </c>
    </row>
    <row r="194" spans="1:4">
      <c r="A194" t="s">
        <v>1782</v>
      </c>
      <c r="B194" s="50" t="s">
        <v>1783</v>
      </c>
      <c r="C194" s="33"/>
      <c r="D194" t="s">
        <v>580</v>
      </c>
    </row>
    <row r="195" spans="1:4">
      <c r="A195" t="s">
        <v>1776</v>
      </c>
      <c r="B195" s="43" t="s">
        <v>1777</v>
      </c>
      <c r="C195" s="42"/>
      <c r="D195" t="s">
        <v>1859</v>
      </c>
    </row>
    <row r="196" spans="1:4">
      <c r="A196" t="s">
        <v>1749</v>
      </c>
      <c r="B196" s="50" t="s">
        <v>1750</v>
      </c>
      <c r="C196" s="35"/>
      <c r="D196" t="s">
        <v>602</v>
      </c>
    </row>
    <row r="197" spans="1:4">
      <c r="A197" t="s">
        <v>1758</v>
      </c>
      <c r="B197" s="43" t="s">
        <v>1759</v>
      </c>
      <c r="C197" s="48"/>
      <c r="D197" t="s">
        <v>1863</v>
      </c>
    </row>
    <row r="198" spans="1:4">
      <c r="A198" t="s">
        <v>1773</v>
      </c>
      <c r="B198" s="50" t="s">
        <v>1774</v>
      </c>
      <c r="C198" s="51"/>
      <c r="D198" t="s">
        <v>617</v>
      </c>
    </row>
    <row r="199" spans="1:4">
      <c r="A199" t="s">
        <v>1771</v>
      </c>
      <c r="B199" s="50" t="s">
        <v>1772</v>
      </c>
      <c r="C199" s="27"/>
      <c r="D199" t="s">
        <v>1861</v>
      </c>
    </row>
    <row r="200" spans="1:4">
      <c r="A200" t="s">
        <v>1760</v>
      </c>
      <c r="B200" s="43" t="s">
        <v>1761</v>
      </c>
      <c r="C200" s="39"/>
      <c r="D200" t="s">
        <v>1860</v>
      </c>
    </row>
    <row r="201" spans="1:4">
      <c r="A201" t="s">
        <v>1778</v>
      </c>
      <c r="B201" s="50" t="s">
        <v>1779</v>
      </c>
      <c r="C201" s="34"/>
      <c r="D201" t="s">
        <v>742</v>
      </c>
    </row>
    <row r="202" spans="1:4">
      <c r="A202" t="s">
        <v>1753</v>
      </c>
      <c r="B202" s="43" t="s">
        <v>1708</v>
      </c>
      <c r="C202" s="40"/>
      <c r="D202" t="s">
        <v>1029</v>
      </c>
    </row>
    <row r="204" spans="1:4">
      <c r="A204" s="22" t="s">
        <v>1864</v>
      </c>
      <c r="B204" s="30"/>
      <c r="C204" s="64"/>
      <c r="D204" s="64"/>
    </row>
    <row r="205" spans="1:4">
      <c r="A205" s="29" t="s">
        <v>1743</v>
      </c>
      <c r="B205" s="31" t="s">
        <v>1744</v>
      </c>
      <c r="C205" s="29" t="s">
        <v>1745</v>
      </c>
      <c r="D205" s="29" t="s">
        <v>1746</v>
      </c>
    </row>
    <row r="206" spans="1:4">
      <c r="A206" t="s">
        <v>1747</v>
      </c>
      <c r="B206" s="43" t="s">
        <v>1748</v>
      </c>
      <c r="C206" s="36"/>
      <c r="D206" t="s">
        <v>604</v>
      </c>
    </row>
    <row r="207" spans="1:4">
      <c r="A207" t="s">
        <v>1784</v>
      </c>
      <c r="B207" s="43" t="s">
        <v>1785</v>
      </c>
      <c r="C207" s="49"/>
      <c r="D207" t="s">
        <v>1865</v>
      </c>
    </row>
    <row r="208" spans="1:4">
      <c r="A208" t="s">
        <v>1769</v>
      </c>
      <c r="B208" s="43" t="s">
        <v>1770</v>
      </c>
      <c r="C208" s="47"/>
      <c r="D208" t="s">
        <v>619</v>
      </c>
    </row>
    <row r="209" spans="1:4">
      <c r="A209" t="s">
        <v>1749</v>
      </c>
      <c r="B209" s="50" t="s">
        <v>1750</v>
      </c>
      <c r="C209" s="35"/>
      <c r="D209" t="s">
        <v>602</v>
      </c>
    </row>
    <row r="210" spans="1:4">
      <c r="A210" t="s">
        <v>1753</v>
      </c>
      <c r="B210" s="43" t="s">
        <v>1708</v>
      </c>
      <c r="C210" s="40"/>
      <c r="D210" t="s">
        <v>1866</v>
      </c>
    </row>
    <row r="211" spans="1:4">
      <c r="A211" t="s">
        <v>1758</v>
      </c>
      <c r="B211" s="43" t="s">
        <v>1759</v>
      </c>
      <c r="C211" s="48"/>
      <c r="D211" t="s">
        <v>1867</v>
      </c>
    </row>
    <row r="212" spans="1:4">
      <c r="A212" t="s">
        <v>1762</v>
      </c>
      <c r="B212" s="32" t="s">
        <v>1763</v>
      </c>
      <c r="C212" s="28"/>
      <c r="D212" t="s">
        <v>593</v>
      </c>
    </row>
    <row r="213" spans="1:4">
      <c r="A213" t="s">
        <v>1764</v>
      </c>
      <c r="B213" s="43" t="s">
        <v>1765</v>
      </c>
      <c r="C213" s="41"/>
      <c r="D213" t="s">
        <v>590</v>
      </c>
    </row>
    <row r="214" spans="1:4">
      <c r="A214" t="s">
        <v>1771</v>
      </c>
      <c r="B214" s="50" t="s">
        <v>1772</v>
      </c>
      <c r="C214" s="27"/>
      <c r="D214" t="s">
        <v>1868</v>
      </c>
    </row>
    <row r="215" spans="1:4">
      <c r="A215" t="s">
        <v>1778</v>
      </c>
      <c r="B215" s="50" t="s">
        <v>1779</v>
      </c>
      <c r="C215" s="34"/>
      <c r="D215" t="s">
        <v>742</v>
      </c>
    </row>
    <row r="216" spans="1:4">
      <c r="A216" t="s">
        <v>1780</v>
      </c>
      <c r="B216" s="43" t="s">
        <v>1781</v>
      </c>
      <c r="C216" s="44"/>
      <c r="D216" t="s">
        <v>610</v>
      </c>
    </row>
    <row r="217" spans="1:4">
      <c r="A217" t="s">
        <v>1782</v>
      </c>
      <c r="B217" s="50" t="s">
        <v>1783</v>
      </c>
      <c r="C217" s="33"/>
      <c r="D217" t="s">
        <v>580</v>
      </c>
    </row>
    <row r="218" spans="1:4">
      <c r="A218" t="s">
        <v>1775</v>
      </c>
      <c r="B218" s="50">
        <v>740000</v>
      </c>
      <c r="C218" s="52"/>
      <c r="D218" t="s">
        <v>615</v>
      </c>
    </row>
    <row r="220" spans="1:4">
      <c r="A220" s="22" t="s">
        <v>1869</v>
      </c>
      <c r="B220" s="30"/>
      <c r="C220" s="64"/>
      <c r="D220" s="64"/>
    </row>
    <row r="221" spans="1:4">
      <c r="A221" s="29" t="s">
        <v>1743</v>
      </c>
      <c r="B221" s="31" t="s">
        <v>1744</v>
      </c>
      <c r="C221" s="29" t="s">
        <v>1745</v>
      </c>
      <c r="D221" s="29" t="s">
        <v>1746</v>
      </c>
    </row>
    <row r="222" spans="1:4">
      <c r="A222" t="s">
        <v>1747</v>
      </c>
      <c r="B222" s="43" t="s">
        <v>1748</v>
      </c>
      <c r="C222" s="36"/>
      <c r="D222" t="s">
        <v>1056</v>
      </c>
    </row>
    <row r="223" spans="1:4">
      <c r="A223" t="s">
        <v>1753</v>
      </c>
      <c r="B223" s="43" t="s">
        <v>1708</v>
      </c>
      <c r="C223" s="40"/>
      <c r="D223" t="s">
        <v>1029</v>
      </c>
    </row>
    <row r="224" spans="1:4">
      <c r="A224" t="s">
        <v>1776</v>
      </c>
      <c r="B224" s="43" t="s">
        <v>1777</v>
      </c>
      <c r="C224" s="42"/>
      <c r="D224" t="s">
        <v>1859</v>
      </c>
    </row>
    <row r="225" spans="1:4">
      <c r="A225" t="s">
        <v>1769</v>
      </c>
      <c r="B225" s="43" t="s">
        <v>1770</v>
      </c>
      <c r="C225" s="47"/>
      <c r="D225" t="s">
        <v>619</v>
      </c>
    </row>
    <row r="226" spans="1:4">
      <c r="A226" t="s">
        <v>1784</v>
      </c>
      <c r="B226" s="43" t="s">
        <v>1785</v>
      </c>
      <c r="C226" s="49"/>
      <c r="D226" t="s">
        <v>1865</v>
      </c>
    </row>
    <row r="227" spans="1:4">
      <c r="A227" t="s">
        <v>1749</v>
      </c>
      <c r="B227" s="50" t="s">
        <v>1750</v>
      </c>
      <c r="C227" s="35"/>
      <c r="D227" t="s">
        <v>602</v>
      </c>
    </row>
    <row r="228" spans="1:4">
      <c r="A228" t="s">
        <v>1764</v>
      </c>
      <c r="B228" s="43" t="s">
        <v>1765</v>
      </c>
      <c r="C228" s="41"/>
      <c r="D228" t="s">
        <v>1870</v>
      </c>
    </row>
    <row r="229" spans="1:4">
      <c r="A229" t="s">
        <v>1782</v>
      </c>
      <c r="B229" s="50" t="s">
        <v>1783</v>
      </c>
      <c r="C229" s="33"/>
      <c r="D229" t="s">
        <v>1871</v>
      </c>
    </row>
    <row r="230" spans="1:4">
      <c r="A230" t="s">
        <v>1778</v>
      </c>
      <c r="B230" s="50" t="s">
        <v>1779</v>
      </c>
      <c r="C230" s="34"/>
      <c r="D230" t="s">
        <v>742</v>
      </c>
    </row>
    <row r="231" spans="1:4">
      <c r="A231" t="s">
        <v>1771</v>
      </c>
      <c r="B231" s="50" t="s">
        <v>1772</v>
      </c>
      <c r="C231" s="27"/>
      <c r="D231" t="s">
        <v>1868</v>
      </c>
    </row>
    <row r="232" spans="1:4">
      <c r="A232" t="s">
        <v>1775</v>
      </c>
      <c r="B232" s="50">
        <v>740000</v>
      </c>
      <c r="C232" s="52"/>
      <c r="D232" t="s">
        <v>615</v>
      </c>
    </row>
  </sheetData>
  <pageMargins left="0.7" right="0.7" top="0.75" bottom="0.75" header="0.3" footer="0.3"/>
  <pageSetup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L222"/>
  <sheetViews>
    <sheetView zoomScale="85" zoomScaleNormal="85" zoomScalePageLayoutView="85" workbookViewId="0">
      <selection activeCell="E32" sqref="E32"/>
    </sheetView>
  </sheetViews>
  <sheetFormatPr defaultColWidth="9.140625" defaultRowHeight="15"/>
  <cols>
    <col min="1" max="1" width="79.7109375" style="117" customWidth="1"/>
    <col min="2" max="2" width="12.7109375" style="117" bestFit="1" customWidth="1"/>
    <col min="3" max="3" width="17.28515625" style="117" customWidth="1"/>
    <col min="4" max="4" width="22" style="117" customWidth="1"/>
    <col min="5" max="5" width="19.28515625" style="117" customWidth="1"/>
    <col min="6" max="6" width="14.28515625" style="117" customWidth="1"/>
    <col min="7" max="7" width="26.140625" style="117" customWidth="1"/>
    <col min="8" max="8" width="26.7109375" style="117" bestFit="1" customWidth="1"/>
    <col min="9" max="9" width="17.85546875" style="117" bestFit="1" customWidth="1"/>
    <col min="10" max="14" width="9.140625" style="117" customWidth="1"/>
    <col min="15" max="15" width="25.85546875" style="117" customWidth="1"/>
    <col min="16" max="16" width="12.28515625" style="117" customWidth="1"/>
    <col min="17" max="17" width="19.85546875" style="117" customWidth="1"/>
    <col min="18" max="19" width="12.28515625" style="117" customWidth="1"/>
    <col min="20" max="21" width="16.28515625" style="117" customWidth="1"/>
    <col min="22" max="22" width="10.85546875" style="117" bestFit="1" customWidth="1"/>
    <col min="23" max="26" width="9.140625" style="117" customWidth="1"/>
    <col min="27" max="16384" width="9.140625" style="117"/>
  </cols>
  <sheetData>
    <row r="1" spans="1:5">
      <c r="A1" s="273" t="s">
        <v>421</v>
      </c>
      <c r="B1" s="269"/>
      <c r="C1" s="269"/>
      <c r="D1" s="269"/>
      <c r="E1" s="269"/>
    </row>
    <row r="2" spans="1:5">
      <c r="A2" s="274" t="s">
        <v>1935</v>
      </c>
      <c r="B2" s="269"/>
      <c r="C2" s="269"/>
      <c r="D2" s="269"/>
      <c r="E2" s="269"/>
    </row>
    <row r="19" spans="1:5">
      <c r="A19" t="s">
        <v>1936</v>
      </c>
    </row>
    <row r="20" spans="1:5">
      <c r="A20">
        <v>155400</v>
      </c>
      <c r="B20" t="s">
        <v>1937</v>
      </c>
    </row>
    <row r="21" spans="1:5">
      <c r="A21" s="274" t="s">
        <v>1938</v>
      </c>
      <c r="B21" s="269"/>
      <c r="C21" s="269"/>
      <c r="D21" s="269"/>
      <c r="E21" s="269"/>
    </row>
    <row r="38" spans="1:5">
      <c r="A38" t="s">
        <v>1936</v>
      </c>
    </row>
    <row r="39" spans="1:5">
      <c r="A39">
        <v>100800</v>
      </c>
      <c r="B39" t="s">
        <v>1937</v>
      </c>
    </row>
    <row r="40" spans="1:5">
      <c r="A40" s="274" t="s">
        <v>1939</v>
      </c>
      <c r="B40" s="269"/>
      <c r="C40" s="269"/>
      <c r="D40" s="269"/>
      <c r="E40" s="269"/>
    </row>
    <row r="57" spans="1:5" ht="15.95" customHeight="1" thickBot="1">
      <c r="A57" t="s">
        <v>1936</v>
      </c>
    </row>
    <row r="58" spans="1:5" ht="15.95" customHeight="1" thickBot="1">
      <c r="A58" s="1">
        <v>194000</v>
      </c>
      <c r="B58" t="s">
        <v>1940</v>
      </c>
    </row>
    <row r="60" spans="1:5">
      <c r="A60" s="273" t="s">
        <v>1941</v>
      </c>
      <c r="B60" s="269"/>
      <c r="C60" s="269"/>
      <c r="D60" s="269"/>
      <c r="E60" s="269"/>
    </row>
    <row r="85" spans="1:10" s="2" customFormat="1">
      <c r="A85" t="s">
        <v>1942</v>
      </c>
      <c r="B85">
        <v>55.1</v>
      </c>
      <c r="C85" t="s">
        <v>1943</v>
      </c>
    </row>
    <row r="86" spans="1:10" s="2" customFormat="1">
      <c r="A86" t="s">
        <v>1944</v>
      </c>
      <c r="B86">
        <v>111.6</v>
      </c>
    </row>
    <row r="87" spans="1:10" ht="15.95" customHeight="1" thickBot="1"/>
    <row r="88" spans="1:10" ht="15.95" customHeight="1" thickBot="1">
      <c r="A88" s="29" t="s">
        <v>1945</v>
      </c>
      <c r="B88" s="3">
        <f>(B86-B85)/B85</f>
        <v>1.0254083484573502</v>
      </c>
    </row>
    <row r="89" spans="1:10">
      <c r="A89" s="273" t="s">
        <v>1946</v>
      </c>
      <c r="B89" s="269"/>
      <c r="C89" s="269"/>
      <c r="D89" s="269"/>
      <c r="E89" s="269"/>
    </row>
    <row r="90" spans="1:10">
      <c r="A90">
        <v>6.6290250000000004</v>
      </c>
      <c r="B90" t="s">
        <v>1947</v>
      </c>
      <c r="E90" t="s">
        <v>1948</v>
      </c>
    </row>
    <row r="91" spans="1:10">
      <c r="A91">
        <f>1/A90</f>
        <v>0.15085174667466181</v>
      </c>
      <c r="B91" t="s">
        <v>1949</v>
      </c>
      <c r="E91" t="s">
        <v>1950</v>
      </c>
    </row>
    <row r="92" spans="1:10">
      <c r="A92" s="5">
        <v>0.5</v>
      </c>
      <c r="B92" t="s">
        <v>1951</v>
      </c>
      <c r="E92" t="s">
        <v>1952</v>
      </c>
    </row>
    <row r="93" spans="1:10">
      <c r="A93">
        <f>A92*A91</f>
        <v>7.5425873337330904E-2</v>
      </c>
      <c r="B93" t="s">
        <v>1953</v>
      </c>
      <c r="E93" t="s">
        <v>1950</v>
      </c>
    </row>
    <row r="94" spans="1:10">
      <c r="A94">
        <f>1/A93</f>
        <v>13.258050000000001</v>
      </c>
      <c r="B94" t="s">
        <v>1954</v>
      </c>
      <c r="E94" t="s">
        <v>1950</v>
      </c>
      <c r="J94" s="5"/>
    </row>
    <row r="95" spans="1:10" ht="15.95" customHeight="1" thickBot="1">
      <c r="A95">
        <v>8.0274920000000005</v>
      </c>
      <c r="B95" t="s">
        <v>1955</v>
      </c>
      <c r="E95" t="s">
        <v>1956</v>
      </c>
      <c r="J95" s="5"/>
    </row>
    <row r="96" spans="1:10" ht="15.95" customHeight="1" thickBot="1">
      <c r="A96" s="4">
        <f>(A94-A95)/A95</f>
        <v>0.65158059329115492</v>
      </c>
      <c r="B96" t="s">
        <v>1957</v>
      </c>
      <c r="C96" s="106"/>
      <c r="E96" t="s">
        <v>1950</v>
      </c>
    </row>
    <row r="98" spans="1:5">
      <c r="A98" s="273" t="s">
        <v>1958</v>
      </c>
      <c r="B98" s="269"/>
      <c r="C98" s="269"/>
      <c r="D98" s="269"/>
      <c r="E98" s="269"/>
    </row>
    <row r="99" spans="1:5">
      <c r="A99" s="106">
        <v>0.3</v>
      </c>
      <c r="B99" s="5" t="s">
        <v>1959</v>
      </c>
    </row>
    <row r="100" spans="1:5">
      <c r="A100">
        <v>63.5</v>
      </c>
      <c r="B100" t="s">
        <v>1960</v>
      </c>
    </row>
    <row r="101" spans="1:5">
      <c r="A101">
        <f>1/A100</f>
        <v>1.5748031496062992E-2</v>
      </c>
      <c r="B101" t="s">
        <v>1961</v>
      </c>
    </row>
    <row r="102" spans="1:5">
      <c r="A102" s="123">
        <f>A101*(1-A99)</f>
        <v>1.1023622047244094E-2</v>
      </c>
      <c r="B102" t="s">
        <v>1962</v>
      </c>
    </row>
    <row r="103" spans="1:5">
      <c r="A103" s="123">
        <f>1/A102</f>
        <v>90.714285714285722</v>
      </c>
      <c r="B103" t="s">
        <v>1963</v>
      </c>
    </row>
    <row r="104" spans="1:5">
      <c r="A104" s="106">
        <v>0.35</v>
      </c>
      <c r="B104" t="s">
        <v>1964</v>
      </c>
    </row>
    <row r="105" spans="1:5">
      <c r="A105">
        <f>A102*(1-A104)</f>
        <v>7.1653543307086615E-3</v>
      </c>
      <c r="B105" t="s">
        <v>1965</v>
      </c>
    </row>
    <row r="106" spans="1:5" ht="15.95" customHeight="1" thickBot="1">
      <c r="A106">
        <f>1/A105</f>
        <v>139.56043956043956</v>
      </c>
      <c r="B106" t="s">
        <v>1966</v>
      </c>
    </row>
    <row r="107" spans="1:5" ht="15.95" customHeight="1" thickBot="1">
      <c r="A107" s="4">
        <f>(A106-A103)/A103</f>
        <v>0.53846153846153832</v>
      </c>
      <c r="B107" t="s">
        <v>1967</v>
      </c>
    </row>
    <row r="108" spans="1:5">
      <c r="A108" s="5"/>
    </row>
    <row r="109" spans="1:5">
      <c r="A109" s="273" t="s">
        <v>1968</v>
      </c>
      <c r="B109" s="269"/>
      <c r="C109" s="269"/>
      <c r="D109" s="269"/>
      <c r="E109" s="269"/>
    </row>
    <row r="110" spans="1:5" ht="15.95" customHeight="1" thickBot="1"/>
    <row r="111" spans="1:5" ht="15.95" customHeight="1" thickBot="1">
      <c r="A111" s="4">
        <f>A122</f>
        <v>0.20481927710843381</v>
      </c>
      <c r="B111" t="s">
        <v>1969</v>
      </c>
    </row>
    <row r="113" spans="1:12">
      <c r="A113" s="273" t="s">
        <v>1970</v>
      </c>
      <c r="B113" s="269"/>
      <c r="C113" s="269"/>
      <c r="D113" s="269"/>
      <c r="E113" s="269"/>
    </row>
    <row r="114" spans="1:12">
      <c r="A114" s="106">
        <v>0.2</v>
      </c>
      <c r="B114" s="5" t="s">
        <v>1959</v>
      </c>
    </row>
    <row r="115" spans="1:12">
      <c r="A115">
        <v>1.95</v>
      </c>
      <c r="B115" t="s">
        <v>1971</v>
      </c>
    </row>
    <row r="116" spans="1:12">
      <c r="A116">
        <f>1/A115</f>
        <v>0.51282051282051289</v>
      </c>
      <c r="B116" t="s">
        <v>1961</v>
      </c>
    </row>
    <row r="117" spans="1:12">
      <c r="A117" s="123">
        <f>A116*(1-A114)</f>
        <v>0.41025641025641035</v>
      </c>
      <c r="B117" t="s">
        <v>1962</v>
      </c>
    </row>
    <row r="118" spans="1:12">
      <c r="A118" s="123">
        <f>1/A117</f>
        <v>2.4374999999999996</v>
      </c>
      <c r="B118" t="s">
        <v>1963</v>
      </c>
    </row>
    <row r="119" spans="1:12">
      <c r="A119" s="106">
        <v>0.17</v>
      </c>
      <c r="B119" t="s">
        <v>1964</v>
      </c>
    </row>
    <row r="120" spans="1:12">
      <c r="A120">
        <f>A117*(1-A119)</f>
        <v>0.34051282051282056</v>
      </c>
      <c r="B120" t="s">
        <v>1965</v>
      </c>
    </row>
    <row r="121" spans="1:12" ht="15.95" customHeight="1" thickBot="1">
      <c r="A121">
        <f>1/A120</f>
        <v>2.9367469879518069</v>
      </c>
      <c r="B121" t="s">
        <v>1966</v>
      </c>
    </row>
    <row r="122" spans="1:12" ht="15.95" customHeight="1" thickBot="1">
      <c r="A122" s="4">
        <f>(A121-A118)/A118</f>
        <v>0.20481927710843381</v>
      </c>
      <c r="B122" t="s">
        <v>1967</v>
      </c>
    </row>
    <row r="124" spans="1:12">
      <c r="A124" s="273" t="s">
        <v>1972</v>
      </c>
      <c r="B124" s="269"/>
      <c r="C124" s="269"/>
      <c r="D124" s="269"/>
      <c r="E124" s="269"/>
      <c r="J124" s="6"/>
    </row>
    <row r="125" spans="1:12">
      <c r="A125" s="7">
        <v>4.4824543659231748E-4</v>
      </c>
      <c r="B125" t="s">
        <v>1973</v>
      </c>
      <c r="K125" s="5"/>
      <c r="L125" s="5"/>
    </row>
    <row r="126" spans="1:12">
      <c r="A126">
        <v>1.27</v>
      </c>
      <c r="B126" t="s">
        <v>1974</v>
      </c>
      <c r="F126" s="124"/>
      <c r="J126" s="116"/>
      <c r="K126" s="7"/>
      <c r="L126" s="7"/>
    </row>
    <row r="127" spans="1:12">
      <c r="A127">
        <f>(1/CONVERT(A125/A126,"mi","km")*0.00105505585)</f>
        <v>1.857438352962903</v>
      </c>
      <c r="B127" t="s">
        <v>1975</v>
      </c>
      <c r="K127" s="7"/>
      <c r="L127" s="7"/>
    </row>
    <row r="128" spans="1:12">
      <c r="A128">
        <f>1/A127</f>
        <v>0.53837587578874124</v>
      </c>
      <c r="B128" t="s">
        <v>1976</v>
      </c>
      <c r="F128" s="124"/>
      <c r="K128" s="106"/>
      <c r="L128" s="5"/>
    </row>
    <row r="129" spans="1:12">
      <c r="A129">
        <v>1.07</v>
      </c>
      <c r="B129" t="s">
        <v>1977</v>
      </c>
      <c r="F129" s="124"/>
      <c r="K129" s="106"/>
      <c r="L129" s="5"/>
    </row>
    <row r="130" spans="1:12" ht="15.95" customHeight="1" thickBot="1">
      <c r="A130">
        <f>1/A129</f>
        <v>0.93457943925233644</v>
      </c>
      <c r="B130" t="s">
        <v>1978</v>
      </c>
      <c r="F130" s="124"/>
      <c r="K130" s="5"/>
      <c r="L130" s="5"/>
    </row>
    <row r="131" spans="1:12" ht="15.95" customHeight="1" thickBot="1">
      <c r="A131" s="4">
        <f>(A130-A128)/A128</f>
        <v>0.73592369435785332</v>
      </c>
      <c r="B131" t="s">
        <v>1967</v>
      </c>
      <c r="F131" s="124"/>
    </row>
    <row r="133" spans="1:12">
      <c r="A133" s="6"/>
      <c r="B133" s="5"/>
      <c r="C133" s="5"/>
    </row>
    <row r="134" spans="1:12">
      <c r="A134" s="273" t="s">
        <v>516</v>
      </c>
      <c r="B134" s="269"/>
      <c r="C134" s="269"/>
      <c r="D134" s="269"/>
      <c r="E134" s="269"/>
    </row>
    <row r="135" spans="1:12">
      <c r="A135" s="8" t="s">
        <v>1979</v>
      </c>
      <c r="B135" s="43"/>
      <c r="C135" s="43"/>
      <c r="D135" s="43"/>
      <c r="E135" s="43"/>
      <c r="F135" s="43"/>
      <c r="G135" s="43"/>
    </row>
    <row r="136" spans="1:12" ht="15.75">
      <c r="A136" s="9"/>
      <c r="B136" s="276" t="s">
        <v>1980</v>
      </c>
      <c r="C136" s="277"/>
      <c r="D136" s="277"/>
      <c r="E136" s="278"/>
      <c r="F136" s="43"/>
      <c r="G136" s="43"/>
    </row>
    <row r="137" spans="1:12" ht="15.75">
      <c r="A137" s="10"/>
      <c r="B137" s="276" t="s">
        <v>1981</v>
      </c>
      <c r="C137" s="278"/>
      <c r="D137" s="276" t="s">
        <v>1982</v>
      </c>
      <c r="E137" s="278"/>
      <c r="F137" s="43"/>
      <c r="G137" s="43"/>
    </row>
    <row r="138" spans="1:12" ht="15.75">
      <c r="A138" s="11" t="s">
        <v>1983</v>
      </c>
      <c r="B138" s="118" t="s">
        <v>1984</v>
      </c>
      <c r="C138" s="118" t="s">
        <v>1985</v>
      </c>
      <c r="D138" s="118" t="s">
        <v>1984</v>
      </c>
      <c r="E138" s="118" t="s">
        <v>1985</v>
      </c>
      <c r="F138" s="43"/>
      <c r="G138" s="12" t="s">
        <v>1986</v>
      </c>
    </row>
    <row r="139" spans="1:12">
      <c r="A139" s="13" t="s">
        <v>1987</v>
      </c>
      <c r="B139" s="125">
        <v>95</v>
      </c>
      <c r="C139" s="126">
        <v>95</v>
      </c>
      <c r="D139" s="125">
        <v>50</v>
      </c>
      <c r="E139" s="126">
        <v>50</v>
      </c>
      <c r="F139" s="12" t="s">
        <v>507</v>
      </c>
      <c r="G139" s="43">
        <f t="shared" ref="G139:G156" si="0">(C139-E139)/C139</f>
        <v>0.47368421052631576</v>
      </c>
    </row>
    <row r="140" spans="1:12">
      <c r="A140" s="14" t="s">
        <v>1988</v>
      </c>
      <c r="B140" s="127">
        <v>100</v>
      </c>
      <c r="C140" s="128">
        <v>100</v>
      </c>
      <c r="D140" s="127">
        <v>70</v>
      </c>
      <c r="E140" s="128">
        <v>70</v>
      </c>
      <c r="F140" s="12" t="s">
        <v>507</v>
      </c>
      <c r="G140" s="43">
        <f t="shared" si="0"/>
        <v>0.3</v>
      </c>
    </row>
    <row r="141" spans="1:12">
      <c r="A141" s="14" t="s">
        <v>1989</v>
      </c>
      <c r="B141" s="127">
        <v>95</v>
      </c>
      <c r="C141" s="128">
        <v>95</v>
      </c>
      <c r="D141" s="127">
        <v>50</v>
      </c>
      <c r="E141" s="128">
        <v>50</v>
      </c>
      <c r="F141" s="12" t="s">
        <v>507</v>
      </c>
      <c r="G141" s="43">
        <f t="shared" si="0"/>
        <v>0.47368421052631576</v>
      </c>
    </row>
    <row r="142" spans="1:12">
      <c r="A142" s="14" t="s">
        <v>1990</v>
      </c>
      <c r="B142" s="127">
        <v>105</v>
      </c>
      <c r="C142" s="128">
        <v>105</v>
      </c>
      <c r="D142" s="127">
        <v>110</v>
      </c>
      <c r="E142" s="128">
        <v>110</v>
      </c>
      <c r="F142" s="15" t="s">
        <v>1991</v>
      </c>
      <c r="G142" s="43">
        <f t="shared" si="0"/>
        <v>-4.7619047619047616E-2</v>
      </c>
    </row>
    <row r="143" spans="1:12">
      <c r="A143" s="14" t="s">
        <v>1992</v>
      </c>
      <c r="B143" s="127">
        <v>80</v>
      </c>
      <c r="C143" s="128">
        <v>80</v>
      </c>
      <c r="D143" s="127">
        <v>35</v>
      </c>
      <c r="E143" s="128">
        <v>35</v>
      </c>
      <c r="F143" s="12" t="s">
        <v>507</v>
      </c>
      <c r="G143" s="43">
        <f t="shared" si="0"/>
        <v>0.5625</v>
      </c>
    </row>
    <row r="144" spans="1:12">
      <c r="A144" s="14" t="s">
        <v>1993</v>
      </c>
      <c r="B144" s="127">
        <v>70</v>
      </c>
      <c r="C144" s="128">
        <v>70</v>
      </c>
      <c r="D144" s="127">
        <v>50</v>
      </c>
      <c r="E144" s="128">
        <v>50</v>
      </c>
      <c r="F144" s="12" t="s">
        <v>507</v>
      </c>
      <c r="G144" s="43">
        <f t="shared" si="0"/>
        <v>0.2857142857142857</v>
      </c>
    </row>
    <row r="145" spans="1:9">
      <c r="A145" s="14" t="s">
        <v>1892</v>
      </c>
      <c r="B145" s="127">
        <v>90</v>
      </c>
      <c r="C145" s="128">
        <v>90</v>
      </c>
      <c r="D145" s="127">
        <v>80</v>
      </c>
      <c r="E145" s="128">
        <v>80</v>
      </c>
      <c r="F145" s="12" t="s">
        <v>1994</v>
      </c>
      <c r="G145" s="43">
        <f t="shared" si="0"/>
        <v>0.1111111111111111</v>
      </c>
    </row>
    <row r="146" spans="1:9">
      <c r="A146" s="14" t="s">
        <v>1995</v>
      </c>
      <c r="B146" s="127">
        <v>100</v>
      </c>
      <c r="C146" s="128">
        <v>100</v>
      </c>
      <c r="D146" s="127">
        <v>90</v>
      </c>
      <c r="E146" s="128">
        <v>90</v>
      </c>
      <c r="F146" s="12" t="s">
        <v>507</v>
      </c>
      <c r="G146" s="43">
        <f t="shared" si="0"/>
        <v>0.1</v>
      </c>
    </row>
    <row r="147" spans="1:9">
      <c r="A147" s="14" t="s">
        <v>1996</v>
      </c>
      <c r="B147" s="127">
        <v>80</v>
      </c>
      <c r="C147" s="128">
        <v>80</v>
      </c>
      <c r="D147" s="127">
        <v>40</v>
      </c>
      <c r="E147" s="128">
        <v>40</v>
      </c>
      <c r="F147" s="12" t="s">
        <v>507</v>
      </c>
      <c r="G147" s="43">
        <f t="shared" si="0"/>
        <v>0.5</v>
      </c>
    </row>
    <row r="148" spans="1:9">
      <c r="A148" s="14" t="s">
        <v>1997</v>
      </c>
      <c r="B148" s="127">
        <v>80</v>
      </c>
      <c r="C148" s="128">
        <v>80</v>
      </c>
      <c r="D148" s="127">
        <v>50</v>
      </c>
      <c r="E148" s="128">
        <v>50</v>
      </c>
      <c r="F148" s="12" t="s">
        <v>507</v>
      </c>
      <c r="G148" s="43">
        <f t="shared" si="0"/>
        <v>0.375</v>
      </c>
    </row>
    <row r="149" spans="1:9">
      <c r="A149" s="14" t="s">
        <v>1998</v>
      </c>
      <c r="B149" s="127">
        <v>90</v>
      </c>
      <c r="C149" s="128">
        <v>90</v>
      </c>
      <c r="D149" s="127">
        <v>80</v>
      </c>
      <c r="E149" s="128">
        <v>80</v>
      </c>
      <c r="F149" s="12" t="s">
        <v>1994</v>
      </c>
      <c r="G149" s="43">
        <f t="shared" si="0"/>
        <v>0.1111111111111111</v>
      </c>
    </row>
    <row r="150" spans="1:9">
      <c r="A150" s="14" t="s">
        <v>1999</v>
      </c>
      <c r="B150" s="127">
        <v>95</v>
      </c>
      <c r="C150" s="128">
        <v>95</v>
      </c>
      <c r="D150" s="127">
        <v>90</v>
      </c>
      <c r="E150" s="128">
        <v>90</v>
      </c>
      <c r="F150" s="15" t="s">
        <v>1991</v>
      </c>
      <c r="G150" s="43">
        <f t="shared" si="0"/>
        <v>5.2631578947368418E-2</v>
      </c>
    </row>
    <row r="151" spans="1:9">
      <c r="A151" s="14" t="s">
        <v>2000</v>
      </c>
      <c r="B151" s="127">
        <v>95</v>
      </c>
      <c r="C151" s="128">
        <v>95</v>
      </c>
      <c r="D151" s="127">
        <v>90</v>
      </c>
      <c r="E151" s="128">
        <v>90</v>
      </c>
      <c r="F151" s="15" t="s">
        <v>1991</v>
      </c>
      <c r="G151" s="43">
        <f t="shared" si="0"/>
        <v>5.2631578947368418E-2</v>
      </c>
    </row>
    <row r="152" spans="1:9">
      <c r="A152" s="14" t="s">
        <v>505</v>
      </c>
      <c r="B152" s="127">
        <v>80</v>
      </c>
      <c r="C152" s="128">
        <v>50</v>
      </c>
      <c r="D152" s="127">
        <v>30</v>
      </c>
      <c r="E152" s="128">
        <v>30</v>
      </c>
      <c r="F152" s="12" t="s">
        <v>505</v>
      </c>
      <c r="G152" s="43">
        <f t="shared" si="0"/>
        <v>0.4</v>
      </c>
    </row>
    <row r="153" spans="1:9">
      <c r="A153" s="14" t="s">
        <v>2001</v>
      </c>
      <c r="B153" s="127">
        <v>90</v>
      </c>
      <c r="C153" s="128">
        <v>90</v>
      </c>
      <c r="D153" s="127">
        <v>70</v>
      </c>
      <c r="E153" s="128">
        <v>70</v>
      </c>
      <c r="F153" s="12" t="s">
        <v>497</v>
      </c>
      <c r="G153" s="43">
        <f t="shared" si="0"/>
        <v>0.22222222222222221</v>
      </c>
    </row>
    <row r="154" spans="1:9">
      <c r="A154" s="14" t="s">
        <v>2002</v>
      </c>
      <c r="B154" s="127">
        <v>95</v>
      </c>
      <c r="C154" s="128">
        <v>90</v>
      </c>
      <c r="D154" s="127">
        <v>80</v>
      </c>
      <c r="E154" s="128">
        <v>80</v>
      </c>
      <c r="F154" s="15" t="s">
        <v>1991</v>
      </c>
      <c r="G154" s="43">
        <f t="shared" si="0"/>
        <v>0.1111111111111111</v>
      </c>
      <c r="I154" s="16"/>
    </row>
    <row r="155" spans="1:9">
      <c r="A155" s="14" t="s">
        <v>2003</v>
      </c>
      <c r="B155" s="127">
        <v>80</v>
      </c>
      <c r="C155" s="128">
        <v>65</v>
      </c>
      <c r="D155" s="127">
        <v>60</v>
      </c>
      <c r="E155" s="128">
        <v>30</v>
      </c>
      <c r="F155" s="12" t="s">
        <v>503</v>
      </c>
      <c r="G155" s="43">
        <f t="shared" si="0"/>
        <v>0.53846153846153844</v>
      </c>
    </row>
    <row r="156" spans="1:9">
      <c r="A156" s="17" t="s">
        <v>2004</v>
      </c>
      <c r="B156" s="129">
        <v>90</v>
      </c>
      <c r="C156" s="130">
        <v>90</v>
      </c>
      <c r="D156" s="129">
        <v>70</v>
      </c>
      <c r="E156" s="130">
        <v>70</v>
      </c>
      <c r="F156" s="12" t="s">
        <v>503</v>
      </c>
      <c r="G156" s="43">
        <f t="shared" si="0"/>
        <v>0.22222222222222221</v>
      </c>
    </row>
    <row r="157" spans="1:9">
      <c r="A157" s="43"/>
      <c r="B157" s="43"/>
      <c r="C157" s="43"/>
      <c r="D157" s="43"/>
      <c r="E157" s="43"/>
      <c r="F157" s="43"/>
      <c r="G157" s="43"/>
    </row>
    <row r="158" spans="1:9">
      <c r="A158" s="43"/>
      <c r="B158" s="43"/>
      <c r="C158" s="43"/>
      <c r="D158" s="43"/>
      <c r="E158" s="43"/>
      <c r="F158" s="43"/>
      <c r="G158" s="43"/>
    </row>
    <row r="159" spans="1:9">
      <c r="A159" s="43" t="s">
        <v>507</v>
      </c>
      <c r="B159" s="43">
        <f>AVERAGEIF(F139:F156,A159,G139:G156)</f>
        <v>0.38382283834586467</v>
      </c>
      <c r="C159" s="43"/>
      <c r="D159" s="43"/>
      <c r="E159" s="43"/>
      <c r="F159" s="43"/>
      <c r="G159" s="43"/>
    </row>
    <row r="160" spans="1:9">
      <c r="A160" s="43" t="s">
        <v>1994</v>
      </c>
      <c r="B160" s="43">
        <f>AVERAGEIF(F139:F156,A160,G139:G156)</f>
        <v>0.1111111111111111</v>
      </c>
      <c r="C160" s="43"/>
      <c r="D160" s="43"/>
      <c r="E160" s="43"/>
      <c r="F160" s="43"/>
      <c r="G160" s="43"/>
    </row>
    <row r="161" spans="1:7">
      <c r="A161" s="43" t="s">
        <v>505</v>
      </c>
      <c r="B161" s="43">
        <f>AVERAGEIF(F139:F156,A161,G139:G156)</f>
        <v>0.4</v>
      </c>
      <c r="C161" s="43"/>
      <c r="D161" s="43"/>
      <c r="E161" s="43"/>
      <c r="F161" s="43"/>
      <c r="G161" s="43"/>
    </row>
    <row r="162" spans="1:7">
      <c r="A162" s="43" t="s">
        <v>497</v>
      </c>
      <c r="B162" s="43">
        <f>AVERAGEIF(F139:F156,A162,G139:G156)</f>
        <v>0.22222222222222221</v>
      </c>
      <c r="C162" s="43"/>
      <c r="D162" s="43"/>
      <c r="E162" s="43"/>
      <c r="F162" s="43"/>
      <c r="G162" s="43"/>
    </row>
    <row r="163" spans="1:7">
      <c r="A163" s="43" t="s">
        <v>503</v>
      </c>
      <c r="B163" s="43">
        <f>AVERAGEIF(F139:F156,A163,G139:G156)</f>
        <v>0.38034188034188032</v>
      </c>
      <c r="C163" s="43"/>
      <c r="D163" s="43"/>
      <c r="E163" s="43"/>
      <c r="F163" s="43"/>
      <c r="G163" s="43"/>
    </row>
    <row r="165" spans="1:7">
      <c r="A165" s="273" t="s">
        <v>2005</v>
      </c>
      <c r="B165" s="269"/>
      <c r="C165" s="269"/>
      <c r="D165" s="269"/>
      <c r="E165" s="269"/>
    </row>
    <row r="166" spans="1:7" ht="15.95" customHeight="1" thickBot="1">
      <c r="A166" t="s">
        <v>2006</v>
      </c>
      <c r="B166" s="106">
        <v>0.4</v>
      </c>
    </row>
    <row r="167" spans="1:7" ht="15.95" customHeight="1" thickBot="1">
      <c r="A167" t="s">
        <v>2007</v>
      </c>
      <c r="B167" s="18">
        <f>(1+B166)^(1/(2020-2010))-1</f>
        <v>3.4219694129380196E-2</v>
      </c>
    </row>
    <row r="168" spans="1:7">
      <c r="B168" s="19"/>
    </row>
    <row r="169" spans="1:7">
      <c r="A169" s="273" t="s">
        <v>2008</v>
      </c>
      <c r="B169" s="269"/>
    </row>
    <row r="170" spans="1:7">
      <c r="A170" t="s">
        <v>2009</v>
      </c>
      <c r="B170" s="102">
        <v>972.7</v>
      </c>
    </row>
    <row r="171" spans="1:7" ht="15.95" customHeight="1" thickBot="1">
      <c r="A171" t="s">
        <v>2010</v>
      </c>
      <c r="B171" s="20">
        <f>400.9+53.5+276.5+255.7+63.5+462.5+B170+975.4+227.6+436.5</f>
        <v>4124.8</v>
      </c>
    </row>
    <row r="172" spans="1:7" ht="15.95" customHeight="1" thickBot="1">
      <c r="A172" t="s">
        <v>2011</v>
      </c>
      <c r="B172" s="18">
        <f>B170/B171</f>
        <v>0.23581749418153608</v>
      </c>
    </row>
    <row r="173" spans="1:7">
      <c r="B173" s="19"/>
    </row>
    <row r="174" spans="1:7">
      <c r="A174" s="273" t="s">
        <v>2012</v>
      </c>
      <c r="B174" s="269"/>
      <c r="C174" s="269"/>
      <c r="D174" s="269"/>
      <c r="E174" s="269"/>
    </row>
    <row r="175" spans="1:7" ht="15.95" customHeight="1" thickBot="1">
      <c r="A175" t="s">
        <v>2013</v>
      </c>
      <c r="B175" s="19">
        <v>0.1246</v>
      </c>
    </row>
    <row r="176" spans="1:7" ht="15.95" customHeight="1" thickBot="1">
      <c r="A176" t="s">
        <v>2014</v>
      </c>
      <c r="B176" s="18">
        <f>1-B175</f>
        <v>0.87539999999999996</v>
      </c>
    </row>
    <row r="178" spans="1:5">
      <c r="A178" s="273" t="s">
        <v>2015</v>
      </c>
      <c r="B178" s="269"/>
      <c r="C178" s="269"/>
      <c r="D178" s="269"/>
      <c r="E178" s="269"/>
    </row>
    <row r="179" spans="1:5">
      <c r="A179" t="s">
        <v>2016</v>
      </c>
      <c r="B179">
        <v>197000</v>
      </c>
    </row>
    <row r="180" spans="1:5" ht="15.95" customHeight="1" thickBot="1">
      <c r="A180" t="s">
        <v>2017</v>
      </c>
      <c r="B180">
        <v>175000</v>
      </c>
    </row>
    <row r="181" spans="1:5" ht="15.95" customHeight="1" thickBot="1">
      <c r="A181" t="s">
        <v>2018</v>
      </c>
      <c r="B181" s="4">
        <f>B179/B180</f>
        <v>1.1257142857142857</v>
      </c>
    </row>
    <row r="183" spans="1:5">
      <c r="A183" s="273" t="s">
        <v>2019</v>
      </c>
      <c r="B183" s="269"/>
      <c r="C183" s="269"/>
      <c r="D183" s="269"/>
      <c r="E183" s="269"/>
    </row>
    <row r="184" spans="1:5">
      <c r="A184" t="s">
        <v>2020</v>
      </c>
      <c r="B184" s="103">
        <v>1.2E-2</v>
      </c>
    </row>
    <row r="185" spans="1:5">
      <c r="A185" t="s">
        <v>2021</v>
      </c>
      <c r="B185" s="103">
        <v>2.4E-2</v>
      </c>
    </row>
    <row r="186" spans="1:5">
      <c r="A186" t="s">
        <v>2022</v>
      </c>
      <c r="B186">
        <f>2050-2018+1</f>
        <v>33</v>
      </c>
    </row>
    <row r="187" spans="1:5">
      <c r="A187" t="s">
        <v>2023</v>
      </c>
      <c r="B187" s="5">
        <f>(1-B184)^B186</f>
        <v>0.67139665221009714</v>
      </c>
    </row>
    <row r="188" spans="1:5" ht="15.95" customHeight="1" thickBot="1">
      <c r="A188" t="s">
        <v>2024</v>
      </c>
      <c r="B188" s="5">
        <f>(1-B185)^B186</f>
        <v>0.44858421050781644</v>
      </c>
    </row>
    <row r="189" spans="1:5" ht="15.95" customHeight="1" thickBot="1">
      <c r="A189" t="s">
        <v>2025</v>
      </c>
      <c r="B189" s="4">
        <f>(B187-B188)/B187</f>
        <v>0.33186409400289502</v>
      </c>
    </row>
    <row r="191" spans="1:5">
      <c r="A191" s="273" t="s">
        <v>2026</v>
      </c>
      <c r="B191" s="269"/>
      <c r="C191" s="269"/>
      <c r="D191" s="269"/>
      <c r="E191" s="269"/>
    </row>
    <row r="192" spans="1:5">
      <c r="A192" s="6" t="s">
        <v>2027</v>
      </c>
      <c r="B192" s="6" t="s">
        <v>2028</v>
      </c>
      <c r="C192" s="6"/>
    </row>
    <row r="193" spans="1:9">
      <c r="A193" t="s">
        <v>2029</v>
      </c>
      <c r="B193" s="7">
        <v>15277777.77777778</v>
      </c>
      <c r="C193" t="s">
        <v>2030</v>
      </c>
    </row>
    <row r="194" spans="1:9">
      <c r="A194" t="s">
        <v>2031</v>
      </c>
      <c r="B194" s="7">
        <f>3.4*10^6</f>
        <v>3400000</v>
      </c>
      <c r="C194" s="21"/>
    </row>
    <row r="195" spans="1:9">
      <c r="A195" t="s">
        <v>2032</v>
      </c>
      <c r="B195">
        <v>2</v>
      </c>
    </row>
    <row r="196" spans="1:9" ht="15.95" customHeight="1" thickBot="1">
      <c r="A196" t="s">
        <v>2033</v>
      </c>
      <c r="B196" s="7">
        <f>B195*B194</f>
        <v>6800000</v>
      </c>
    </row>
    <row r="197" spans="1:9" ht="15.95" customHeight="1" thickBot="1">
      <c r="A197" t="s">
        <v>2034</v>
      </c>
      <c r="B197" s="4">
        <f>B196/B193</f>
        <v>0.44509090909090904</v>
      </c>
    </row>
    <row r="199" spans="1:9">
      <c r="A199" s="67" t="s">
        <v>480</v>
      </c>
    </row>
    <row r="201" spans="1:9">
      <c r="A201" s="68" t="s">
        <v>2035</v>
      </c>
      <c r="B201" s="275" t="s">
        <v>2036</v>
      </c>
      <c r="C201" s="269"/>
      <c r="D201" s="269"/>
      <c r="E201" s="269"/>
      <c r="F201" s="269"/>
      <c r="G201" s="269"/>
      <c r="H201" s="269"/>
      <c r="I201" s="269"/>
    </row>
    <row r="202" spans="1:9">
      <c r="A202" s="22" t="s">
        <v>2037</v>
      </c>
      <c r="B202" s="22" t="s">
        <v>2038</v>
      </c>
      <c r="C202" s="22" t="s">
        <v>2039</v>
      </c>
      <c r="D202" s="22" t="s">
        <v>2040</v>
      </c>
      <c r="E202" s="22" t="s">
        <v>1844</v>
      </c>
      <c r="F202" s="22" t="s">
        <v>406</v>
      </c>
      <c r="G202" s="22" t="s">
        <v>2041</v>
      </c>
      <c r="H202" s="22" t="s">
        <v>2042</v>
      </c>
      <c r="I202" s="22" t="s">
        <v>2043</v>
      </c>
    </row>
    <row r="203" spans="1:9">
      <c r="A203" s="22" t="s">
        <v>2044</v>
      </c>
      <c r="B203">
        <v>0</v>
      </c>
      <c r="C203">
        <v>6</v>
      </c>
      <c r="D203">
        <v>9</v>
      </c>
      <c r="E203">
        <v>25</v>
      </c>
      <c r="F203">
        <v>21</v>
      </c>
      <c r="G203">
        <v>215</v>
      </c>
      <c r="H203">
        <v>81</v>
      </c>
      <c r="I203">
        <v>134</v>
      </c>
    </row>
    <row r="204" spans="1:9">
      <c r="A204" s="22" t="s">
        <v>2045</v>
      </c>
      <c r="B204">
        <v>4</v>
      </c>
      <c r="C204">
        <v>3</v>
      </c>
      <c r="D204">
        <v>15</v>
      </c>
      <c r="E204">
        <v>40</v>
      </c>
      <c r="F204">
        <v>43</v>
      </c>
      <c r="G204">
        <v>163</v>
      </c>
      <c r="H204">
        <v>56</v>
      </c>
      <c r="I204">
        <v>94</v>
      </c>
    </row>
    <row r="205" spans="1:9" ht="15.95" customHeight="1" thickBot="1">
      <c r="A205" s="22" t="s">
        <v>2046</v>
      </c>
      <c r="B205">
        <f t="shared" ref="B205:I205" si="1">B204-B203</f>
        <v>4</v>
      </c>
      <c r="C205">
        <f t="shared" si="1"/>
        <v>-3</v>
      </c>
      <c r="D205">
        <f t="shared" si="1"/>
        <v>6</v>
      </c>
      <c r="E205">
        <f t="shared" si="1"/>
        <v>15</v>
      </c>
      <c r="F205">
        <f t="shared" si="1"/>
        <v>22</v>
      </c>
      <c r="G205">
        <f t="shared" si="1"/>
        <v>-52</v>
      </c>
      <c r="H205">
        <f t="shared" si="1"/>
        <v>-25</v>
      </c>
      <c r="I205">
        <f t="shared" si="1"/>
        <v>-40</v>
      </c>
    </row>
    <row r="206" spans="1:9" ht="15.95" customHeight="1" thickBot="1">
      <c r="A206" t="s">
        <v>2047</v>
      </c>
      <c r="B206" s="4">
        <f>SUM(G205:H205)/SUM(G203:H203)</f>
        <v>-0.26013513513513514</v>
      </c>
    </row>
    <row r="207" spans="1:9" ht="15.95" customHeight="1" thickBot="1">
      <c r="A207" t="s">
        <v>2048</v>
      </c>
      <c r="B207" s="4">
        <f>I205/I203</f>
        <v>-0.29850746268656714</v>
      </c>
    </row>
    <row r="209" spans="1:9">
      <c r="A209" s="68" t="s">
        <v>2049</v>
      </c>
      <c r="B209" s="275" t="s">
        <v>2036</v>
      </c>
      <c r="C209" s="269"/>
      <c r="D209" s="269"/>
      <c r="E209" s="269"/>
      <c r="F209" s="269"/>
      <c r="G209" s="269"/>
      <c r="H209" s="269"/>
      <c r="I209" s="269"/>
    </row>
    <row r="210" spans="1:9">
      <c r="A210" s="22" t="s">
        <v>2037</v>
      </c>
      <c r="B210" s="22" t="s">
        <v>2038</v>
      </c>
      <c r="C210" s="22" t="s">
        <v>2039</v>
      </c>
      <c r="D210" s="22" t="s">
        <v>2040</v>
      </c>
      <c r="E210" s="22" t="s">
        <v>1844</v>
      </c>
      <c r="F210" s="22" t="s">
        <v>406</v>
      </c>
      <c r="G210" s="22" t="s">
        <v>2041</v>
      </c>
      <c r="H210" s="22" t="s">
        <v>2042</v>
      </c>
      <c r="I210" s="22" t="s">
        <v>2043</v>
      </c>
    </row>
    <row r="211" spans="1:9">
      <c r="A211" s="22" t="s">
        <v>2044</v>
      </c>
      <c r="B211">
        <v>0</v>
      </c>
      <c r="C211">
        <v>17</v>
      </c>
      <c r="D211">
        <v>18</v>
      </c>
      <c r="E211">
        <v>22</v>
      </c>
      <c r="F211">
        <v>12</v>
      </c>
      <c r="G211">
        <v>73</v>
      </c>
      <c r="H211">
        <v>21</v>
      </c>
      <c r="I211">
        <v>21</v>
      </c>
    </row>
    <row r="212" spans="1:9">
      <c r="A212" s="22" t="s">
        <v>2045</v>
      </c>
      <c r="B212">
        <v>0</v>
      </c>
      <c r="C212">
        <v>15</v>
      </c>
      <c r="D212">
        <v>22</v>
      </c>
      <c r="E212">
        <v>39</v>
      </c>
      <c r="F212">
        <v>23</v>
      </c>
      <c r="G212">
        <v>51</v>
      </c>
      <c r="H212">
        <v>17</v>
      </c>
      <c r="I212">
        <v>19</v>
      </c>
    </row>
    <row r="213" spans="1:9" ht="15.95" customHeight="1" thickBot="1">
      <c r="A213" s="22" t="s">
        <v>2046</v>
      </c>
      <c r="B213">
        <f t="shared" ref="B213:I213" si="2">B212-B211</f>
        <v>0</v>
      </c>
      <c r="C213">
        <f t="shared" si="2"/>
        <v>-2</v>
      </c>
      <c r="D213">
        <f t="shared" si="2"/>
        <v>4</v>
      </c>
      <c r="E213">
        <f t="shared" si="2"/>
        <v>17</v>
      </c>
      <c r="F213">
        <f t="shared" si="2"/>
        <v>11</v>
      </c>
      <c r="G213">
        <f t="shared" si="2"/>
        <v>-22</v>
      </c>
      <c r="H213">
        <f t="shared" si="2"/>
        <v>-4</v>
      </c>
      <c r="I213">
        <f t="shared" si="2"/>
        <v>-2</v>
      </c>
    </row>
    <row r="214" spans="1:9" ht="15.95" customHeight="1" thickBot="1">
      <c r="A214" t="s">
        <v>2047</v>
      </c>
      <c r="B214" s="4">
        <f>SUM(G213:H213)/SUM(G211:H211)</f>
        <v>-0.27659574468085107</v>
      </c>
    </row>
    <row r="215" spans="1:9" ht="15.95" customHeight="1" thickBot="1">
      <c r="A215" t="s">
        <v>2048</v>
      </c>
      <c r="B215" s="4">
        <f>I213/I211</f>
        <v>-9.5238095238095233E-2</v>
      </c>
    </row>
    <row r="217" spans="1:9">
      <c r="A217" s="68" t="s">
        <v>2050</v>
      </c>
      <c r="B217" s="275" t="s">
        <v>2036</v>
      </c>
      <c r="C217" s="269"/>
      <c r="D217" s="269"/>
      <c r="E217" s="269"/>
    </row>
    <row r="218" spans="1:9">
      <c r="A218" s="22" t="s">
        <v>2037</v>
      </c>
      <c r="B218" s="22" t="s">
        <v>2051</v>
      </c>
      <c r="C218" s="22" t="s">
        <v>2052</v>
      </c>
      <c r="D218" s="22" t="s">
        <v>2053</v>
      </c>
      <c r="E218" s="22" t="s">
        <v>406</v>
      </c>
    </row>
    <row r="219" spans="1:9">
      <c r="A219" s="22" t="s">
        <v>2044</v>
      </c>
      <c r="B219">
        <v>112</v>
      </c>
      <c r="C219">
        <v>16</v>
      </c>
      <c r="D219">
        <v>9</v>
      </c>
      <c r="E219">
        <v>134</v>
      </c>
    </row>
    <row r="220" spans="1:9">
      <c r="A220" s="22" t="s">
        <v>2045</v>
      </c>
      <c r="B220">
        <v>87</v>
      </c>
      <c r="C220">
        <v>17</v>
      </c>
      <c r="D220">
        <v>9</v>
      </c>
      <c r="E220">
        <v>151</v>
      </c>
    </row>
    <row r="221" spans="1:9" ht="15.95" customHeight="1" thickBot="1">
      <c r="A221" s="22" t="s">
        <v>2046</v>
      </c>
      <c r="B221">
        <f>B220-B219</f>
        <v>-25</v>
      </c>
      <c r="C221">
        <f>C220-C219</f>
        <v>1</v>
      </c>
      <c r="D221">
        <f>D220-D219</f>
        <v>0</v>
      </c>
      <c r="E221">
        <f>E220-E219</f>
        <v>17</v>
      </c>
    </row>
    <row r="222" spans="1:9" ht="15.95" customHeight="1" thickBot="1">
      <c r="A222" t="s">
        <v>2054</v>
      </c>
      <c r="B222" s="4">
        <f>B221/B219</f>
        <v>-0.22321428571428573</v>
      </c>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About</vt:lpstr>
      <vt:lpstr>Unique State Inputs</vt:lpstr>
      <vt:lpstr>Target Calculations</vt:lpstr>
      <vt:lpstr>OutputGraphs</vt:lpstr>
      <vt:lpstr>PolicyLevers</vt:lpstr>
      <vt:lpstr>PolicyLevers Old</vt:lpstr>
      <vt:lpstr>Comparisons</vt:lpstr>
      <vt:lpstr>Supporting Data</vt:lpstr>
      <vt:lpstr>Supporting Data from Scripts</vt:lpstr>
      <vt:lpstr>Repeating Values</vt:lpstr>
      <vt:lpstr>State 2005 Data</vt:lpstr>
      <vt:lpstr>ReferenceScenarios</vt:lpstr>
      <vt:lpstr>UnitControlCenter</vt:lpstr>
      <vt:lpstr>Output Graph Color Key</vt:lpstr>
      <vt:lpstr>MaxBoundCalculations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2021-04-07T22:30:39Z</dcterms:modified>
</cp:coreProperties>
</file>